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32" yWindow="528" windowWidth="18876" windowHeight="11316" activeTab="1"/>
  </bookViews>
  <sheets>
    <sheet name="Rekapitulace stavby" sheetId="1" r:id="rId1"/>
    <sheet name="01 - Výkaz výměr" sheetId="2" r:id="rId2"/>
  </sheets>
  <definedNames>
    <definedName name="_xlnm._FilterDatabase" localSheetId="1" hidden="1">'01 - Výkaz výměr'!$C$129:$K$224</definedName>
    <definedName name="_xlnm.Print_Titles" localSheetId="1">'01 - Výkaz výměr'!$129:$129</definedName>
    <definedName name="_xlnm.Print_Titles" localSheetId="0">'Rekapitulace stavby'!$92:$92</definedName>
    <definedName name="_xlnm.Print_Area" localSheetId="1">'01 - Výkaz výměr'!$C$4:$J$76,'01 - Výkaz výměr'!$C$82:$J$111,'01 - Výkaz výměr'!$C$117:$K$224</definedName>
    <definedName name="_xlnm.Print_Area" localSheetId="0">'Rekapitulace stavby'!$D$4:$AO$76,'Rekapitulace stavby'!$C$82:$AQ$96</definedName>
  </definedNames>
  <calcPr calcId="145621"/>
</workbook>
</file>

<file path=xl/calcChain.xml><?xml version="1.0" encoding="utf-8"?>
<calcChain xmlns="http://schemas.openxmlformats.org/spreadsheetml/2006/main">
  <c r="J131" i="2" l="1"/>
  <c r="J37" i="2"/>
  <c r="J36" i="2"/>
  <c r="AY95" i="1"/>
  <c r="J35" i="2"/>
  <c r="AX95" i="1"/>
  <c r="BI224" i="2"/>
  <c r="BH224" i="2"/>
  <c r="BG224" i="2"/>
  <c r="BF224" i="2"/>
  <c r="T224" i="2"/>
  <c r="T223" i="2"/>
  <c r="R224" i="2"/>
  <c r="R223" i="2" s="1"/>
  <c r="P224" i="2"/>
  <c r="P223" i="2"/>
  <c r="BI222" i="2"/>
  <c r="BH222" i="2"/>
  <c r="BG222" i="2"/>
  <c r="BF222" i="2"/>
  <c r="T222" i="2"/>
  <c r="R222" i="2"/>
  <c r="P222" i="2"/>
  <c r="BI221" i="2"/>
  <c r="BH221" i="2"/>
  <c r="BG221" i="2"/>
  <c r="BF221" i="2"/>
  <c r="T221" i="2"/>
  <c r="R221" i="2"/>
  <c r="P221" i="2"/>
  <c r="BI219" i="2"/>
  <c r="BH219" i="2"/>
  <c r="BG219" i="2"/>
  <c r="BF219" i="2"/>
  <c r="T219" i="2"/>
  <c r="R219" i="2"/>
  <c r="P219" i="2"/>
  <c r="BI218" i="2"/>
  <c r="BH218" i="2"/>
  <c r="BG218" i="2"/>
  <c r="BF218" i="2"/>
  <c r="T218" i="2"/>
  <c r="R218" i="2"/>
  <c r="P218" i="2"/>
  <c r="BI217" i="2"/>
  <c r="BH217" i="2"/>
  <c r="BG217" i="2"/>
  <c r="BF217" i="2"/>
  <c r="T217" i="2"/>
  <c r="R217" i="2"/>
  <c r="P217" i="2"/>
  <c r="BI214" i="2"/>
  <c r="BH214" i="2"/>
  <c r="BG214" i="2"/>
  <c r="BF214" i="2"/>
  <c r="T214" i="2"/>
  <c r="R214" i="2"/>
  <c r="P214" i="2"/>
  <c r="BI213" i="2"/>
  <c r="BH213" i="2"/>
  <c r="BG213" i="2"/>
  <c r="BF213" i="2"/>
  <c r="T213" i="2"/>
  <c r="R213" i="2"/>
  <c r="P213" i="2"/>
  <c r="BI212" i="2"/>
  <c r="BH212" i="2"/>
  <c r="BG212" i="2"/>
  <c r="BF212" i="2"/>
  <c r="T212" i="2"/>
  <c r="R212" i="2"/>
  <c r="P212" i="2"/>
  <c r="BI211" i="2"/>
  <c r="BH211" i="2"/>
  <c r="BG211" i="2"/>
  <c r="BF211" i="2"/>
  <c r="T211" i="2"/>
  <c r="R211" i="2"/>
  <c r="P211" i="2"/>
  <c r="BI210" i="2"/>
  <c r="BH210" i="2"/>
  <c r="BG210" i="2"/>
  <c r="BF210" i="2"/>
  <c r="T210" i="2"/>
  <c r="R210" i="2"/>
  <c r="P210" i="2"/>
  <c r="BI209" i="2"/>
  <c r="BH209" i="2"/>
  <c r="BG209" i="2"/>
  <c r="BF209" i="2"/>
  <c r="T209" i="2"/>
  <c r="R209" i="2"/>
  <c r="P209" i="2"/>
  <c r="BI208" i="2"/>
  <c r="BH208" i="2"/>
  <c r="BG208" i="2"/>
  <c r="BF208" i="2"/>
  <c r="T208" i="2"/>
  <c r="R208" i="2"/>
  <c r="P208" i="2"/>
  <c r="BI207" i="2"/>
  <c r="BH207" i="2"/>
  <c r="BG207" i="2"/>
  <c r="BF207" i="2"/>
  <c r="T207" i="2"/>
  <c r="R207" i="2"/>
  <c r="P207" i="2"/>
  <c r="BI206" i="2"/>
  <c r="BH206" i="2"/>
  <c r="BG206" i="2"/>
  <c r="BF206" i="2"/>
  <c r="T206" i="2"/>
  <c r="R206" i="2"/>
  <c r="P206" i="2"/>
  <c r="BI205" i="2"/>
  <c r="BH205" i="2"/>
  <c r="BG205" i="2"/>
  <c r="BF205" i="2"/>
  <c r="T205" i="2"/>
  <c r="R205" i="2"/>
  <c r="P205" i="2"/>
  <c r="BI203" i="2"/>
  <c r="BH203" i="2"/>
  <c r="BG203" i="2"/>
  <c r="BF203" i="2"/>
  <c r="T203" i="2"/>
  <c r="R203" i="2"/>
  <c r="P203" i="2"/>
  <c r="BI201" i="2"/>
  <c r="BH201" i="2"/>
  <c r="BG201" i="2"/>
  <c r="BF201" i="2"/>
  <c r="T201" i="2"/>
  <c r="R201" i="2"/>
  <c r="P201" i="2"/>
  <c r="BI200" i="2"/>
  <c r="BH200" i="2"/>
  <c r="BG200" i="2"/>
  <c r="BF200" i="2"/>
  <c r="T200" i="2"/>
  <c r="R200" i="2"/>
  <c r="P200" i="2"/>
  <c r="BI199" i="2"/>
  <c r="BH199" i="2"/>
  <c r="BG199" i="2"/>
  <c r="BF199" i="2"/>
  <c r="T199" i="2"/>
  <c r="R199" i="2"/>
  <c r="P199" i="2"/>
  <c r="BI198" i="2"/>
  <c r="BH198" i="2"/>
  <c r="BG198" i="2"/>
  <c r="BF198" i="2"/>
  <c r="T198" i="2"/>
  <c r="R198" i="2"/>
  <c r="P198" i="2"/>
  <c r="BI197" i="2"/>
  <c r="BH197" i="2"/>
  <c r="BG197" i="2"/>
  <c r="BF197" i="2"/>
  <c r="T197" i="2"/>
  <c r="R197" i="2"/>
  <c r="P197" i="2"/>
  <c r="BI196" i="2"/>
  <c r="BH196" i="2"/>
  <c r="BG196" i="2"/>
  <c r="BF196" i="2"/>
  <c r="T196" i="2"/>
  <c r="R196" i="2"/>
  <c r="P196" i="2"/>
  <c r="BI195" i="2"/>
  <c r="BH195" i="2"/>
  <c r="BG195" i="2"/>
  <c r="BF195" i="2"/>
  <c r="T195" i="2"/>
  <c r="R195" i="2"/>
  <c r="P195" i="2"/>
  <c r="BI194" i="2"/>
  <c r="BH194" i="2"/>
  <c r="BG194" i="2"/>
  <c r="BF194" i="2"/>
  <c r="T194" i="2"/>
  <c r="R194" i="2"/>
  <c r="P194" i="2"/>
  <c r="BI193" i="2"/>
  <c r="BH193" i="2"/>
  <c r="BG193" i="2"/>
  <c r="BF193" i="2"/>
  <c r="T193" i="2"/>
  <c r="R193" i="2"/>
  <c r="P193" i="2"/>
  <c r="BI192" i="2"/>
  <c r="BH192" i="2"/>
  <c r="BG192" i="2"/>
  <c r="BF192" i="2"/>
  <c r="T192" i="2"/>
  <c r="R192" i="2"/>
  <c r="P192" i="2"/>
  <c r="BI191" i="2"/>
  <c r="BH191" i="2"/>
  <c r="BG191" i="2"/>
  <c r="BF191" i="2"/>
  <c r="T191" i="2"/>
  <c r="R191" i="2"/>
  <c r="P191" i="2"/>
  <c r="BI189" i="2"/>
  <c r="BH189" i="2"/>
  <c r="BG189" i="2"/>
  <c r="BF189" i="2"/>
  <c r="T189" i="2"/>
  <c r="R189" i="2"/>
  <c r="P189" i="2"/>
  <c r="BI188" i="2"/>
  <c r="BH188" i="2"/>
  <c r="BG188" i="2"/>
  <c r="BF188" i="2"/>
  <c r="T188" i="2"/>
  <c r="R188" i="2"/>
  <c r="P188" i="2"/>
  <c r="BI187" i="2"/>
  <c r="BH187" i="2"/>
  <c r="BG187" i="2"/>
  <c r="BF187" i="2"/>
  <c r="T187" i="2"/>
  <c r="R187" i="2"/>
  <c r="P187" i="2"/>
  <c r="BI186" i="2"/>
  <c r="BH186" i="2"/>
  <c r="BG186" i="2"/>
  <c r="BF186" i="2"/>
  <c r="T186" i="2"/>
  <c r="R186" i="2"/>
  <c r="P186" i="2"/>
  <c r="BI185" i="2"/>
  <c r="BH185" i="2"/>
  <c r="BG185" i="2"/>
  <c r="BF185" i="2"/>
  <c r="T185" i="2"/>
  <c r="R185" i="2"/>
  <c r="P185" i="2"/>
  <c r="BI184" i="2"/>
  <c r="BH184" i="2"/>
  <c r="BG184" i="2"/>
  <c r="BF184" i="2"/>
  <c r="T184" i="2"/>
  <c r="R184" i="2"/>
  <c r="P184" i="2"/>
  <c r="BI182" i="2"/>
  <c r="BH182" i="2"/>
  <c r="BG182" i="2"/>
  <c r="BF182" i="2"/>
  <c r="T182" i="2"/>
  <c r="R182" i="2"/>
  <c r="P182" i="2"/>
  <c r="BI181" i="2"/>
  <c r="BH181" i="2"/>
  <c r="BG181" i="2"/>
  <c r="BF181" i="2"/>
  <c r="T181" i="2"/>
  <c r="R181" i="2"/>
  <c r="P181" i="2"/>
  <c r="BI180" i="2"/>
  <c r="BH180" i="2"/>
  <c r="BG180" i="2"/>
  <c r="BF180" i="2"/>
  <c r="T180" i="2"/>
  <c r="R180" i="2"/>
  <c r="P180" i="2"/>
  <c r="BI179" i="2"/>
  <c r="BH179" i="2"/>
  <c r="BG179" i="2"/>
  <c r="BF179" i="2"/>
  <c r="T179" i="2"/>
  <c r="R179" i="2"/>
  <c r="P179" i="2"/>
  <c r="BI178" i="2"/>
  <c r="BH178" i="2"/>
  <c r="BG178" i="2"/>
  <c r="BF178" i="2"/>
  <c r="T178" i="2"/>
  <c r="R178" i="2"/>
  <c r="P178" i="2"/>
  <c r="BI177" i="2"/>
  <c r="BH177" i="2"/>
  <c r="BG177" i="2"/>
  <c r="BF177" i="2"/>
  <c r="T177" i="2"/>
  <c r="R177" i="2"/>
  <c r="P177" i="2"/>
  <c r="BI176" i="2"/>
  <c r="BH176" i="2"/>
  <c r="BG176" i="2"/>
  <c r="BF176" i="2"/>
  <c r="T176" i="2"/>
  <c r="R176" i="2"/>
  <c r="P176" i="2"/>
  <c r="BI172" i="2"/>
  <c r="BH172" i="2"/>
  <c r="BG172" i="2"/>
  <c r="BF172" i="2"/>
  <c r="T172" i="2"/>
  <c r="R172" i="2"/>
  <c r="P172" i="2"/>
  <c r="BI171" i="2"/>
  <c r="BH171" i="2"/>
  <c r="BG171" i="2"/>
  <c r="BF171" i="2"/>
  <c r="T171" i="2"/>
  <c r="R171" i="2"/>
  <c r="P171" i="2"/>
  <c r="BI170" i="2"/>
  <c r="BH170" i="2"/>
  <c r="BG170" i="2"/>
  <c r="BF170" i="2"/>
  <c r="T170" i="2"/>
  <c r="R170" i="2"/>
  <c r="P170" i="2"/>
  <c r="BI169" i="2"/>
  <c r="BH169" i="2"/>
  <c r="BG169" i="2"/>
  <c r="BF169" i="2"/>
  <c r="T169" i="2"/>
  <c r="R169" i="2"/>
  <c r="P169" i="2"/>
  <c r="BI168" i="2"/>
  <c r="BH168" i="2"/>
  <c r="BG168" i="2"/>
  <c r="BF168" i="2"/>
  <c r="T168" i="2"/>
  <c r="R168" i="2"/>
  <c r="P168" i="2"/>
  <c r="BI166" i="2"/>
  <c r="BH166" i="2"/>
  <c r="BG166" i="2"/>
  <c r="BF166" i="2"/>
  <c r="T166" i="2"/>
  <c r="R166" i="2"/>
  <c r="P166" i="2"/>
  <c r="BI165" i="2"/>
  <c r="BH165" i="2"/>
  <c r="BG165" i="2"/>
  <c r="BF165" i="2"/>
  <c r="T165" i="2"/>
  <c r="R165" i="2"/>
  <c r="P165" i="2"/>
  <c r="BI164" i="2"/>
  <c r="BH164" i="2"/>
  <c r="BG164" i="2"/>
  <c r="BF164" i="2"/>
  <c r="T164" i="2"/>
  <c r="R164" i="2"/>
  <c r="P164" i="2"/>
  <c r="BI163" i="2"/>
  <c r="BH163" i="2"/>
  <c r="BG163" i="2"/>
  <c r="BF163" i="2"/>
  <c r="T163" i="2"/>
  <c r="R163" i="2"/>
  <c r="P163" i="2"/>
  <c r="BI162" i="2"/>
  <c r="BH162" i="2"/>
  <c r="BG162" i="2"/>
  <c r="BF162" i="2"/>
  <c r="T162" i="2"/>
  <c r="R162" i="2"/>
  <c r="P162" i="2"/>
  <c r="BI161" i="2"/>
  <c r="BH161" i="2"/>
  <c r="BG161" i="2"/>
  <c r="BF161" i="2"/>
  <c r="T161" i="2"/>
  <c r="R161" i="2"/>
  <c r="P161" i="2"/>
  <c r="BI160" i="2"/>
  <c r="BH160" i="2"/>
  <c r="BG160" i="2"/>
  <c r="BF160" i="2"/>
  <c r="T160" i="2"/>
  <c r="R160" i="2"/>
  <c r="P160" i="2"/>
  <c r="BI159" i="2"/>
  <c r="BH159" i="2"/>
  <c r="BG159" i="2"/>
  <c r="BF159" i="2"/>
  <c r="T159" i="2"/>
  <c r="R159" i="2"/>
  <c r="P159" i="2"/>
  <c r="BI158" i="2"/>
  <c r="BH158" i="2"/>
  <c r="BG158" i="2"/>
  <c r="BF158" i="2"/>
  <c r="T158" i="2"/>
  <c r="R158" i="2"/>
  <c r="P158" i="2"/>
  <c r="BI156" i="2"/>
  <c r="BH156" i="2"/>
  <c r="BG156" i="2"/>
  <c r="BF156" i="2"/>
  <c r="T156" i="2"/>
  <c r="R156" i="2"/>
  <c r="P156" i="2"/>
  <c r="BI155" i="2"/>
  <c r="BH155" i="2"/>
  <c r="BG155" i="2"/>
  <c r="BF155" i="2"/>
  <c r="T155" i="2"/>
  <c r="R155" i="2"/>
  <c r="P155" i="2"/>
  <c r="BI153" i="2"/>
  <c r="BH153" i="2"/>
  <c r="BG153" i="2"/>
  <c r="BF153" i="2"/>
  <c r="T153" i="2"/>
  <c r="R153" i="2"/>
  <c r="P153" i="2"/>
  <c r="BI152" i="2"/>
  <c r="BH152" i="2"/>
  <c r="BG152" i="2"/>
  <c r="BF152" i="2"/>
  <c r="T152" i="2"/>
  <c r="R152" i="2"/>
  <c r="P152" i="2"/>
  <c r="BI151" i="2"/>
  <c r="BH151" i="2"/>
  <c r="BG151" i="2"/>
  <c r="BF151" i="2"/>
  <c r="T151" i="2"/>
  <c r="R151" i="2"/>
  <c r="P151" i="2"/>
  <c r="BI150" i="2"/>
  <c r="BH150" i="2"/>
  <c r="BG150" i="2"/>
  <c r="BF150" i="2"/>
  <c r="T150" i="2"/>
  <c r="R150" i="2"/>
  <c r="P150" i="2"/>
  <c r="BI149" i="2"/>
  <c r="BH149" i="2"/>
  <c r="BG149" i="2"/>
  <c r="BF149" i="2"/>
  <c r="T149" i="2"/>
  <c r="R149" i="2"/>
  <c r="P149" i="2"/>
  <c r="BI148" i="2"/>
  <c r="BH148" i="2"/>
  <c r="BG148" i="2"/>
  <c r="BF148" i="2"/>
  <c r="T148" i="2"/>
  <c r="R148" i="2"/>
  <c r="P148" i="2"/>
  <c r="BI145" i="2"/>
  <c r="BH145" i="2"/>
  <c r="BG145" i="2"/>
  <c r="BF145" i="2"/>
  <c r="T145" i="2"/>
  <c r="R145" i="2"/>
  <c r="P145" i="2"/>
  <c r="BI144" i="2"/>
  <c r="BH144" i="2"/>
  <c r="BG144" i="2"/>
  <c r="BF144" i="2"/>
  <c r="T144" i="2"/>
  <c r="R144" i="2"/>
  <c r="P144" i="2"/>
  <c r="BI142" i="2"/>
  <c r="BH142" i="2"/>
  <c r="BG142" i="2"/>
  <c r="BF142" i="2"/>
  <c r="T142" i="2"/>
  <c r="R142" i="2"/>
  <c r="P142" i="2"/>
  <c r="BI140" i="2"/>
  <c r="BH140" i="2"/>
  <c r="BG140" i="2"/>
  <c r="BF140" i="2"/>
  <c r="T140" i="2"/>
  <c r="R140" i="2"/>
  <c r="P140" i="2"/>
  <c r="BI138" i="2"/>
  <c r="BH138" i="2"/>
  <c r="BG138" i="2"/>
  <c r="BF138" i="2"/>
  <c r="T138" i="2"/>
  <c r="R138" i="2"/>
  <c r="P138" i="2"/>
  <c r="BI136" i="2"/>
  <c r="BH136" i="2"/>
  <c r="BG136" i="2"/>
  <c r="BF136" i="2"/>
  <c r="T136" i="2"/>
  <c r="R136" i="2"/>
  <c r="P136" i="2"/>
  <c r="BI135" i="2"/>
  <c r="BH135" i="2"/>
  <c r="BG135" i="2"/>
  <c r="BF135" i="2"/>
  <c r="T135" i="2"/>
  <c r="R135" i="2"/>
  <c r="P135" i="2"/>
  <c r="BI134" i="2"/>
  <c r="BH134" i="2"/>
  <c r="BG134" i="2"/>
  <c r="BF134" i="2"/>
  <c r="T134" i="2"/>
  <c r="R134" i="2"/>
  <c r="P134" i="2"/>
  <c r="BI133" i="2"/>
  <c r="BH133" i="2"/>
  <c r="BG133" i="2"/>
  <c r="BF133" i="2"/>
  <c r="T133" i="2"/>
  <c r="R133" i="2"/>
  <c r="P133" i="2"/>
  <c r="J97" i="2"/>
  <c r="J127" i="2"/>
  <c r="J126" i="2"/>
  <c r="F124" i="2"/>
  <c r="E122" i="2"/>
  <c r="J92" i="2"/>
  <c r="J91" i="2"/>
  <c r="F89" i="2"/>
  <c r="E87" i="2"/>
  <c r="J18" i="2"/>
  <c r="E18" i="2"/>
  <c r="F127" i="2" s="1"/>
  <c r="J17" i="2"/>
  <c r="J15" i="2"/>
  <c r="E15" i="2"/>
  <c r="F126" i="2" s="1"/>
  <c r="J14" i="2"/>
  <c r="J12" i="2"/>
  <c r="J89" i="2"/>
  <c r="E7" i="2"/>
  <c r="E120" i="2"/>
  <c r="L90" i="1"/>
  <c r="AM90" i="1"/>
  <c r="AM89" i="1"/>
  <c r="L89" i="1"/>
  <c r="AM87" i="1"/>
  <c r="L87" i="1"/>
  <c r="L85" i="1"/>
  <c r="L84" i="1"/>
  <c r="J224" i="2"/>
  <c r="J222" i="2"/>
  <c r="J221" i="2"/>
  <c r="BK219" i="2"/>
  <c r="J218" i="2"/>
  <c r="BK213" i="2"/>
  <c r="J208" i="2"/>
  <c r="BK207" i="2"/>
  <c r="J201" i="2"/>
  <c r="BK198" i="2"/>
  <c r="J197" i="2"/>
  <c r="BK196" i="2"/>
  <c r="J195" i="2"/>
  <c r="BK194" i="2"/>
  <c r="J193" i="2"/>
  <c r="J192" i="2"/>
  <c r="BK189" i="2"/>
  <c r="J185" i="2"/>
  <c r="BK184" i="2"/>
  <c r="BK182" i="2"/>
  <c r="BK179" i="2"/>
  <c r="BK178" i="2"/>
  <c r="J177" i="2"/>
  <c r="J172" i="2"/>
  <c r="J169" i="2"/>
  <c r="BK165" i="2"/>
  <c r="J164" i="2"/>
  <c r="BK163" i="2"/>
  <c r="J162" i="2"/>
  <c r="BK161" i="2"/>
  <c r="J158" i="2"/>
  <c r="J156" i="2"/>
  <c r="J153" i="2"/>
  <c r="J152" i="2"/>
  <c r="J151" i="2"/>
  <c r="J140" i="2"/>
  <c r="J138" i="2"/>
  <c r="J133" i="2"/>
  <c r="BK212" i="2"/>
  <c r="J211" i="2"/>
  <c r="BK210" i="2"/>
  <c r="J209" i="2"/>
  <c r="BK208" i="2"/>
  <c r="J205" i="2"/>
  <c r="BK200" i="2"/>
  <c r="BK199" i="2"/>
  <c r="J198" i="2"/>
  <c r="BK197" i="2"/>
  <c r="J196" i="2"/>
  <c r="BK195" i="2"/>
  <c r="J191" i="2"/>
  <c r="J189" i="2"/>
  <c r="BK188" i="2"/>
  <c r="J187" i="2"/>
  <c r="BK181" i="2"/>
  <c r="J178" i="2"/>
  <c r="BK177" i="2"/>
  <c r="J176" i="2"/>
  <c r="BK172" i="2"/>
  <c r="BK171" i="2"/>
  <c r="BK170" i="2"/>
  <c r="J166" i="2"/>
  <c r="J163" i="2"/>
  <c r="BK162" i="2"/>
  <c r="J160" i="2"/>
  <c r="BK155" i="2"/>
  <c r="BK153" i="2"/>
  <c r="BK152" i="2"/>
  <c r="BK151" i="2"/>
  <c r="J150" i="2"/>
  <c r="J149" i="2"/>
  <c r="J145" i="2"/>
  <c r="J144" i="2"/>
  <c r="J142" i="2"/>
  <c r="BK140" i="2"/>
  <c r="BK136" i="2"/>
  <c r="BK134" i="2"/>
  <c r="BK222" i="2"/>
  <c r="BK221" i="2"/>
  <c r="J219" i="2"/>
  <c r="BK218" i="2"/>
  <c r="J217" i="2"/>
  <c r="BK214" i="2"/>
  <c r="J213" i="2"/>
  <c r="J212" i="2"/>
  <c r="J207" i="2"/>
  <c r="BK206" i="2"/>
  <c r="BK205" i="2"/>
  <c r="J203" i="2"/>
  <c r="BK201" i="2"/>
  <c r="J200" i="2"/>
  <c r="J199" i="2"/>
  <c r="J188" i="2"/>
  <c r="J186" i="2"/>
  <c r="J182" i="2"/>
  <c r="J180" i="2"/>
  <c r="J179" i="2"/>
  <c r="BK176" i="2"/>
  <c r="J170" i="2"/>
  <c r="BK168" i="2"/>
  <c r="J165" i="2"/>
  <c r="J161" i="2"/>
  <c r="BK160" i="2"/>
  <c r="J159" i="2"/>
  <c r="BK156" i="2"/>
  <c r="J155" i="2"/>
  <c r="BK150" i="2"/>
  <c r="BK148" i="2"/>
  <c r="BK145" i="2"/>
  <c r="BK142" i="2"/>
  <c r="BK135" i="2"/>
  <c r="J134" i="2"/>
  <c r="BK133" i="2"/>
  <c r="AS94" i="1"/>
  <c r="BK224" i="2"/>
  <c r="BK217" i="2"/>
  <c r="J214" i="2"/>
  <c r="BK211" i="2"/>
  <c r="J210" i="2"/>
  <c r="BK209" i="2"/>
  <c r="J206" i="2"/>
  <c r="BK203" i="2"/>
  <c r="J194" i="2"/>
  <c r="BK193" i="2"/>
  <c r="BK192" i="2"/>
  <c r="BK191" i="2"/>
  <c r="BK187" i="2"/>
  <c r="BK186" i="2"/>
  <c r="BK185" i="2"/>
  <c r="J184" i="2"/>
  <c r="J181" i="2"/>
  <c r="BK180" i="2"/>
  <c r="J171" i="2"/>
  <c r="BK169" i="2"/>
  <c r="J168" i="2"/>
  <c r="BK166" i="2"/>
  <c r="BK164" i="2"/>
  <c r="BK159" i="2"/>
  <c r="BK158" i="2"/>
  <c r="BK149" i="2"/>
  <c r="J148" i="2"/>
  <c r="BK144" i="2"/>
  <c r="BK138" i="2"/>
  <c r="J136" i="2"/>
  <c r="J135" i="2"/>
  <c r="BK147" i="2" l="1"/>
  <c r="J147" i="2"/>
  <c r="J102" i="2"/>
  <c r="T147" i="2"/>
  <c r="T146" i="2" s="1"/>
  <c r="T175" i="2"/>
  <c r="BK132" i="2"/>
  <c r="J132" i="2"/>
  <c r="J98" i="2" s="1"/>
  <c r="P132" i="2"/>
  <c r="R132" i="2"/>
  <c r="T132" i="2"/>
  <c r="BK143" i="2"/>
  <c r="J143" i="2"/>
  <c r="J100" i="2"/>
  <c r="P143" i="2"/>
  <c r="P137" i="2" s="1"/>
  <c r="R143" i="2"/>
  <c r="R137" i="2"/>
  <c r="T143" i="2"/>
  <c r="T137" i="2" s="1"/>
  <c r="P147" i="2"/>
  <c r="P146" i="2"/>
  <c r="R147" i="2"/>
  <c r="R146" i="2" s="1"/>
  <c r="BK175" i="2"/>
  <c r="J175" i="2"/>
  <c r="J104" i="2"/>
  <c r="P175" i="2"/>
  <c r="R175" i="2"/>
  <c r="BK183" i="2"/>
  <c r="J183" i="2"/>
  <c r="J105" i="2" s="1"/>
  <c r="P183" i="2"/>
  <c r="R183" i="2"/>
  <c r="T183" i="2"/>
  <c r="BK190" i="2"/>
  <c r="J190" i="2"/>
  <c r="J106" i="2"/>
  <c r="P190" i="2"/>
  <c r="R190" i="2"/>
  <c r="T190" i="2"/>
  <c r="BK216" i="2"/>
  <c r="J216" i="2"/>
  <c r="J108" i="2" s="1"/>
  <c r="P216" i="2"/>
  <c r="R216" i="2"/>
  <c r="T216" i="2"/>
  <c r="BK220" i="2"/>
  <c r="J220" i="2"/>
  <c r="J109" i="2"/>
  <c r="P220" i="2"/>
  <c r="R220" i="2"/>
  <c r="T220" i="2"/>
  <c r="BE133" i="2"/>
  <c r="BE140" i="2"/>
  <c r="BE145" i="2"/>
  <c r="BE150" i="2"/>
  <c r="BE151" i="2"/>
  <c r="BE152" i="2"/>
  <c r="BE153" i="2"/>
  <c r="BE155" i="2"/>
  <c r="BE160" i="2"/>
  <c r="BE161" i="2"/>
  <c r="BE170" i="2"/>
  <c r="BE176" i="2"/>
  <c r="BE178" i="2"/>
  <c r="BE181" i="2"/>
  <c r="BE188" i="2"/>
  <c r="BE195" i="2"/>
  <c r="BE196" i="2"/>
  <c r="BE198" i="2"/>
  <c r="BE199" i="2"/>
  <c r="BE200" i="2"/>
  <c r="BE207" i="2"/>
  <c r="BE212" i="2"/>
  <c r="BE218" i="2"/>
  <c r="BE219" i="2"/>
  <c r="BE221" i="2"/>
  <c r="BE224" i="2"/>
  <c r="E85" i="2"/>
  <c r="F92" i="2"/>
  <c r="J124" i="2"/>
  <c r="BE136" i="2"/>
  <c r="BE138" i="2"/>
  <c r="BE148" i="2"/>
  <c r="BE162" i="2"/>
  <c r="BE163" i="2"/>
  <c r="BE165" i="2"/>
  <c r="BE171" i="2"/>
  <c r="BE172" i="2"/>
  <c r="BE177" i="2"/>
  <c r="BE189" i="2"/>
  <c r="BE191" i="2"/>
  <c r="BE194" i="2"/>
  <c r="BE197" i="2"/>
  <c r="BE210" i="2"/>
  <c r="F91" i="2"/>
  <c r="BE156" i="2"/>
  <c r="BE158" i="2"/>
  <c r="BE164" i="2"/>
  <c r="BE168" i="2"/>
  <c r="BE169" i="2"/>
  <c r="BE179" i="2"/>
  <c r="BE182" i="2"/>
  <c r="BE184" i="2"/>
  <c r="BE185" i="2"/>
  <c r="BE186" i="2"/>
  <c r="BE192" i="2"/>
  <c r="BE193" i="2"/>
  <c r="BE201" i="2"/>
  <c r="BE206" i="2"/>
  <c r="BE214" i="2"/>
  <c r="BE217" i="2"/>
  <c r="BE222" i="2"/>
  <c r="BE134" i="2"/>
  <c r="BE135" i="2"/>
  <c r="BE142" i="2"/>
  <c r="BE144" i="2"/>
  <c r="BE149" i="2"/>
  <c r="BE159" i="2"/>
  <c r="BE166" i="2"/>
  <c r="BE180" i="2"/>
  <c r="BE187" i="2"/>
  <c r="BE203" i="2"/>
  <c r="BE205" i="2"/>
  <c r="BE208" i="2"/>
  <c r="BE209" i="2"/>
  <c r="BE211" i="2"/>
  <c r="BE213" i="2"/>
  <c r="BK137" i="2"/>
  <c r="J137" i="2"/>
  <c r="J99" i="2" s="1"/>
  <c r="BK223" i="2"/>
  <c r="J223" i="2"/>
  <c r="J110" i="2"/>
  <c r="F36" i="2"/>
  <c r="BC95" i="1" s="1"/>
  <c r="BC94" i="1" s="1"/>
  <c r="AY94" i="1" s="1"/>
  <c r="F34" i="2"/>
  <c r="BA95" i="1" s="1"/>
  <c r="BA94" i="1" s="1"/>
  <c r="W30" i="1" s="1"/>
  <c r="J34" i="2"/>
  <c r="AW95" i="1" s="1"/>
  <c r="F35" i="2"/>
  <c r="BB95" i="1"/>
  <c r="BB94" i="1" s="1"/>
  <c r="W31" i="1" s="1"/>
  <c r="F37" i="2"/>
  <c r="BD95" i="1"/>
  <c r="BD94" i="1" s="1"/>
  <c r="W33" i="1" s="1"/>
  <c r="R215" i="2" l="1"/>
  <c r="R174" i="2"/>
  <c r="R130" i="2"/>
  <c r="T174" i="2"/>
  <c r="T215" i="2"/>
  <c r="P215" i="2"/>
  <c r="P174" i="2"/>
  <c r="P130" i="2" s="1"/>
  <c r="AU95" i="1" s="1"/>
  <c r="AU94" i="1" s="1"/>
  <c r="T130" i="2"/>
  <c r="BK146" i="2"/>
  <c r="J146" i="2"/>
  <c r="J101" i="2" s="1"/>
  <c r="BK174" i="2"/>
  <c r="J174" i="2"/>
  <c r="J103" i="2"/>
  <c r="BK215" i="2"/>
  <c r="J215" i="2"/>
  <c r="J107" i="2"/>
  <c r="AX94" i="1"/>
  <c r="AW94" i="1"/>
  <c r="AK30" i="1"/>
  <c r="W32" i="1"/>
  <c r="F33" i="2"/>
  <c r="AZ95" i="1"/>
  <c r="AZ94" i="1"/>
  <c r="W29" i="1"/>
  <c r="J33" i="2"/>
  <c r="AV95" i="1" s="1"/>
  <c r="AT95" i="1" s="1"/>
  <c r="BK130" i="2" l="1"/>
  <c r="J130" i="2"/>
  <c r="J96" i="2"/>
  <c r="AV94" i="1"/>
  <c r="AK29" i="1" s="1"/>
  <c r="AT94" i="1" l="1"/>
  <c r="J30" i="2"/>
  <c r="AG95" i="1"/>
  <c r="AG94" i="1"/>
  <c r="AK26" i="1" s="1"/>
  <c r="AK35" i="1" s="1"/>
  <c r="AN95" i="1" l="1"/>
  <c r="AN94" i="1"/>
  <c r="J39" i="2"/>
</calcChain>
</file>

<file path=xl/sharedStrings.xml><?xml version="1.0" encoding="utf-8"?>
<sst xmlns="http://schemas.openxmlformats.org/spreadsheetml/2006/main" count="1395" uniqueCount="448">
  <si>
    <t>Export Komplet</t>
  </si>
  <si>
    <t/>
  </si>
  <si>
    <t>2.0</t>
  </si>
  <si>
    <t>False</t>
  </si>
  <si>
    <t>{a89a7a80-1493-4215-b48f-c15053b39ada}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</si>
  <si>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</si>
  <si>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</si>
  <si>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</si>
  <si>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</si>
  <si>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</si>
  <si>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</si>
  <si>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0,001</t>
  </si>
  <si>
    <t>Kód:</t>
  </si>
  <si>
    <t>1219710194</t>
  </si>
  <si>
    <t>Stavba:</t>
  </si>
  <si>
    <t>Úsekové měření Český Brod - VÝKAZ VÝMĚR</t>
  </si>
  <si>
    <t>KSO:</t>
  </si>
  <si>
    <t>CC-CZ:</t>
  </si>
  <si>
    <t>Místo:</t>
  </si>
  <si>
    <t>Český Brod</t>
  </si>
  <si>
    <t>Datum:</t>
  </si>
  <si>
    <t>4. 6. 2020</t>
  </si>
  <si>
    <t>Zadavatel:</t>
  </si>
  <si>
    <t>IČ:</t>
  </si>
  <si>
    <t xml:space="preserve"> </t>
  </si>
  <si>
    <t>DIČ:</t>
  </si>
  <si>
    <t>Zhotovitel:</t>
  </si>
  <si>
    <t>Projektant:</t>
  </si>
  <si>
    <t>Bc. Michal Horčička</t>
  </si>
  <si>
    <t>True</t>
  </si>
  <si>
    <t>Zpracovatel:</t>
  </si>
  <si>
    <t xml:space="preserve">45274517 </t>
  </si>
  <si>
    <t>ELTODO a.s.</t>
  </si>
  <si>
    <t xml:space="preserve">CZ45274517 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</si>
  <si>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</si>
  <si>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</si>
  <si>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</si>
  <si>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</si>
  <si>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</si>
  <si>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</si>
  <si>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</si>
  <si>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</si>
  <si>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</si>
  <si>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</si>
  <si>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</si>
  <si>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</si>
  <si>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</si>
  <si>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</si>
  <si>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</si>
  <si>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</si>
  <si>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</si>
  <si>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</si>
  <si>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</si>
  <si>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</si>
  <si>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</si>
  <si>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</si>
  <si>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</si>
  <si>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</si>
  <si>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</si>
  <si>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</si>
  <si>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</si>
  <si>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</si>
  <si>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</si>
  <si>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</si>
  <si>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</si>
  <si>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</si>
  <si>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</si>
  <si>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</si>
  <si>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</si>
  <si>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</si>
  <si>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</si>
  <si>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</si>
  <si>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</si>
  <si>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</si>
  <si>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</si>
  <si>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</si>
  <si>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</si>
  <si>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</si>
  <si>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</si>
  <si>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</si>
  <si>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</si>
  <si>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Výkaz výměr</t>
  </si>
  <si>
    <t>STA</t>
  </si>
  <si>
    <t>1</t>
  </si>
  <si>
    <t>{e02aad55-85c6-4e70-84a6-434ca17c0e7a}</t>
  </si>
  <si>
    <t>2</t>
  </si>
  <si>
    <t>KRYCÍ LIST SOUPISU PRACÍ</t>
  </si>
  <si>
    <t>Objekt:</t>
  </si>
  <si>
    <t>01 - Výkaz výměr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</si>
  <si>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</si>
  <si>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</si>
  <si>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</si>
  <si>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</si>
  <si>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</si>
  <si>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</si>
  <si>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>V - Technologie úsekového měření</t>
  </si>
  <si>
    <t>R - Svodidla</t>
  </si>
  <si>
    <t xml:space="preserve">    1 - Zemní práce</t>
  </si>
  <si>
    <t>PSV - Práce a dodávky PSV</t>
  </si>
  <si>
    <t xml:space="preserve">    741 - Elektroinstalace - silnoproud</t>
  </si>
  <si>
    <t>M - Práce a dodávky M</t>
  </si>
  <si>
    <t xml:space="preserve">    21-M - Elektromontáže</t>
  </si>
  <si>
    <t xml:space="preserve">    22-M - Montáže technologických zařízení pro dopravní stavby</t>
  </si>
  <si>
    <t xml:space="preserve">    46-M - Zemní práce při extr.mont.pracích</t>
  </si>
  <si>
    <t>VRN - Vedlejší rozpočtové náklady</t>
  </si>
  <si>
    <t xml:space="preserve">    VRN1 - Průzkumné, geodetické a projektové práce</t>
  </si>
  <si>
    <t xml:space="preserve">    VRN4 - Inženýrská činnost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</si>
  <si>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</si>
  <si>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</si>
  <si>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</si>
  <si>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</si>
  <si>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</si>
  <si>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</si>
  <si>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</si>
  <si>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</si>
  <si>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</si>
  <si>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</si>
  <si>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</si>
  <si>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</si>
  <si>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</si>
  <si>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</si>
  <si>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</si>
  <si>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</si>
  <si>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</si>
  <si>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V</t>
  </si>
  <si>
    <t>Technologie úsekového měření</t>
  </si>
  <si>
    <t>67</t>
  </si>
  <si>
    <t>K</t>
  </si>
  <si>
    <t>V001</t>
  </si>
  <si>
    <t>Kamerový set osazený v jedné lokalitě</t>
  </si>
  <si>
    <t>kpl</t>
  </si>
  <si>
    <t>4</t>
  </si>
  <si>
    <t>-190797267</t>
  </si>
  <si>
    <t>68</t>
  </si>
  <si>
    <t>V002</t>
  </si>
  <si>
    <t>Přenosová soustava - jedno stanoviště LTE</t>
  </si>
  <si>
    <t>272026513</t>
  </si>
  <si>
    <t>69</t>
  </si>
  <si>
    <t>V003</t>
  </si>
  <si>
    <t>Zpracování přestupků</t>
  </si>
  <si>
    <t>-564194309</t>
  </si>
  <si>
    <t>78</t>
  </si>
  <si>
    <t>V004</t>
  </si>
  <si>
    <t>Kalibrace a certifikace zařízení</t>
  </si>
  <si>
    <t>-1602690493</t>
  </si>
  <si>
    <t>R</t>
  </si>
  <si>
    <t>Svodidla</t>
  </si>
  <si>
    <t>65</t>
  </si>
  <si>
    <t>R011</t>
  </si>
  <si>
    <t>Bezpečnostní záchytná zařízení - úroveň zadržení N1, N2</t>
  </si>
  <si>
    <t>m</t>
  </si>
  <si>
    <t>345545549</t>
  </si>
  <si>
    <t>P</t>
  </si>
  <si>
    <t>Poznámka k položce:_x000D_
Dodávka a montáž</t>
  </si>
  <si>
    <t>66</t>
  </si>
  <si>
    <t>R012</t>
  </si>
  <si>
    <t>Bezpečnostní záchytná zařízení (náběh) - úroveň zadržení N1, N2</t>
  </si>
  <si>
    <t>-1704637351</t>
  </si>
  <si>
    <t>70</t>
  </si>
  <si>
    <t>R013</t>
  </si>
  <si>
    <t>Demontáž a odvozv bezpečnostního záchytného zařízení</t>
  </si>
  <si>
    <t>-1079268043</t>
  </si>
  <si>
    <t>Zemní práce</t>
  </si>
  <si>
    <t>141721211</t>
  </si>
  <si>
    <t>Řízený zemní protlak délky do 50 m hloubky do 6 m s protlačením potrubí vnějšího průměru vrtu do 90 mm v hornině třídy těžitelnosti I a II, skupiny 1 až 4</t>
  </si>
  <si>
    <t>-955757583</t>
  </si>
  <si>
    <t>22</t>
  </si>
  <si>
    <t>M</t>
  </si>
  <si>
    <t>34571361</t>
  </si>
  <si>
    <t>Trubka PE 110x3,5mm</t>
  </si>
  <si>
    <t>8</t>
  </si>
  <si>
    <t>-1254523918</t>
  </si>
  <si>
    <t>PSV</t>
  </si>
  <si>
    <t>Práce a dodávky PSV</t>
  </si>
  <si>
    <t>741</t>
  </si>
  <si>
    <t>Elektroinstalace - silnoproud</t>
  </si>
  <si>
    <t>52</t>
  </si>
  <si>
    <t>741110154</t>
  </si>
  <si>
    <t>Montáž trubka pancéřová kovová tuhá závitová D přes 42 mm uložená volně</t>
  </si>
  <si>
    <t>1585494941</t>
  </si>
  <si>
    <t>53</t>
  </si>
  <si>
    <t>34571128</t>
  </si>
  <si>
    <t>trubka elektroinstalační ocelová lakovaná závitová D 42mm</t>
  </si>
  <si>
    <t>-65454480</t>
  </si>
  <si>
    <t>54</t>
  </si>
  <si>
    <t>PASKA UPINACI NEREZ.STREDNI16/0,75MM</t>
  </si>
  <si>
    <t>443515838</t>
  </si>
  <si>
    <t>55</t>
  </si>
  <si>
    <t>SPONA UPINACI NEREZ. STREDNI 16MM</t>
  </si>
  <si>
    <t>kus</t>
  </si>
  <si>
    <t>-497080001</t>
  </si>
  <si>
    <t>23</t>
  </si>
  <si>
    <t>741122222</t>
  </si>
  <si>
    <t>Montáž kabel Cu plný kulatý žíla 4x10 mm2 uložený volně (CYKY)</t>
  </si>
  <si>
    <t>16</t>
  </si>
  <si>
    <t>211424846</t>
  </si>
  <si>
    <t>24</t>
  </si>
  <si>
    <t>34111076</t>
  </si>
  <si>
    <t>kabel silový s Cu jádrem 1kV 4x10mm2</t>
  </si>
  <si>
    <t>32</t>
  </si>
  <si>
    <t>-2023718102</t>
  </si>
  <si>
    <t>Poznámka k položce:_x000D_
CYKY-J 4x10</t>
  </si>
  <si>
    <t>34</t>
  </si>
  <si>
    <t>741123311</t>
  </si>
  <si>
    <t>Montáž kabel Al plný nebo laněný kulatý žíla 4x10 až 16 mm2 uložený pevně (AYKY)</t>
  </si>
  <si>
    <t>-489397345</t>
  </si>
  <si>
    <t>35</t>
  </si>
  <si>
    <t>34112312</t>
  </si>
  <si>
    <t>kabel silový s Al jádrem 1kV 4x10mm2</t>
  </si>
  <si>
    <t>1792884426</t>
  </si>
  <si>
    <t>Poznámka k položce:_x000D_
AYKY-J 4x10</t>
  </si>
  <si>
    <t>51</t>
  </si>
  <si>
    <t>741130134</t>
  </si>
  <si>
    <t>Ukončení šňůra 4x10 mm2 se zapojením</t>
  </si>
  <si>
    <t>-1950641450</t>
  </si>
  <si>
    <t>39</t>
  </si>
  <si>
    <t>741136201</t>
  </si>
  <si>
    <t>Propojení kabel nebo vodič celoplast odbočnice do 1 kV litinová do 1x120, 2x50, 4x16 mm2</t>
  </si>
  <si>
    <t>-550287103</t>
  </si>
  <si>
    <t>40</t>
  </si>
  <si>
    <t>R002</t>
  </si>
  <si>
    <t>svorka odbočná NN 16-70 mm2</t>
  </si>
  <si>
    <t>-1265491963</t>
  </si>
  <si>
    <t>43</t>
  </si>
  <si>
    <t>741220002.R</t>
  </si>
  <si>
    <t>Montáž skříňě na sloup</t>
  </si>
  <si>
    <t>125301670</t>
  </si>
  <si>
    <t>44</t>
  </si>
  <si>
    <t>R005</t>
  </si>
  <si>
    <t>SKRIN PRIPOJKOVA SP100/NNP1P</t>
  </si>
  <si>
    <t>-1253668035</t>
  </si>
  <si>
    <t>45</t>
  </si>
  <si>
    <t>R006</t>
  </si>
  <si>
    <t>VRUT 6X70, ZAPUSTNA HLAVA, POZ.</t>
  </si>
  <si>
    <t>93120017</t>
  </si>
  <si>
    <t>46</t>
  </si>
  <si>
    <t>R007</t>
  </si>
  <si>
    <t>PODLOZKA PLOCHA 6,4 POZ.</t>
  </si>
  <si>
    <t>1178223005</t>
  </si>
  <si>
    <t>47</t>
  </si>
  <si>
    <t>R008</t>
  </si>
  <si>
    <t>DESKA CETRIS 10MM 3350X1250MM</t>
  </si>
  <si>
    <t>1822828735</t>
  </si>
  <si>
    <t>41</t>
  </si>
  <si>
    <t>741240001.R</t>
  </si>
  <si>
    <t>Montáž redukce do pojistkové skříně</t>
  </si>
  <si>
    <t>257096823</t>
  </si>
  <si>
    <t>Poznámka k položce:_x000D_
REDUKCE (ADAPTER),NAHRADA POJ. 2,1 ZA 00</t>
  </si>
  <si>
    <t>42</t>
  </si>
  <si>
    <t>R003</t>
  </si>
  <si>
    <t>ADAPTER S POJ.SPODKY VEL.00 3X R200/B,K</t>
  </si>
  <si>
    <t>-682773255</t>
  </si>
  <si>
    <t>48</t>
  </si>
  <si>
    <t>741320042</t>
  </si>
  <si>
    <t>Montáž pojistka - patrona nožová se zapojením vodičů</t>
  </si>
  <si>
    <t>-1484525660</t>
  </si>
  <si>
    <t>49</t>
  </si>
  <si>
    <t>R009</t>
  </si>
  <si>
    <t xml:space="preserve">POJISTKA NOZOVA NN VEL.000 GG  16A </t>
  </si>
  <si>
    <t>2029020517</t>
  </si>
  <si>
    <t>50</t>
  </si>
  <si>
    <t>R010</t>
  </si>
  <si>
    <t xml:space="preserve">POJISTKA NOZOVA NN VEL.000 GG  32A </t>
  </si>
  <si>
    <t>-646573420</t>
  </si>
  <si>
    <t>61</t>
  </si>
  <si>
    <t>741810003</t>
  </si>
  <si>
    <t>Celková prohlídka elektrického rozvodu a zařízení do 1 milionu Kč</t>
  </si>
  <si>
    <t>386488591</t>
  </si>
  <si>
    <t>Poznámka k položce:_x000D_
Zkoušky a prohlídky elektrických rozvodů a zařízení celková prohlídka a vyhotovení revizní zprávy pro objem montážních prací přes 500 do 1000 tis. Kč</t>
  </si>
  <si>
    <t>Práce a dodávky M</t>
  </si>
  <si>
    <t>3</t>
  </si>
  <si>
    <t>21-M</t>
  </si>
  <si>
    <t>Elektromontáže</t>
  </si>
  <si>
    <t>210220020</t>
  </si>
  <si>
    <t>Montáž uzemňovacího vedení vodičů FeZn pomocí svorek v zemi páskou do 120 mm2 ve městské zástavbě</t>
  </si>
  <si>
    <t>64</t>
  </si>
  <si>
    <t>100761699</t>
  </si>
  <si>
    <t>33</t>
  </si>
  <si>
    <t>35442062</t>
  </si>
  <si>
    <t>pás zemnící 30x4mm FeZn</t>
  </si>
  <si>
    <t>kg</t>
  </si>
  <si>
    <t>128</t>
  </si>
  <si>
    <t>-1228656044</t>
  </si>
  <si>
    <t>27</t>
  </si>
  <si>
    <t>210220301</t>
  </si>
  <si>
    <t>Montáž svorek hromosvodných se 2 šrouby</t>
  </si>
  <si>
    <t>270287535</t>
  </si>
  <si>
    <t>28</t>
  </si>
  <si>
    <t>35441885</t>
  </si>
  <si>
    <t>svorka spojovací pro lano D 8-10mm</t>
  </si>
  <si>
    <t>-664926394</t>
  </si>
  <si>
    <t>29</t>
  </si>
  <si>
    <t>210220302</t>
  </si>
  <si>
    <t>Montáž svorek hromosvodných se 3 a více šrouby</t>
  </si>
  <si>
    <t>34295948</t>
  </si>
  <si>
    <t>30</t>
  </si>
  <si>
    <t>35441996</t>
  </si>
  <si>
    <t>svorka odbočovací a spojovací pro spojování kruhových a páskových vodičů, FeZn</t>
  </si>
  <si>
    <t>1972082434</t>
  </si>
  <si>
    <t>31</t>
  </si>
  <si>
    <t>R1009</t>
  </si>
  <si>
    <t>Drobný elektroinstalační materiál</t>
  </si>
  <si>
    <t>-1564973354</t>
  </si>
  <si>
    <t>22-M</t>
  </si>
  <si>
    <t>Montáže technologických zařízení pro dopravní stavby</t>
  </si>
  <si>
    <t>36</t>
  </si>
  <si>
    <t>220111711</t>
  </si>
  <si>
    <t>Montáž zemniče s bleskosvodem svodné lano 10 m</t>
  </si>
  <si>
    <t>228872673</t>
  </si>
  <si>
    <t>37</t>
  </si>
  <si>
    <t>R001</t>
  </si>
  <si>
    <t xml:space="preserve">omezovač přepětí 1kv, izol. svorka 16-120  </t>
  </si>
  <si>
    <t>256</t>
  </si>
  <si>
    <t>-1368178032</t>
  </si>
  <si>
    <t>38</t>
  </si>
  <si>
    <t>-1320330948</t>
  </si>
  <si>
    <t>76</t>
  </si>
  <si>
    <t>220960227</t>
  </si>
  <si>
    <t>Montáž periferií MUR-07 pro jeden jízdní pruh v jednom směru</t>
  </si>
  <si>
    <t>-170743489</t>
  </si>
  <si>
    <t>77</t>
  </si>
  <si>
    <t>220960228</t>
  </si>
  <si>
    <t>Montáž se zapojením skříně rozvaděče MUR-07</t>
  </si>
  <si>
    <t>-1283935584</t>
  </si>
  <si>
    <t>75</t>
  </si>
  <si>
    <t>220960300</t>
  </si>
  <si>
    <t>Uvedení do provozu systém měření úsekové rychlosti</t>
  </si>
  <si>
    <t>1920667162</t>
  </si>
  <si>
    <t>46-M</t>
  </si>
  <si>
    <t>Zemní práce při extr.mont.pracích</t>
  </si>
  <si>
    <t>460010022</t>
  </si>
  <si>
    <t>Vytyčení trasy vedení kabelového podzemního podél silnice</t>
  </si>
  <si>
    <t>km</t>
  </si>
  <si>
    <t>-1384660020</t>
  </si>
  <si>
    <t>460030011</t>
  </si>
  <si>
    <t>Sejmutí drnu jakékoliv tloušťky</t>
  </si>
  <si>
    <t>m2</t>
  </si>
  <si>
    <t>-846882595</t>
  </si>
  <si>
    <t>460050014</t>
  </si>
  <si>
    <t>Hloubení nezapažených jam pro stožáry jednoduché délky do 10 m na rovině ručně v hornině tř 4</t>
  </si>
  <si>
    <t>-553902148</t>
  </si>
  <si>
    <t>460150164</t>
  </si>
  <si>
    <t>Hloubení kabelových zapažených i nezapažených rýh ručně š 35 cm, hl 80 cm, v hornině tř 4</t>
  </si>
  <si>
    <t>1511448398</t>
  </si>
  <si>
    <t>5</t>
  </si>
  <si>
    <t>460150304</t>
  </si>
  <si>
    <t>Hloubení kabelových zapažených i nezapažených rýh ručně š 50 cm, hl 120 cm, v hornině tř 4</t>
  </si>
  <si>
    <t>-890860236</t>
  </si>
  <si>
    <t>72</t>
  </si>
  <si>
    <t>460421172</t>
  </si>
  <si>
    <t>Lože kabelů z písku nebo štěrkopísku tl 10 cm nad kabel, kryté plastovou deskou, š lože do 50 cm</t>
  </si>
  <si>
    <t>-843149022</t>
  </si>
  <si>
    <t>73</t>
  </si>
  <si>
    <t>34575113</t>
  </si>
  <si>
    <t>deska kabelová krycí PE červená, 300x7x2mm</t>
  </si>
  <si>
    <t>1842859250</t>
  </si>
  <si>
    <t>6</t>
  </si>
  <si>
    <t>460490013</t>
  </si>
  <si>
    <t>Krytí kabelů výstražnou fólií šířky 34 cm</t>
  </si>
  <si>
    <t>-956512081</t>
  </si>
  <si>
    <t>7</t>
  </si>
  <si>
    <t>460510054</t>
  </si>
  <si>
    <t>Kabelové prostupy z trub plastových do rýhy bez obsypu, průměru do 10 cm</t>
  </si>
  <si>
    <t>281741719</t>
  </si>
  <si>
    <t>34571350</t>
  </si>
  <si>
    <t>trubka elektroinstalační ohebná dvouplášťová korugovaná (chránička) D 32/40mm, HDPE+LDPE</t>
  </si>
  <si>
    <t>-333769846</t>
  </si>
  <si>
    <t>9</t>
  </si>
  <si>
    <t>460560154</t>
  </si>
  <si>
    <t>Zásyp rýh ručně šířky 35 cm, hloubky 70 cm, z horniny třídy 4</t>
  </si>
  <si>
    <t>-1651927965</t>
  </si>
  <si>
    <t>Poznámka k položce:_x000D_
Zásyp kabelových rýh ručně s uložením výkopku ve vrstvách včetně zhutnění a urovnání povrchu šířky 35 cm hloubky 70 cm, v hornině třídy 4</t>
  </si>
  <si>
    <t>10</t>
  </si>
  <si>
    <t>460560294</t>
  </si>
  <si>
    <t>Zásyp rýh ručně šířky 50 cm, hloubky 110 cm, z horniny třídy 4</t>
  </si>
  <si>
    <t>213686705</t>
  </si>
  <si>
    <t>Poznámka k položce:_x000D_
Zásyp kabelových rýh ručně s uložením výkopku ve vrstvách včetně zhutnění a urovnání povrchu šířky 50 cm hloubky 110 cm, v hornině třídy 4</t>
  </si>
  <si>
    <t>11</t>
  </si>
  <si>
    <t>460600023</t>
  </si>
  <si>
    <t>Vodorovné přemístění horniny jakékoliv třídy do 1000 m</t>
  </si>
  <si>
    <t>m3</t>
  </si>
  <si>
    <t>-995664113</t>
  </si>
  <si>
    <t>12</t>
  </si>
  <si>
    <t>460600031</t>
  </si>
  <si>
    <t>Příplatek k vodorovnému přemístění horniny za každých dalších 1000 m</t>
  </si>
  <si>
    <t>914626545</t>
  </si>
  <si>
    <t>56</t>
  </si>
  <si>
    <t>460650141</t>
  </si>
  <si>
    <t>Zřízení provizorní příjezdové komunikace ze silničních panelů se štěrkovým ložem</t>
  </si>
  <si>
    <t>-2089999785</t>
  </si>
  <si>
    <t>57</t>
  </si>
  <si>
    <t>Panel silniční 300-200-15</t>
  </si>
  <si>
    <t>-746210156</t>
  </si>
  <si>
    <t>58</t>
  </si>
  <si>
    <t>R014</t>
  </si>
  <si>
    <t>Panel silniční 300-100-15</t>
  </si>
  <si>
    <t>2025912985</t>
  </si>
  <si>
    <t>59</t>
  </si>
  <si>
    <t>460650141.R</t>
  </si>
  <si>
    <t>Jeřábnické práce</t>
  </si>
  <si>
    <t>1430059169</t>
  </si>
  <si>
    <t>60</t>
  </si>
  <si>
    <t>460650141.R2</t>
  </si>
  <si>
    <t>Pronájem plošiny</t>
  </si>
  <si>
    <t>1214926320</t>
  </si>
  <si>
    <t>13</t>
  </si>
  <si>
    <t>R1003</t>
  </si>
  <si>
    <t>Drobný materiál základů stožárů Vo, drobné zemní práce</t>
  </si>
  <si>
    <t>-148549446</t>
  </si>
  <si>
    <t>14</t>
  </si>
  <si>
    <t>R1008</t>
  </si>
  <si>
    <t>Montáž označovacího štítku kabelu</t>
  </si>
  <si>
    <t>1225369008</t>
  </si>
  <si>
    <t>R012.1</t>
  </si>
  <si>
    <t>Označovací štítek kabelu</t>
  </si>
  <si>
    <t>256705291</t>
  </si>
  <si>
    <t>VRN</t>
  </si>
  <si>
    <t>Vedlejší rozpočtové náklady</t>
  </si>
  <si>
    <t>VRN1</t>
  </si>
  <si>
    <t>Průzkumné, geodetické a projektové práce</t>
  </si>
  <si>
    <t>012103000</t>
  </si>
  <si>
    <t>Geodetické práce před výstavbou</t>
  </si>
  <si>
    <t>1024</t>
  </si>
  <si>
    <t>2111222212</t>
  </si>
  <si>
    <t>17</t>
  </si>
  <si>
    <t>012303000</t>
  </si>
  <si>
    <t>Geodetické práce po výstavbě</t>
  </si>
  <si>
    <t>200795582</t>
  </si>
  <si>
    <t>18</t>
  </si>
  <si>
    <t>013254000</t>
  </si>
  <si>
    <t>Dokumentace skutečného provedení stavby</t>
  </si>
  <si>
    <t>-90094738</t>
  </si>
  <si>
    <t>VRN4</t>
  </si>
  <si>
    <t>Inženýrská činnost</t>
  </si>
  <si>
    <t>74</t>
  </si>
  <si>
    <t>042903000</t>
  </si>
  <si>
    <t>Statistický posudek stanoviště</t>
  </si>
  <si>
    <t>2099846208</t>
  </si>
  <si>
    <t>19</t>
  </si>
  <si>
    <t>045303000</t>
  </si>
  <si>
    <t>Koordinační činnost</t>
  </si>
  <si>
    <t>-799891082</t>
  </si>
  <si>
    <t>VRN7</t>
  </si>
  <si>
    <t>Provozní vlivy</t>
  </si>
  <si>
    <t>20</t>
  </si>
  <si>
    <t>072103011</t>
  </si>
  <si>
    <t>Zajištění DIO komunikace II. a III. třídy - jednoduché el. vedení</t>
  </si>
  <si>
    <t>-211127362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</si>
</sst>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20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2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4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17" fillId="4" borderId="0" xfId="0" applyFont="1" applyFill="1" applyAlignment="1">
      <alignment horizontal="center" vertical="center"/>
    </xf>
    <xf numFmtId="0" fontId="18" fillId="0" borderId="16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4" fontId="19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5" fillId="0" borderId="14" xfId="0" applyNumberFormat="1" applyFont="1" applyBorder="1" applyAlignment="1">
      <alignment vertical="center"/>
    </xf>
    <xf numFmtId="4" fontId="15" fillId="0" borderId="0" xfId="0" applyNumberFormat="1" applyFont="1" applyBorder="1" applyAlignment="1">
      <alignment vertical="center"/>
    </xf>
    <xf numFmtId="166" fontId="15" fillId="0" borderId="0" xfId="0" applyNumberFormat="1" applyFont="1" applyBorder="1" applyAlignment="1">
      <alignment vertical="center"/>
    </xf>
    <xf numFmtId="4" fontId="15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4" fillId="0" borderId="19" xfId="0" applyNumberFormat="1" applyFont="1" applyBorder="1" applyAlignment="1">
      <alignment vertical="center"/>
    </xf>
    <xf numFmtId="4" fontId="24" fillId="0" borderId="20" xfId="0" applyNumberFormat="1" applyFont="1" applyBorder="1" applyAlignment="1">
      <alignment vertical="center"/>
    </xf>
    <xf numFmtId="166" fontId="24" fillId="0" borderId="20" xfId="0" applyNumberFormat="1" applyFont="1" applyBorder="1" applyAlignment="1">
      <alignment vertical="center"/>
    </xf>
    <xf numFmtId="4" fontId="24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/>
    <xf numFmtId="0" fontId="25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7" fillId="4" borderId="0" xfId="0" applyFont="1" applyFill="1" applyAlignment="1">
      <alignment horizontal="left" vertical="center"/>
    </xf>
    <xf numFmtId="0" fontId="17" fillId="4" borderId="0" xfId="0" applyFont="1" applyFill="1" applyAlignment="1">
      <alignment horizontal="right" vertical="center"/>
    </xf>
    <xf numFmtId="0" fontId="26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7" fillId="4" borderId="16" xfId="0" applyFont="1" applyFill="1" applyBorder="1" applyAlignment="1">
      <alignment horizontal="center" vertical="center" wrapText="1"/>
    </xf>
    <xf numFmtId="0" fontId="17" fillId="4" borderId="17" xfId="0" applyFont="1" applyFill="1" applyBorder="1" applyAlignment="1">
      <alignment horizontal="center" vertical="center" wrapText="1"/>
    </xf>
    <xf numFmtId="0" fontId="17" fillId="4" borderId="18" xfId="0" applyFont="1" applyFill="1" applyBorder="1" applyAlignment="1">
      <alignment horizontal="center" vertical="center" wrapText="1"/>
    </xf>
    <xf numFmtId="0" fontId="17" fillId="4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19" fillId="0" borderId="0" xfId="0" applyNumberFormat="1" applyFont="1" applyAlignment="1"/>
    <xf numFmtId="166" fontId="27" fillId="0" borderId="12" xfId="0" applyNumberFormat="1" applyFont="1" applyBorder="1" applyAlignment="1"/>
    <xf numFmtId="166" fontId="27" fillId="0" borderId="13" xfId="0" applyNumberFormat="1" applyFont="1" applyBorder="1" applyAlignment="1"/>
    <xf numFmtId="4" fontId="28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17" fillId="0" borderId="22" xfId="0" applyFont="1" applyBorder="1" applyAlignment="1" applyProtection="1">
      <alignment horizontal="center" vertical="center"/>
      <protection locked="0"/>
    </xf>
    <xf numFmtId="49" fontId="17" fillId="0" borderId="22" xfId="0" applyNumberFormat="1" applyFont="1" applyBorder="1" applyAlignment="1" applyProtection="1">
      <alignment horizontal="left" vertical="center" wrapText="1"/>
      <protection locked="0"/>
    </xf>
    <xf numFmtId="0" fontId="17" fillId="0" borderId="22" xfId="0" applyFont="1" applyBorder="1" applyAlignment="1" applyProtection="1">
      <alignment horizontal="left" vertical="center" wrapText="1"/>
      <protection locked="0"/>
    </xf>
    <xf numFmtId="0" fontId="17" fillId="0" borderId="22" xfId="0" applyFont="1" applyBorder="1" applyAlignment="1" applyProtection="1">
      <alignment horizontal="center" vertical="center" wrapText="1"/>
      <protection locked="0"/>
    </xf>
    <xf numFmtId="167" fontId="17" fillId="0" borderId="22" xfId="0" applyNumberFormat="1" applyFont="1" applyBorder="1" applyAlignment="1" applyProtection="1">
      <alignment vertical="center"/>
      <protection locked="0"/>
    </xf>
    <xf numFmtId="4" fontId="17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center" vertical="center"/>
    </xf>
    <xf numFmtId="166" fontId="18" fillId="0" borderId="0" xfId="0" applyNumberFormat="1" applyFont="1" applyBorder="1" applyAlignment="1">
      <alignment vertical="center"/>
    </xf>
    <xf numFmtId="166" fontId="18" fillId="0" borderId="15" xfId="0" applyNumberFormat="1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29" fillId="0" borderId="0" xfId="0" applyFont="1" applyAlignment="1">
      <alignment horizontal="left" vertical="center"/>
    </xf>
    <xf numFmtId="0" fontId="30" fillId="0" borderId="0" xfId="0" applyFont="1" applyAlignment="1">
      <alignment vertical="center" wrapText="1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31" fillId="0" borderId="22" xfId="0" applyFont="1" applyBorder="1" applyAlignment="1" applyProtection="1">
      <alignment horizontal="center" vertical="center"/>
      <protection locked="0"/>
    </xf>
    <xf numFmtId="49" fontId="31" fillId="0" borderId="22" xfId="0" applyNumberFormat="1" applyFont="1" applyBorder="1" applyAlignment="1" applyProtection="1">
      <alignment horizontal="left" vertical="center" wrapText="1"/>
      <protection locked="0"/>
    </xf>
    <xf numFmtId="0" fontId="31" fillId="0" borderId="22" xfId="0" applyFont="1" applyBorder="1" applyAlignment="1" applyProtection="1">
      <alignment horizontal="left" vertical="center" wrapText="1"/>
      <protection locked="0"/>
    </xf>
    <xf numFmtId="0" fontId="31" fillId="0" borderId="22" xfId="0" applyFont="1" applyBorder="1" applyAlignment="1" applyProtection="1">
      <alignment horizontal="center" vertical="center" wrapText="1"/>
      <protection locked="0"/>
    </xf>
    <xf numFmtId="167" fontId="31" fillId="0" borderId="22" xfId="0" applyNumberFormat="1" applyFont="1" applyBorder="1" applyAlignment="1" applyProtection="1">
      <alignment vertical="center"/>
      <protection locked="0"/>
    </xf>
    <xf numFmtId="4" fontId="31" fillId="0" borderId="22" xfId="0" applyNumberFormat="1" applyFont="1" applyBorder="1" applyAlignment="1" applyProtection="1">
      <alignment vertical="center"/>
      <protection locked="0"/>
    </xf>
    <xf numFmtId="0" fontId="32" fillId="0" borderId="22" xfId="0" applyFont="1" applyBorder="1" applyAlignment="1" applyProtection="1">
      <alignment vertical="center"/>
      <protection locked="0"/>
    </xf>
    <xf numFmtId="0" fontId="32" fillId="0" borderId="3" xfId="0" applyFont="1" applyBorder="1" applyAlignment="1">
      <alignment vertical="center"/>
    </xf>
    <xf numFmtId="0" fontId="31" fillId="0" borderId="14" xfId="0" applyFont="1" applyBorder="1" applyAlignment="1">
      <alignment horizontal="left" vertical="center"/>
    </xf>
    <xf numFmtId="0" fontId="31" fillId="0" borderId="0" xfId="0" applyFont="1" applyBorder="1" applyAlignment="1">
      <alignment horizontal="center" vertical="center"/>
    </xf>
    <xf numFmtId="0" fontId="18" fillId="0" borderId="19" xfId="0" applyFont="1" applyBorder="1" applyAlignment="1">
      <alignment horizontal="left" vertical="center"/>
    </xf>
    <xf numFmtId="0" fontId="18" fillId="0" borderId="20" xfId="0" applyFont="1" applyBorder="1" applyAlignment="1">
      <alignment horizontal="center" vertical="center"/>
    </xf>
    <xf numFmtId="166" fontId="18" fillId="0" borderId="20" xfId="0" applyNumberFormat="1" applyFont="1" applyBorder="1" applyAlignment="1">
      <alignment vertical="center"/>
    </xf>
    <xf numFmtId="166" fontId="18" fillId="0" borderId="21" xfId="0" applyNumberFormat="1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2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3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left" vertical="center"/>
    </xf>
    <xf numFmtId="0" fontId="16" fillId="0" borderId="14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7" fillId="4" borderId="6" xfId="0" applyFont="1" applyFill="1" applyBorder="1" applyAlignment="1">
      <alignment horizontal="center" vertical="center"/>
    </xf>
    <xf numFmtId="0" fontId="17" fillId="4" borderId="7" xfId="0" applyFont="1" applyFill="1" applyBorder="1" applyAlignment="1">
      <alignment horizontal="left" vertical="center"/>
    </xf>
    <xf numFmtId="0" fontId="17" fillId="4" borderId="7" xfId="0" applyFont="1" applyFill="1" applyBorder="1" applyAlignment="1">
      <alignment horizontal="center" vertical="center"/>
    </xf>
    <xf numFmtId="0" fontId="17" fillId="4" borderId="7" xfId="0" applyFont="1" applyFill="1" applyBorder="1" applyAlignment="1">
      <alignment horizontal="right" vertical="center"/>
    </xf>
    <xf numFmtId="0" fontId="17" fillId="4" borderId="8" xfId="0" applyFont="1" applyFill="1" applyBorder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0" fontId="22" fillId="0" borderId="0" xfId="0" applyFont="1" applyAlignment="1">
      <alignment horizontal="left" vertical="center" wrapText="1"/>
    </xf>
    <xf numFmtId="4" fontId="19" fillId="0" borderId="0" xfId="0" applyNumberFormat="1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topLeftCell="A79" workbookViewId="0"/>
  </sheetViews>
  <sheetFormatPr defaultRowHeight="14.4"/>
  <cols>
    <col min="1" max="1" width="8.28515625" style="1" customWidth="1"/>
    <col min="2" max="2" width="1.7109375" style="1" customWidth="1"/>
    <col min="3" max="3" width="4.140625" style="1" customWidth="1"/>
    <col min="4" max="33" width="2.7109375" style="1" customWidth="1"/>
    <col min="34" max="34" width="3.28515625" style="1" customWidth="1"/>
    <col min="35" max="35" width="31.7109375" style="1" customWidth="1"/>
    <col min="36" max="37" width="2.42578125" style="1" customWidth="1"/>
    <col min="38" max="38" width="8.28515625" style="1" customWidth="1"/>
    <col min="39" max="39" width="3.28515625" style="1" customWidth="1"/>
    <col min="40" max="40" width="13.28515625" style="1" customWidth="1"/>
    <col min="41" max="41" width="7.42578125" style="1" customWidth="1"/>
    <col min="42" max="42" width="4.140625" style="1" customWidth="1"/>
    <col min="43" max="43" width="15.7109375" style="1" hidden="1" customWidth="1"/>
    <col min="44" max="44" width="13.7109375" style="1" customWidth="1"/>
    <col min="45" max="47" width="25.85546875" style="1" hidden="1" customWidth="1"/>
    <col min="48" max="49" width="21.7109375" style="1" hidden="1" customWidth="1"/>
    <col min="50" max="51" width="25" style="1" hidden="1" customWidth="1"/>
    <col min="52" max="52" width="21.7109375" style="1" hidden="1" customWidth="1"/>
    <col min="53" max="53" width="19.140625" style="1" hidden="1" customWidth="1"/>
    <col min="54" max="54" width="25" style="1" hidden="1" customWidth="1"/>
    <col min="55" max="55" width="21.7109375" style="1" hidden="1" customWidth="1"/>
    <col min="56" max="56" width="19.140625" style="1" hidden="1" customWidth="1"/>
    <col min="57" max="57" width="66.42578125" style="1" customWidth="1"/>
    <col min="71" max="91" width="9.28515625" style="1" hidden="1"/>
  </cols>
  <sheetData>
    <row r="1" spans="1:74" ht="10.199999999999999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pans="1:74" s="1" customFormat="1" ht="36.9" customHeight="1">
      <c r="AR2" s="199" t="s">
        <v>5</v>
      </c>
      <c r="AS2" s="167"/>
      <c r="AT2" s="167"/>
      <c r="AU2" s="167"/>
      <c r="AV2" s="167"/>
      <c r="AW2" s="167"/>
      <c r="AX2" s="167"/>
      <c r="AY2" s="167"/>
      <c r="AZ2" s="167"/>
      <c r="BA2" s="167"/>
      <c r="BB2" s="167"/>
      <c r="BC2" s="167"/>
      <c r="BD2" s="167"/>
      <c r="BE2" s="167"/>
      <c r="BS2" s="14" t="s">
        <v>6</v>
      </c>
      <c r="BT2" s="14" t="s">
        <v>7</v>
      </c>
    </row>
    <row r="3" spans="1:74" s="1" customFormat="1" ht="6.9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pans="1:74" s="1" customFormat="1" ht="24.9" customHeight="1">
      <c r="B4" s="17"/>
      <c r="D4" s="18" t="s">
        <v>9</v>
      </c>
      <c r="AR4" s="17"/>
      <c r="AS4" s="19" t="s">
        <v>10</v>
      </c>
      <c r="BS4" s="14" t="s">
        <v>11</v>
      </c>
    </row>
    <row r="5" spans="1:74" s="1" customFormat="1" ht="12" customHeight="1">
      <c r="B5" s="17"/>
      <c r="D5" s="20" t="s">
        <v>12</v>
      </c>
      <c r="K5" s="166" t="s">
        <v>13</v>
      </c>
      <c r="L5" s="167"/>
      <c r="M5" s="167"/>
      <c r="N5" s="167"/>
      <c r="O5" s="167"/>
      <c r="P5" s="167"/>
      <c r="Q5" s="167"/>
      <c r="R5" s="167"/>
      <c r="S5" s="167"/>
      <c r="T5" s="167"/>
      <c r="U5" s="167"/>
      <c r="V5" s="167"/>
      <c r="W5" s="167"/>
      <c r="X5" s="167"/>
      <c r="Y5" s="167"/>
      <c r="Z5" s="167"/>
      <c r="AA5" s="167"/>
      <c r="AB5" s="167"/>
      <c r="AC5" s="167"/>
      <c r="AD5" s="167"/>
      <c r="AE5" s="167"/>
      <c r="AF5" s="167"/>
      <c r="AG5" s="167"/>
      <c r="AH5" s="167"/>
      <c r="AI5" s="167"/>
      <c r="AJ5" s="167"/>
      <c r="AK5" s="167"/>
      <c r="AL5" s="167"/>
      <c r="AM5" s="167"/>
      <c r="AN5" s="167"/>
      <c r="AO5" s="167"/>
      <c r="AR5" s="17"/>
      <c r="BS5" s="14" t="s">
        <v>6</v>
      </c>
    </row>
    <row r="6" spans="1:74" s="1" customFormat="1" ht="36.9" customHeight="1">
      <c r="B6" s="17"/>
      <c r="D6" s="22" t="s">
        <v>14</v>
      </c>
      <c r="K6" s="168" t="s">
        <v>15</v>
      </c>
      <c r="L6" s="167"/>
      <c r="M6" s="167"/>
      <c r="N6" s="167"/>
      <c r="O6" s="167"/>
      <c r="P6" s="167"/>
      <c r="Q6" s="167"/>
      <c r="R6" s="167"/>
      <c r="S6" s="167"/>
      <c r="T6" s="167"/>
      <c r="U6" s="167"/>
      <c r="V6" s="167"/>
      <c r="W6" s="167"/>
      <c r="X6" s="167"/>
      <c r="Y6" s="167"/>
      <c r="Z6" s="167"/>
      <c r="AA6" s="167"/>
      <c r="AB6" s="167"/>
      <c r="AC6" s="167"/>
      <c r="AD6" s="167"/>
      <c r="AE6" s="167"/>
      <c r="AF6" s="167"/>
      <c r="AG6" s="167"/>
      <c r="AH6" s="167"/>
      <c r="AI6" s="167"/>
      <c r="AJ6" s="167"/>
      <c r="AK6" s="167"/>
      <c r="AL6" s="167"/>
      <c r="AM6" s="167"/>
      <c r="AN6" s="167"/>
      <c r="AO6" s="167"/>
      <c r="AR6" s="17"/>
      <c r="BS6" s="14" t="s">
        <v>6</v>
      </c>
    </row>
    <row r="7" spans="1:74" s="1" customFormat="1" ht="12" customHeight="1">
      <c r="B7" s="17"/>
      <c r="D7" s="23" t="s">
        <v>16</v>
      </c>
      <c r="K7" s="21" t="s">
        <v>1</v>
      </c>
      <c r="AK7" s="23" t="s">
        <v>17</v>
      </c>
      <c r="AN7" s="21" t="s">
        <v>1</v>
      </c>
      <c r="AR7" s="17"/>
      <c r="BS7" s="14" t="s">
        <v>6</v>
      </c>
    </row>
    <row r="8" spans="1:74" s="1" customFormat="1" ht="12" customHeight="1">
      <c r="B8" s="17"/>
      <c r="D8" s="23" t="s">
        <v>18</v>
      </c>
      <c r="K8" s="21" t="s">
        <v>19</v>
      </c>
      <c r="AK8" s="23" t="s">
        <v>20</v>
      </c>
      <c r="AN8" s="21" t="s">
        <v>21</v>
      </c>
      <c r="AR8" s="17"/>
      <c r="BS8" s="14" t="s">
        <v>6</v>
      </c>
    </row>
    <row r="9" spans="1:74" s="1" customFormat="1" ht="14.4" customHeight="1">
      <c r="B9" s="17"/>
      <c r="AR9" s="17"/>
      <c r="BS9" s="14" t="s">
        <v>6</v>
      </c>
    </row>
    <row r="10" spans="1:74" s="1" customFormat="1" ht="12" customHeight="1">
      <c r="B10" s="17"/>
      <c r="D10" s="23" t="s">
        <v>22</v>
      </c>
      <c r="AK10" s="23" t="s">
        <v>23</v>
      </c>
      <c r="AN10" s="21" t="s">
        <v>1</v>
      </c>
      <c r="AR10" s="17"/>
      <c r="BS10" s="14" t="s">
        <v>6</v>
      </c>
    </row>
    <row r="11" spans="1:74" s="1" customFormat="1" ht="18.45" customHeight="1">
      <c r="B11" s="17"/>
      <c r="E11" s="21" t="s">
        <v>24</v>
      </c>
      <c r="AK11" s="23" t="s">
        <v>25</v>
      </c>
      <c r="AN11" s="21" t="s">
        <v>1</v>
      </c>
      <c r="AR11" s="17"/>
      <c r="BS11" s="14" t="s">
        <v>6</v>
      </c>
    </row>
    <row r="12" spans="1:74" s="1" customFormat="1" ht="6.9" customHeight="1">
      <c r="B12" s="17"/>
      <c r="AR12" s="17"/>
      <c r="BS12" s="14" t="s">
        <v>6</v>
      </c>
    </row>
    <row r="13" spans="1:74" s="1" customFormat="1" ht="12" customHeight="1">
      <c r="B13" s="17"/>
      <c r="D13" s="23" t="s">
        <v>26</v>
      </c>
      <c r="AK13" s="23" t="s">
        <v>23</v>
      </c>
      <c r="AN13" s="21" t="s">
        <v>1</v>
      </c>
      <c r="AR13" s="17"/>
      <c r="BS13" s="14" t="s">
        <v>6</v>
      </c>
    </row>
    <row r="14" spans="1:74" ht="13.2">
      <c r="B14" s="17"/>
      <c r="E14" s="21" t="s">
        <v>24</v>
      </c>
      <c r="AK14" s="23" t="s">
        <v>25</v>
      </c>
      <c r="AN14" s="21" t="s">
        <v>1</v>
      </c>
      <c r="AR14" s="17"/>
      <c r="BS14" s="14" t="s">
        <v>6</v>
      </c>
    </row>
    <row r="15" spans="1:74" s="1" customFormat="1" ht="6.9" customHeight="1">
      <c r="B15" s="17"/>
      <c r="AR15" s="17"/>
      <c r="BS15" s="14" t="s">
        <v>3</v>
      </c>
    </row>
    <row r="16" spans="1:74" s="1" customFormat="1" ht="12" customHeight="1">
      <c r="B16" s="17"/>
      <c r="D16" s="23" t="s">
        <v>27</v>
      </c>
      <c r="AK16" s="23" t="s">
        <v>23</v>
      </c>
      <c r="AN16" s="21" t="s">
        <v>1</v>
      </c>
      <c r="AR16" s="17"/>
      <c r="BS16" s="14" t="s">
        <v>3</v>
      </c>
    </row>
    <row r="17" spans="1:71" s="1" customFormat="1" ht="18.45" customHeight="1">
      <c r="B17" s="17"/>
      <c r="E17" s="21" t="s">
        <v>28</v>
      </c>
      <c r="AK17" s="23" t="s">
        <v>25</v>
      </c>
      <c r="AN17" s="21" t="s">
        <v>1</v>
      </c>
      <c r="AR17" s="17"/>
      <c r="BS17" s="14" t="s">
        <v>29</v>
      </c>
    </row>
    <row r="18" spans="1:71" s="1" customFormat="1" ht="6.9" customHeight="1">
      <c r="B18" s="17"/>
      <c r="AR18" s="17"/>
      <c r="BS18" s="14" t="s">
        <v>6</v>
      </c>
    </row>
    <row r="19" spans="1:71" s="1" customFormat="1" ht="12" customHeight="1">
      <c r="B19" s="17"/>
      <c r="D19" s="23" t="s">
        <v>30</v>
      </c>
      <c r="AK19" s="23" t="s">
        <v>23</v>
      </c>
      <c r="AN19" s="21" t="s">
        <v>31</v>
      </c>
      <c r="AR19" s="17"/>
      <c r="BS19" s="14" t="s">
        <v>6</v>
      </c>
    </row>
    <row r="20" spans="1:71" s="1" customFormat="1" ht="18.45" customHeight="1">
      <c r="B20" s="17"/>
      <c r="E20" s="21" t="s">
        <v>32</v>
      </c>
      <c r="AK20" s="23" t="s">
        <v>25</v>
      </c>
      <c r="AN20" s="21" t="s">
        <v>33</v>
      </c>
      <c r="AR20" s="17"/>
      <c r="BS20" s="14" t="s">
        <v>29</v>
      </c>
    </row>
    <row r="21" spans="1:71" s="1" customFormat="1" ht="6.9" customHeight="1">
      <c r="B21" s="17"/>
      <c r="AR21" s="17"/>
    </row>
    <row r="22" spans="1:71" s="1" customFormat="1" ht="12" customHeight="1">
      <c r="B22" s="17"/>
      <c r="D22" s="23" t="s">
        <v>34</v>
      </c>
      <c r="AR22" s="17"/>
    </row>
    <row r="23" spans="1:71" s="1" customFormat="1" ht="16.5" customHeight="1">
      <c r="B23" s="17"/>
      <c r="E23" s="169" t="s">
        <v>1</v>
      </c>
      <c r="F23" s="169"/>
      <c r="G23" s="169"/>
      <c r="H23" s="169"/>
      <c r="I23" s="169"/>
      <c r="J23" s="169"/>
      <c r="K23" s="169"/>
      <c r="L23" s="169"/>
      <c r="M23" s="169"/>
      <c r="N23" s="169"/>
      <c r="O23" s="169"/>
      <c r="P23" s="169"/>
      <c r="Q23" s="169"/>
      <c r="R23" s="169"/>
      <c r="S23" s="169"/>
      <c r="T23" s="169"/>
      <c r="U23" s="169"/>
      <c r="V23" s="169"/>
      <c r="W23" s="169"/>
      <c r="X23" s="169"/>
      <c r="Y23" s="169"/>
      <c r="Z23" s="169"/>
      <c r="AA23" s="169"/>
      <c r="AB23" s="169"/>
      <c r="AC23" s="169"/>
      <c r="AD23" s="169"/>
      <c r="AE23" s="169"/>
      <c r="AF23" s="169"/>
      <c r="AG23" s="169"/>
      <c r="AH23" s="169"/>
      <c r="AI23" s="169"/>
      <c r="AJ23" s="169"/>
      <c r="AK23" s="169"/>
      <c r="AL23" s="169"/>
      <c r="AM23" s="169"/>
      <c r="AN23" s="169"/>
      <c r="AR23" s="17"/>
    </row>
    <row r="24" spans="1:71" s="1" customFormat="1" ht="6.9" customHeight="1">
      <c r="B24" s="17"/>
      <c r="AR24" s="17"/>
    </row>
    <row r="25" spans="1:71" s="1" customFormat="1" ht="6.9" customHeight="1">
      <c r="B25" s="17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R25" s="17"/>
    </row>
    <row r="26" spans="1:71" s="2" customFormat="1" ht="25.95" customHeight="1">
      <c r="A26" s="26"/>
      <c r="B26" s="27"/>
      <c r="C26" s="26"/>
      <c r="D26" s="28" t="s">
        <v>35</v>
      </c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170">
        <f>ROUND(AG94,2)</f>
        <v>0</v>
      </c>
      <c r="AL26" s="171"/>
      <c r="AM26" s="171"/>
      <c r="AN26" s="171"/>
      <c r="AO26" s="171"/>
      <c r="AP26" s="26"/>
      <c r="AQ26" s="26"/>
      <c r="AR26" s="27"/>
      <c r="BE26" s="26"/>
    </row>
    <row r="27" spans="1:71" s="2" customFormat="1" ht="6.9" customHeight="1">
      <c r="A27" s="26"/>
      <c r="B27" s="27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7"/>
      <c r="BE27" s="26"/>
    </row>
    <row r="28" spans="1:71" s="2" customFormat="1" ht="13.2">
      <c r="A28" s="26"/>
      <c r="B28" s="27"/>
      <c r="C28" s="26"/>
      <c r="D28" s="26"/>
      <c r="E28" s="26"/>
      <c r="F28" s="26"/>
      <c r="G28" s="26"/>
      <c r="H28" s="26"/>
      <c r="I28" s="26"/>
      <c r="J28" s="26"/>
      <c r="K28" s="26"/>
      <c r="L28" s="172" t="s">
        <v>36</v>
      </c>
      <c r="M28" s="172"/>
      <c r="N28" s="172"/>
      <c r="O28" s="172"/>
      <c r="P28" s="172"/>
      <c r="Q28" s="26"/>
      <c r="R28" s="26"/>
      <c r="S28" s="26"/>
      <c r="T28" s="26"/>
      <c r="U28" s="26"/>
      <c r="V28" s="26"/>
      <c r="W28" s="172" t="s">
        <v>37</v>
      </c>
      <c r="X28" s="172"/>
      <c r="Y28" s="172"/>
      <c r="Z28" s="172"/>
      <c r="AA28" s="172"/>
      <c r="AB28" s="172"/>
      <c r="AC28" s="172"/>
      <c r="AD28" s="172"/>
      <c r="AE28" s="172"/>
      <c r="AF28" s="26"/>
      <c r="AG28" s="26"/>
      <c r="AH28" s="26"/>
      <c r="AI28" s="26"/>
      <c r="AJ28" s="26"/>
      <c r="AK28" s="172" t="s">
        <v>38</v>
      </c>
      <c r="AL28" s="172"/>
      <c r="AM28" s="172"/>
      <c r="AN28" s="172"/>
      <c r="AO28" s="172"/>
      <c r="AP28" s="26"/>
      <c r="AQ28" s="26"/>
      <c r="AR28" s="27"/>
      <c r="BE28" s="26"/>
    </row>
    <row r="29" spans="1:71" s="3" customFormat="1" ht="14.4" customHeight="1">
      <c r="B29" s="31"/>
      <c r="D29" s="23" t="s">
        <v>39</v>
      </c>
      <c r="F29" s="23" t="s">
        <v>40</v>
      </c>
      <c r="L29" s="175">
        <v>0.21</v>
      </c>
      <c r="M29" s="174"/>
      <c r="N29" s="174"/>
      <c r="O29" s="174"/>
      <c r="P29" s="174"/>
      <c r="W29" s="173">
        <f>ROUND(AZ94, 2)</f>
        <v>0</v>
      </c>
      <c r="X29" s="174"/>
      <c r="Y29" s="174"/>
      <c r="Z29" s="174"/>
      <c r="AA29" s="174"/>
      <c r="AB29" s="174"/>
      <c r="AC29" s="174"/>
      <c r="AD29" s="174"/>
      <c r="AE29" s="174"/>
      <c r="AK29" s="173">
        <f>ROUND(AV94, 2)</f>
        <v>0</v>
      </c>
      <c r="AL29" s="174"/>
      <c r="AM29" s="174"/>
      <c r="AN29" s="174"/>
      <c r="AO29" s="174"/>
      <c r="AR29" s="31"/>
    </row>
    <row r="30" spans="1:71" s="3" customFormat="1" ht="14.4" customHeight="1">
      <c r="B30" s="31"/>
      <c r="F30" s="23" t="s">
        <v>41</v>
      </c>
      <c r="L30" s="175">
        <v>0.15</v>
      </c>
      <c r="M30" s="174"/>
      <c r="N30" s="174"/>
      <c r="O30" s="174"/>
      <c r="P30" s="174"/>
      <c r="W30" s="173">
        <f>ROUND(BA94, 2)</f>
        <v>0</v>
      </c>
      <c r="X30" s="174"/>
      <c r="Y30" s="174"/>
      <c r="Z30" s="174"/>
      <c r="AA30" s="174"/>
      <c r="AB30" s="174"/>
      <c r="AC30" s="174"/>
      <c r="AD30" s="174"/>
      <c r="AE30" s="174"/>
      <c r="AK30" s="173">
        <f>ROUND(AW94, 2)</f>
        <v>0</v>
      </c>
      <c r="AL30" s="174"/>
      <c r="AM30" s="174"/>
      <c r="AN30" s="174"/>
      <c r="AO30" s="174"/>
      <c r="AR30" s="31"/>
    </row>
    <row r="31" spans="1:71" s="3" customFormat="1" ht="14.4" hidden="1" customHeight="1">
      <c r="B31" s="31"/>
      <c r="F31" s="23" t="s">
        <v>42</v>
      </c>
      <c r="L31" s="175">
        <v>0.21</v>
      </c>
      <c r="M31" s="174"/>
      <c r="N31" s="174"/>
      <c r="O31" s="174"/>
      <c r="P31" s="174"/>
      <c r="W31" s="173">
        <f>ROUND(BB94, 2)</f>
        <v>0</v>
      </c>
      <c r="X31" s="174"/>
      <c r="Y31" s="174"/>
      <c r="Z31" s="174"/>
      <c r="AA31" s="174"/>
      <c r="AB31" s="174"/>
      <c r="AC31" s="174"/>
      <c r="AD31" s="174"/>
      <c r="AE31" s="174"/>
      <c r="AK31" s="173">
        <v>0</v>
      </c>
      <c r="AL31" s="174"/>
      <c r="AM31" s="174"/>
      <c r="AN31" s="174"/>
      <c r="AO31" s="174"/>
      <c r="AR31" s="31"/>
    </row>
    <row r="32" spans="1:71" s="3" customFormat="1" ht="14.4" hidden="1" customHeight="1">
      <c r="B32" s="31"/>
      <c r="F32" s="23" t="s">
        <v>43</v>
      </c>
      <c r="L32" s="175">
        <v>0.15</v>
      </c>
      <c r="M32" s="174"/>
      <c r="N32" s="174"/>
      <c r="O32" s="174"/>
      <c r="P32" s="174"/>
      <c r="W32" s="173">
        <f>ROUND(BC94, 2)</f>
        <v>0</v>
      </c>
      <c r="X32" s="174"/>
      <c r="Y32" s="174"/>
      <c r="Z32" s="174"/>
      <c r="AA32" s="174"/>
      <c r="AB32" s="174"/>
      <c r="AC32" s="174"/>
      <c r="AD32" s="174"/>
      <c r="AE32" s="174"/>
      <c r="AK32" s="173">
        <v>0</v>
      </c>
      <c r="AL32" s="174"/>
      <c r="AM32" s="174"/>
      <c r="AN32" s="174"/>
      <c r="AO32" s="174"/>
      <c r="AR32" s="31"/>
    </row>
    <row r="33" spans="1:57" s="3" customFormat="1" ht="14.4" hidden="1" customHeight="1">
      <c r="B33" s="31"/>
      <c r="F33" s="23" t="s">
        <v>44</v>
      </c>
      <c r="L33" s="175">
        <v>0</v>
      </c>
      <c r="M33" s="174"/>
      <c r="N33" s="174"/>
      <c r="O33" s="174"/>
      <c r="P33" s="174"/>
      <c r="W33" s="173">
        <f>ROUND(BD94, 2)</f>
        <v>0</v>
      </c>
      <c r="X33" s="174"/>
      <c r="Y33" s="174"/>
      <c r="Z33" s="174"/>
      <c r="AA33" s="174"/>
      <c r="AB33" s="174"/>
      <c r="AC33" s="174"/>
      <c r="AD33" s="174"/>
      <c r="AE33" s="174"/>
      <c r="AK33" s="173">
        <v>0</v>
      </c>
      <c r="AL33" s="174"/>
      <c r="AM33" s="174"/>
      <c r="AN33" s="174"/>
      <c r="AO33" s="174"/>
      <c r="AR33" s="31"/>
    </row>
    <row r="34" spans="1:57" s="2" customFormat="1" ht="6.9" customHeight="1">
      <c r="A34" s="26"/>
      <c r="B34" s="27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7"/>
      <c r="BE34" s="26"/>
    </row>
    <row r="35" spans="1:57" s="2" customFormat="1" ht="25.95" customHeight="1">
      <c r="A35" s="26"/>
      <c r="B35" s="27"/>
      <c r="C35" s="32"/>
      <c r="D35" s="33" t="s">
        <v>45</v>
      </c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5" t="s">
        <v>46</v>
      </c>
      <c r="U35" s="34"/>
      <c r="V35" s="34"/>
      <c r="W35" s="34"/>
      <c r="X35" s="176" t="s">
        <v>47</v>
      </c>
      <c r="Y35" s="177"/>
      <c r="Z35" s="177"/>
      <c r="AA35" s="177"/>
      <c r="AB35" s="177"/>
      <c r="AC35" s="34"/>
      <c r="AD35" s="34"/>
      <c r="AE35" s="34"/>
      <c r="AF35" s="34"/>
      <c r="AG35" s="34"/>
      <c r="AH35" s="34"/>
      <c r="AI35" s="34"/>
      <c r="AJ35" s="34"/>
      <c r="AK35" s="178">
        <f>SUM(AK26:AK33)</f>
        <v>0</v>
      </c>
      <c r="AL35" s="177"/>
      <c r="AM35" s="177"/>
      <c r="AN35" s="177"/>
      <c r="AO35" s="179"/>
      <c r="AP35" s="32"/>
      <c r="AQ35" s="32"/>
      <c r="AR35" s="27"/>
      <c r="BE35" s="26"/>
    </row>
    <row r="36" spans="1:57" s="2" customFormat="1" ht="6.9" customHeight="1">
      <c r="A36" s="26"/>
      <c r="B36" s="27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7"/>
      <c r="BE36" s="26"/>
    </row>
    <row r="37" spans="1:57" s="2" customFormat="1" ht="14.4" customHeight="1">
      <c r="A37" s="26"/>
      <c r="B37" s="27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7"/>
      <c r="BE37" s="26"/>
    </row>
    <row r="38" spans="1:57" s="1" customFormat="1" ht="14.4" customHeight="1">
      <c r="B38" s="17"/>
      <c r="AR38" s="17"/>
    </row>
    <row r="39" spans="1:57" s="1" customFormat="1" ht="14.4" customHeight="1">
      <c r="B39" s="17"/>
      <c r="AR39" s="17"/>
    </row>
    <row r="40" spans="1:57" s="1" customFormat="1" ht="14.4" customHeight="1">
      <c r="B40" s="17"/>
      <c r="AR40" s="17"/>
    </row>
    <row r="41" spans="1:57" s="1" customFormat="1" ht="14.4" customHeight="1">
      <c r="B41" s="17"/>
      <c r="AR41" s="17"/>
    </row>
    <row r="42" spans="1:57" s="1" customFormat="1" ht="14.4" customHeight="1">
      <c r="B42" s="17"/>
      <c r="AR42" s="17"/>
    </row>
    <row r="43" spans="1:57" s="1" customFormat="1" ht="14.4" customHeight="1">
      <c r="B43" s="17"/>
      <c r="AR43" s="17"/>
    </row>
    <row r="44" spans="1:57" s="1" customFormat="1" ht="14.4" customHeight="1">
      <c r="B44" s="17"/>
      <c r="AR44" s="17"/>
    </row>
    <row r="45" spans="1:57" s="1" customFormat="1" ht="14.4" customHeight="1">
      <c r="B45" s="17"/>
      <c r="AR45" s="17"/>
    </row>
    <row r="46" spans="1:57" s="1" customFormat="1" ht="14.4" customHeight="1">
      <c r="B46" s="17"/>
      <c r="AR46" s="17"/>
    </row>
    <row r="47" spans="1:57" s="1" customFormat="1" ht="14.4" customHeight="1">
      <c r="B47" s="17"/>
      <c r="AR47" s="17"/>
    </row>
    <row r="48" spans="1:57" s="1" customFormat="1" ht="14.4" customHeight="1">
      <c r="B48" s="17"/>
      <c r="AR48" s="17"/>
    </row>
    <row r="49" spans="1:57" s="2" customFormat="1" ht="14.4" customHeight="1">
      <c r="B49" s="36"/>
      <c r="D49" s="37" t="s">
        <v>48</v>
      </c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7" t="s">
        <v>49</v>
      </c>
      <c r="AI49" s="38"/>
      <c r="AJ49" s="38"/>
      <c r="AK49" s="38"/>
      <c r="AL49" s="38"/>
      <c r="AM49" s="38"/>
      <c r="AN49" s="38"/>
      <c r="AO49" s="38"/>
      <c r="AR49" s="36"/>
    </row>
    <row r="50" spans="1:57" ht="10.199999999999999">
      <c r="B50" s="17"/>
      <c r="AR50" s="17"/>
    </row>
    <row r="51" spans="1:57" ht="10.199999999999999">
      <c r="B51" s="17"/>
      <c r="AR51" s="17"/>
    </row>
    <row r="52" spans="1:57" ht="10.199999999999999">
      <c r="B52" s="17"/>
      <c r="AR52" s="17"/>
    </row>
    <row r="53" spans="1:57" ht="10.199999999999999">
      <c r="B53" s="17"/>
      <c r="AR53" s="17"/>
    </row>
    <row r="54" spans="1:57" ht="10.199999999999999">
      <c r="B54" s="17"/>
      <c r="AR54" s="17"/>
    </row>
    <row r="55" spans="1:57" ht="10.199999999999999">
      <c r="B55" s="17"/>
      <c r="AR55" s="17"/>
    </row>
    <row r="56" spans="1:57" ht="10.199999999999999">
      <c r="B56" s="17"/>
      <c r="AR56" s="17"/>
    </row>
    <row r="57" spans="1:57" ht="10.199999999999999">
      <c r="B57" s="17"/>
      <c r="AR57" s="17"/>
    </row>
    <row r="58" spans="1:57" ht="10.199999999999999">
      <c r="B58" s="17"/>
      <c r="AR58" s="17"/>
    </row>
    <row r="59" spans="1:57" ht="10.199999999999999">
      <c r="B59" s="17"/>
      <c r="AR59" s="17"/>
    </row>
    <row r="60" spans="1:57" s="2" customFormat="1" ht="13.2">
      <c r="A60" s="26"/>
      <c r="B60" s="27"/>
      <c r="C60" s="26"/>
      <c r="D60" s="39" t="s">
        <v>50</v>
      </c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39" t="s">
        <v>51</v>
      </c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39" t="s">
        <v>50</v>
      </c>
      <c r="AI60" s="29"/>
      <c r="AJ60" s="29"/>
      <c r="AK60" s="29"/>
      <c r="AL60" s="29"/>
      <c r="AM60" s="39" t="s">
        <v>51</v>
      </c>
      <c r="AN60" s="29"/>
      <c r="AO60" s="29"/>
      <c r="AP60" s="26"/>
      <c r="AQ60" s="26"/>
      <c r="AR60" s="27"/>
      <c r="BE60" s="26"/>
    </row>
    <row r="61" spans="1:57" ht="10.199999999999999">
      <c r="B61" s="17"/>
      <c r="AR61" s="17"/>
    </row>
    <row r="62" spans="1:57" ht="10.199999999999999">
      <c r="B62" s="17"/>
      <c r="AR62" s="17"/>
    </row>
    <row r="63" spans="1:57" ht="10.199999999999999">
      <c r="B63" s="17"/>
      <c r="AR63" s="17"/>
    </row>
    <row r="64" spans="1:57" s="2" customFormat="1" ht="13.2">
      <c r="A64" s="26"/>
      <c r="B64" s="27"/>
      <c r="C64" s="26"/>
      <c r="D64" s="37" t="s">
        <v>52</v>
      </c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37" t="s">
        <v>53</v>
      </c>
      <c r="AI64" s="40"/>
      <c r="AJ64" s="40"/>
      <c r="AK64" s="40"/>
      <c r="AL64" s="40"/>
      <c r="AM64" s="40"/>
      <c r="AN64" s="40"/>
      <c r="AO64" s="40"/>
      <c r="AP64" s="26"/>
      <c r="AQ64" s="26"/>
      <c r="AR64" s="27"/>
      <c r="BE64" s="26"/>
    </row>
    <row r="65" spans="1:57" ht="10.199999999999999">
      <c r="B65" s="17"/>
      <c r="AR65" s="17"/>
    </row>
    <row r="66" spans="1:57" ht="10.199999999999999">
      <c r="B66" s="17"/>
      <c r="AR66" s="17"/>
    </row>
    <row r="67" spans="1:57" ht="10.199999999999999">
      <c r="B67" s="17"/>
      <c r="AR67" s="17"/>
    </row>
    <row r="68" spans="1:57" ht="10.199999999999999">
      <c r="B68" s="17"/>
      <c r="AR68" s="17"/>
    </row>
    <row r="69" spans="1:57" ht="10.199999999999999">
      <c r="B69" s="17"/>
      <c r="AR69" s="17"/>
    </row>
    <row r="70" spans="1:57" ht="10.199999999999999">
      <c r="B70" s="17"/>
      <c r="AR70" s="17"/>
    </row>
    <row r="71" spans="1:57" ht="10.199999999999999">
      <c r="B71" s="17"/>
      <c r="AR71" s="17"/>
    </row>
    <row r="72" spans="1:57" ht="10.199999999999999">
      <c r="B72" s="17"/>
      <c r="AR72" s="17"/>
    </row>
    <row r="73" spans="1:57" ht="10.199999999999999">
      <c r="B73" s="17"/>
      <c r="AR73" s="17"/>
    </row>
    <row r="74" spans="1:57" ht="10.199999999999999">
      <c r="B74" s="17"/>
      <c r="AR74" s="17"/>
    </row>
    <row r="75" spans="1:57" s="2" customFormat="1" ht="13.2">
      <c r="A75" s="26"/>
      <c r="B75" s="27"/>
      <c r="C75" s="26"/>
      <c r="D75" s="39" t="s">
        <v>50</v>
      </c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39" t="s">
        <v>51</v>
      </c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39" t="s">
        <v>50</v>
      </c>
      <c r="AI75" s="29"/>
      <c r="AJ75" s="29"/>
      <c r="AK75" s="29"/>
      <c r="AL75" s="29"/>
      <c r="AM75" s="39" t="s">
        <v>51</v>
      </c>
      <c r="AN75" s="29"/>
      <c r="AO75" s="29"/>
      <c r="AP75" s="26"/>
      <c r="AQ75" s="26"/>
      <c r="AR75" s="27"/>
      <c r="BE75" s="26"/>
    </row>
    <row r="76" spans="1:57" s="2" customFormat="1" ht="10.199999999999999">
      <c r="A76" s="26"/>
      <c r="B76" s="27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27"/>
      <c r="BE76" s="26"/>
    </row>
    <row r="77" spans="1:57" s="2" customFormat="1" ht="6.9" customHeight="1">
      <c r="A77" s="26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27"/>
      <c r="BE77" s="26"/>
    </row>
    <row r="81" spans="1:91" s="2" customFormat="1" ht="6.9" customHeight="1">
      <c r="A81" s="26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N81" s="44"/>
      <c r="AO81" s="44"/>
      <c r="AP81" s="44"/>
      <c r="AQ81" s="44"/>
      <c r="AR81" s="27"/>
      <c r="BE81" s="26"/>
    </row>
    <row r="82" spans="1:91" s="2" customFormat="1" ht="24.9" customHeight="1">
      <c r="A82" s="26"/>
      <c r="B82" s="27"/>
      <c r="C82" s="18" t="s">
        <v>54</v>
      </c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7"/>
      <c r="BE82" s="26"/>
    </row>
    <row r="83" spans="1:91" s="2" customFormat="1" ht="6.9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7"/>
      <c r="BE83" s="26"/>
    </row>
    <row r="84" spans="1:91" s="4" customFormat="1" ht="12" customHeight="1">
      <c r="B84" s="45"/>
      <c r="C84" s="23" t="s">
        <v>12</v>
      </c>
      <c r="L84" s="4" t="str">
        <f>K5</f>
        <v>1219710194</v>
      </c>
      <c r="AR84" s="45"/>
    </row>
    <row r="85" spans="1:91" s="5" customFormat="1" ht="36.9" customHeight="1">
      <c r="B85" s="46"/>
      <c r="C85" s="47" t="s">
        <v>14</v>
      </c>
      <c r="L85" s="180" t="str">
        <f>K6</f>
        <v>Úsekové měření Český Brod - VÝKAZ VÝMĚR</v>
      </c>
      <c r="M85" s="181"/>
      <c r="N85" s="181"/>
      <c r="O85" s="181"/>
      <c r="P85" s="181"/>
      <c r="Q85" s="181"/>
      <c r="R85" s="181"/>
      <c r="S85" s="181"/>
      <c r="T85" s="181"/>
      <c r="U85" s="181"/>
      <c r="V85" s="181"/>
      <c r="W85" s="181"/>
      <c r="X85" s="181"/>
      <c r="Y85" s="181"/>
      <c r="Z85" s="181"/>
      <c r="AA85" s="181"/>
      <c r="AB85" s="181"/>
      <c r="AC85" s="181"/>
      <c r="AD85" s="181"/>
      <c r="AE85" s="181"/>
      <c r="AF85" s="181"/>
      <c r="AG85" s="181"/>
      <c r="AH85" s="181"/>
      <c r="AI85" s="181"/>
      <c r="AJ85" s="181"/>
      <c r="AK85" s="181"/>
      <c r="AL85" s="181"/>
      <c r="AM85" s="181"/>
      <c r="AN85" s="181"/>
      <c r="AO85" s="181"/>
      <c r="AR85" s="46"/>
    </row>
    <row r="86" spans="1:91" s="2" customFormat="1" ht="6.9" customHeight="1">
      <c r="A86" s="26"/>
      <c r="B86" s="27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6"/>
      <c r="AR86" s="27"/>
      <c r="BE86" s="26"/>
    </row>
    <row r="87" spans="1:91" s="2" customFormat="1" ht="12" customHeight="1">
      <c r="A87" s="26"/>
      <c r="B87" s="27"/>
      <c r="C87" s="23" t="s">
        <v>18</v>
      </c>
      <c r="D87" s="26"/>
      <c r="E87" s="26"/>
      <c r="F87" s="26"/>
      <c r="G87" s="26"/>
      <c r="H87" s="26"/>
      <c r="I87" s="26"/>
      <c r="J87" s="26"/>
      <c r="K87" s="26"/>
      <c r="L87" s="48" t="str">
        <f>IF(K8="","",K8)</f>
        <v>Český Brod</v>
      </c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3" t="s">
        <v>20</v>
      </c>
      <c r="AJ87" s="26"/>
      <c r="AK87" s="26"/>
      <c r="AL87" s="26"/>
      <c r="AM87" s="182" t="str">
        <f>IF(AN8= "","",AN8)</f>
        <v>4. 6. 2020</v>
      </c>
      <c r="AN87" s="182"/>
      <c r="AO87" s="26"/>
      <c r="AP87" s="26"/>
      <c r="AQ87" s="26"/>
      <c r="AR87" s="27"/>
      <c r="BE87" s="26"/>
    </row>
    <row r="88" spans="1:91" s="2" customFormat="1" ht="6.9" customHeight="1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7"/>
      <c r="BE88" s="26"/>
    </row>
    <row r="89" spans="1:91" s="2" customFormat="1" ht="15.15" customHeight="1">
      <c r="A89" s="26"/>
      <c r="B89" s="27"/>
      <c r="C89" s="23" t="s">
        <v>22</v>
      </c>
      <c r="D89" s="26"/>
      <c r="E89" s="26"/>
      <c r="F89" s="26"/>
      <c r="G89" s="26"/>
      <c r="H89" s="26"/>
      <c r="I89" s="26"/>
      <c r="J89" s="26"/>
      <c r="K89" s="26"/>
      <c r="L89" s="4" t="str">
        <f>IF(E11= "","",E11)</f>
        <v xml:space="preserve"> </v>
      </c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3" t="s">
        <v>27</v>
      </c>
      <c r="AJ89" s="26"/>
      <c r="AK89" s="26"/>
      <c r="AL89" s="26"/>
      <c r="AM89" s="183" t="str">
        <f>IF(E17="","",E17)</f>
        <v>Bc. Michal Horčička</v>
      </c>
      <c r="AN89" s="184"/>
      <c r="AO89" s="184"/>
      <c r="AP89" s="184"/>
      <c r="AQ89" s="26"/>
      <c r="AR89" s="27"/>
      <c r="AS89" s="185" t="s">
        <v>55</v>
      </c>
      <c r="AT89" s="186"/>
      <c r="AU89" s="50"/>
      <c r="AV89" s="50"/>
      <c r="AW89" s="50"/>
      <c r="AX89" s="50"/>
      <c r="AY89" s="50"/>
      <c r="AZ89" s="50"/>
      <c r="BA89" s="50"/>
      <c r="BB89" s="50"/>
      <c r="BC89" s="50"/>
      <c r="BD89" s="51"/>
      <c r="BE89" s="26"/>
    </row>
    <row r="90" spans="1:91" s="2" customFormat="1" ht="15.15" customHeight="1">
      <c r="A90" s="26"/>
      <c r="B90" s="27"/>
      <c r="C90" s="23" t="s">
        <v>26</v>
      </c>
      <c r="D90" s="26"/>
      <c r="E90" s="26"/>
      <c r="F90" s="26"/>
      <c r="G90" s="26"/>
      <c r="H90" s="26"/>
      <c r="I90" s="26"/>
      <c r="J90" s="26"/>
      <c r="K90" s="26"/>
      <c r="L90" s="4" t="str">
        <f>IF(E14="","",E14)</f>
        <v xml:space="preserve"> </v>
      </c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3" t="s">
        <v>30</v>
      </c>
      <c r="AJ90" s="26"/>
      <c r="AK90" s="26"/>
      <c r="AL90" s="26"/>
      <c r="AM90" s="183" t="str">
        <f>IF(E20="","",E20)</f>
        <v>ELTODO a.s.</v>
      </c>
      <c r="AN90" s="184"/>
      <c r="AO90" s="184"/>
      <c r="AP90" s="184"/>
      <c r="AQ90" s="26"/>
      <c r="AR90" s="27"/>
      <c r="AS90" s="187"/>
      <c r="AT90" s="188"/>
      <c r="AU90" s="52"/>
      <c r="AV90" s="52"/>
      <c r="AW90" s="52"/>
      <c r="AX90" s="52"/>
      <c r="AY90" s="52"/>
      <c r="AZ90" s="52"/>
      <c r="BA90" s="52"/>
      <c r="BB90" s="52"/>
      <c r="BC90" s="52"/>
      <c r="BD90" s="53"/>
      <c r="BE90" s="26"/>
    </row>
    <row r="91" spans="1:91" s="2" customFormat="1" ht="10.8" customHeight="1">
      <c r="A91" s="26"/>
      <c r="B91" s="27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7"/>
      <c r="AS91" s="187"/>
      <c r="AT91" s="188"/>
      <c r="AU91" s="52"/>
      <c r="AV91" s="52"/>
      <c r="AW91" s="52"/>
      <c r="AX91" s="52"/>
      <c r="AY91" s="52"/>
      <c r="AZ91" s="52"/>
      <c r="BA91" s="52"/>
      <c r="BB91" s="52"/>
      <c r="BC91" s="52"/>
      <c r="BD91" s="53"/>
      <c r="BE91" s="26"/>
    </row>
    <row r="92" spans="1:91" s="2" customFormat="1" ht="29.25" customHeight="1">
      <c r="A92" s="26"/>
      <c r="B92" s="27"/>
      <c r="C92" s="189" t="s">
        <v>56</v>
      </c>
      <c r="D92" s="190"/>
      <c r="E92" s="190"/>
      <c r="F92" s="190"/>
      <c r="G92" s="190"/>
      <c r="H92" s="54"/>
      <c r="I92" s="191" t="s">
        <v>57</v>
      </c>
      <c r="J92" s="190"/>
      <c r="K92" s="190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0"/>
      <c r="Y92" s="190"/>
      <c r="Z92" s="190"/>
      <c r="AA92" s="190"/>
      <c r="AB92" s="190"/>
      <c r="AC92" s="190"/>
      <c r="AD92" s="190"/>
      <c r="AE92" s="190"/>
      <c r="AF92" s="190"/>
      <c r="AG92" s="192" t="s">
        <v>58</v>
      </c>
      <c r="AH92" s="190"/>
      <c r="AI92" s="190"/>
      <c r="AJ92" s="190"/>
      <c r="AK92" s="190"/>
      <c r="AL92" s="190"/>
      <c r="AM92" s="190"/>
      <c r="AN92" s="191" t="s">
        <v>59</v>
      </c>
      <c r="AO92" s="190"/>
      <c r="AP92" s="193"/>
      <c r="AQ92" s="55" t="s">
        <v>60</v>
      </c>
      <c r="AR92" s="27"/>
      <c r="AS92" s="56" t="s">
        <v>61</v>
      </c>
      <c r="AT92" s="57" t="s">
        <v>62</v>
      </c>
      <c r="AU92" s="57" t="s">
        <v>63</v>
      </c>
      <c r="AV92" s="57" t="s">
        <v>64</v>
      </c>
      <c r="AW92" s="57" t="s">
        <v>65</v>
      </c>
      <c r="AX92" s="57" t="s">
        <v>66</v>
      </c>
      <c r="AY92" s="57" t="s">
        <v>67</v>
      </c>
      <c r="AZ92" s="57" t="s">
        <v>68</v>
      </c>
      <c r="BA92" s="57" t="s">
        <v>69</v>
      </c>
      <c r="BB92" s="57" t="s">
        <v>70</v>
      </c>
      <c r="BC92" s="57" t="s">
        <v>71</v>
      </c>
      <c r="BD92" s="58" t="s">
        <v>72</v>
      </c>
      <c r="BE92" s="26"/>
    </row>
    <row r="93" spans="1:91" s="2" customFormat="1" ht="10.8" customHeight="1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7"/>
      <c r="AS93" s="59"/>
      <c r="AT93" s="60"/>
      <c r="AU93" s="60"/>
      <c r="AV93" s="60"/>
      <c r="AW93" s="60"/>
      <c r="AX93" s="60"/>
      <c r="AY93" s="60"/>
      <c r="AZ93" s="60"/>
      <c r="BA93" s="60"/>
      <c r="BB93" s="60"/>
      <c r="BC93" s="60"/>
      <c r="BD93" s="61"/>
      <c r="BE93" s="26"/>
    </row>
    <row r="94" spans="1:91" s="6" customFormat="1" ht="32.4" customHeight="1">
      <c r="B94" s="62"/>
      <c r="C94" s="63" t="s">
        <v>73</v>
      </c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197">
        <f>ROUND(AG95,2)</f>
        <v>0</v>
      </c>
      <c r="AH94" s="197"/>
      <c r="AI94" s="197"/>
      <c r="AJ94" s="197"/>
      <c r="AK94" s="197"/>
      <c r="AL94" s="197"/>
      <c r="AM94" s="197"/>
      <c r="AN94" s="198">
        <f>SUM(AG94,AT94)</f>
        <v>0</v>
      </c>
      <c r="AO94" s="198"/>
      <c r="AP94" s="198"/>
      <c r="AQ94" s="66" t="s">
        <v>1</v>
      </c>
      <c r="AR94" s="62"/>
      <c r="AS94" s="67">
        <f>ROUND(AS95,2)</f>
        <v>0</v>
      </c>
      <c r="AT94" s="68">
        <f>ROUND(SUM(AV94:AW94),2)</f>
        <v>0</v>
      </c>
      <c r="AU94" s="69">
        <f>ROUND(AU95,5)</f>
        <v>708.15020000000004</v>
      </c>
      <c r="AV94" s="68">
        <f>ROUND(AZ94*L29,2)</f>
        <v>0</v>
      </c>
      <c r="AW94" s="68">
        <f>ROUND(BA94*L30,2)</f>
        <v>0</v>
      </c>
      <c r="AX94" s="68">
        <f>ROUND(BB94*L29,2)</f>
        <v>0</v>
      </c>
      <c r="AY94" s="68">
        <f>ROUND(BC94*L30,2)</f>
        <v>0</v>
      </c>
      <c r="AZ94" s="68">
        <f>ROUND(AZ95,2)</f>
        <v>0</v>
      </c>
      <c r="BA94" s="68">
        <f>ROUND(BA95,2)</f>
        <v>0</v>
      </c>
      <c r="BB94" s="68">
        <f>ROUND(BB95,2)</f>
        <v>0</v>
      </c>
      <c r="BC94" s="68">
        <f>ROUND(BC95,2)</f>
        <v>0</v>
      </c>
      <c r="BD94" s="70">
        <f>ROUND(BD95,2)</f>
        <v>0</v>
      </c>
      <c r="BS94" s="71" t="s">
        <v>74</v>
      </c>
      <c r="BT94" s="71" t="s">
        <v>75</v>
      </c>
      <c r="BU94" s="72" t="s">
        <v>76</v>
      </c>
      <c r="BV94" s="71" t="s">
        <v>77</v>
      </c>
      <c r="BW94" s="71" t="s">
        <v>4</v>
      </c>
      <c r="BX94" s="71" t="s">
        <v>78</v>
      </c>
      <c r="CL94" s="71" t="s">
        <v>1</v>
      </c>
    </row>
    <row r="95" spans="1:91" s="7" customFormat="1" ht="16.5" customHeight="1">
      <c r="A95" s="73" t="s">
        <v>79</v>
      </c>
      <c r="B95" s="74"/>
      <c r="C95" s="75"/>
      <c r="D95" s="196" t="s">
        <v>80</v>
      </c>
      <c r="E95" s="196"/>
      <c r="F95" s="196"/>
      <c r="G95" s="196"/>
      <c r="H95" s="196"/>
      <c r="I95" s="76"/>
      <c r="J95" s="196" t="s">
        <v>81</v>
      </c>
      <c r="K95" s="196"/>
      <c r="L95" s="196"/>
      <c r="M95" s="196"/>
      <c r="N95" s="196"/>
      <c r="O95" s="196"/>
      <c r="P95" s="196"/>
      <c r="Q95" s="196"/>
      <c r="R95" s="196"/>
      <c r="S95" s="196"/>
      <c r="T95" s="196"/>
      <c r="U95" s="196"/>
      <c r="V95" s="196"/>
      <c r="W95" s="196"/>
      <c r="X95" s="196"/>
      <c r="Y95" s="196"/>
      <c r="Z95" s="196"/>
      <c r="AA95" s="196"/>
      <c r="AB95" s="196"/>
      <c r="AC95" s="196"/>
      <c r="AD95" s="196"/>
      <c r="AE95" s="196"/>
      <c r="AF95" s="196"/>
      <c r="AG95" s="194">
        <f>'01 - Výkaz výměr'!J30</f>
        <v>0</v>
      </c>
      <c r="AH95" s="195"/>
      <c r="AI95" s="195"/>
      <c r="AJ95" s="195"/>
      <c r="AK95" s="195"/>
      <c r="AL95" s="195"/>
      <c r="AM95" s="195"/>
      <c r="AN95" s="194">
        <f>SUM(AG95,AT95)</f>
        <v>0</v>
      </c>
      <c r="AO95" s="195"/>
      <c r="AP95" s="195"/>
      <c r="AQ95" s="77" t="s">
        <v>82</v>
      </c>
      <c r="AR95" s="74"/>
      <c r="AS95" s="78">
        <v>0</v>
      </c>
      <c r="AT95" s="79">
        <f>ROUND(SUM(AV95:AW95),2)</f>
        <v>0</v>
      </c>
      <c r="AU95" s="80">
        <f>'01 - Výkaz výměr'!P130</f>
        <v>708.15019999999993</v>
      </c>
      <c r="AV95" s="79">
        <f>'01 - Výkaz výměr'!J33</f>
        <v>0</v>
      </c>
      <c r="AW95" s="79">
        <f>'01 - Výkaz výměr'!J34</f>
        <v>0</v>
      </c>
      <c r="AX95" s="79">
        <f>'01 - Výkaz výměr'!J35</f>
        <v>0</v>
      </c>
      <c r="AY95" s="79">
        <f>'01 - Výkaz výměr'!J36</f>
        <v>0</v>
      </c>
      <c r="AZ95" s="79">
        <f>'01 - Výkaz výměr'!F33</f>
        <v>0</v>
      </c>
      <c r="BA95" s="79">
        <f>'01 - Výkaz výměr'!F34</f>
        <v>0</v>
      </c>
      <c r="BB95" s="79">
        <f>'01 - Výkaz výměr'!F35</f>
        <v>0</v>
      </c>
      <c r="BC95" s="79">
        <f>'01 - Výkaz výměr'!F36</f>
        <v>0</v>
      </c>
      <c r="BD95" s="81">
        <f>'01 - Výkaz výměr'!F37</f>
        <v>0</v>
      </c>
      <c r="BT95" s="82" t="s">
        <v>83</v>
      </c>
      <c r="BV95" s="82" t="s">
        <v>77</v>
      </c>
      <c r="BW95" s="82" t="s">
        <v>84</v>
      </c>
      <c r="BX95" s="82" t="s">
        <v>4</v>
      </c>
      <c r="CL95" s="82" t="s">
        <v>1</v>
      </c>
      <c r="CM95" s="82" t="s">
        <v>85</v>
      </c>
    </row>
    <row r="96" spans="1:91" s="2" customFormat="1" ht="30" customHeight="1">
      <c r="A96" s="26"/>
      <c r="B96" s="27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26"/>
      <c r="AQ96" s="26"/>
      <c r="AR96" s="27"/>
      <c r="AS96" s="26"/>
      <c r="AT96" s="26"/>
      <c r="AU96" s="26"/>
      <c r="AV96" s="26"/>
      <c r="AW96" s="26"/>
      <c r="AX96" s="26"/>
      <c r="AY96" s="26"/>
      <c r="AZ96" s="26"/>
      <c r="BA96" s="26"/>
      <c r="BB96" s="26"/>
      <c r="BC96" s="26"/>
      <c r="BD96" s="26"/>
      <c r="BE96" s="26"/>
    </row>
    <row r="97" spans="1:57" s="2" customFormat="1" ht="6.9" customHeight="1">
      <c r="A97" s="26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27"/>
      <c r="AS97" s="26"/>
      <c r="AT97" s="26"/>
      <c r="AU97" s="26"/>
      <c r="AV97" s="26"/>
      <c r="AW97" s="26"/>
      <c r="AX97" s="26"/>
      <c r="AY97" s="26"/>
      <c r="AZ97" s="26"/>
      <c r="BA97" s="26"/>
      <c r="BB97" s="26"/>
      <c r="BC97" s="26"/>
      <c r="BD97" s="26"/>
      <c r="BE97" s="26"/>
    </row>
  </sheetData>
  <mergeCells count="40">
    <mergeCell ref="AR2:BE2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W31:AE31"/>
    <mergeCell ref="AK31:AO31"/>
    <mergeCell ref="L31:P31"/>
    <mergeCell ref="W32:AE32"/>
    <mergeCell ref="AK32:AO32"/>
    <mergeCell ref="L32:P32"/>
    <mergeCell ref="W29:AE29"/>
    <mergeCell ref="AK29:AO29"/>
    <mergeCell ref="L29:P29"/>
    <mergeCell ref="W30:AE30"/>
    <mergeCell ref="AK30:AO30"/>
    <mergeCell ref="L30:P30"/>
    <mergeCell ref="K5:AO5"/>
    <mergeCell ref="K6:AO6"/>
    <mergeCell ref="E23:AN23"/>
    <mergeCell ref="AK26:AO26"/>
    <mergeCell ref="L28:P28"/>
    <mergeCell ref="W28:AE28"/>
    <mergeCell ref="AK28:AO28"/>
  </mergeCells>
  <hyperlinks>
    <hyperlink ref="A95" location="'01 - Výkaz výměr'!C2" display="/"/>
  </hyperlinks>
  <pageMargins left="0.39370078740157483" right="0.39370078740157483" top="0.39370078740157483" bottom="0.39370078740157483" header="0" footer="0"/>
  <pageSetup paperSize="9" scale="74" fitToHeight="100" orientation="portrait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225"/>
  <sheetViews>
    <sheetView showGridLines="0" tabSelected="1" topLeftCell="A209" workbookViewId="0">
      <selection activeCell="F235" sqref="F235"/>
    </sheetView>
  </sheetViews>
  <sheetFormatPr defaultRowHeight="10.199999999999999"/>
  <cols>
    <col min="1" max="1" width="8.28515625" style="1" customWidth="1"/>
    <col min="2" max="2" width="1.710937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" style="1" customWidth="1"/>
    <col min="8" max="8" width="11.42578125" style="1" customWidth="1"/>
    <col min="9" max="10" width="20.140625" style="1" customWidth="1"/>
    <col min="11" max="11" width="20.140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1" spans="1:46">
      <c r="A1" s="83"/>
    </row>
    <row r="2" spans="1:46" s="1" customFormat="1">
      <c r="L2" s="199" t="s">
        <v>5</v>
      </c>
      <c r="M2" s="167"/>
      <c r="N2" s="167"/>
      <c r="O2" s="167"/>
      <c r="P2" s="167"/>
      <c r="Q2" s="167"/>
      <c r="R2" s="167"/>
      <c r="S2" s="167"/>
      <c r="T2" s="167"/>
      <c r="U2" s="167"/>
      <c r="V2" s="167"/>
      <c r="AT2" s="14" t="s">
        <v>84</v>
      </c>
    </row>
    <row r="3" spans="1:46" s="1" customForma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85</v>
      </c>
    </row>
    <row r="4" spans="1:46" s="1" customFormat="1" ht="17.399999999999999">
      <c r="B4" s="17"/>
      <c r="D4" s="18" t="s">
        <v>86</v>
      </c>
      <c r="L4" s="17"/>
      <c r="M4" s="84" t="s">
        <v>10</v>
      </c>
      <c r="AT4" s="14" t="s">
        <v>3</v>
      </c>
    </row>
    <row r="5" spans="1:46" s="1" customFormat="1">
      <c r="B5" s="17"/>
      <c r="L5" s="17"/>
    </row>
    <row r="6" spans="1:46" s="1" customFormat="1" ht="13.2">
      <c r="B6" s="17"/>
      <c r="D6" s="23" t="s">
        <v>14</v>
      </c>
      <c r="L6" s="17"/>
    </row>
    <row r="7" spans="1:46" s="1" customFormat="1" ht="13.2">
      <c r="B7" s="17"/>
      <c r="E7" s="200" t="str">
        <f>'Rekapitulace stavby'!K6</f>
        <v>Úsekové měření Český Brod - VÝKAZ VÝMĚR</v>
      </c>
      <c r="F7" s="201"/>
      <c r="G7" s="201"/>
      <c r="H7" s="201"/>
      <c r="L7" s="17"/>
    </row>
    <row r="8" spans="1:46" s="2" customFormat="1" ht="13.2">
      <c r="A8" s="26"/>
      <c r="B8" s="27"/>
      <c r="C8" s="26"/>
      <c r="D8" s="23" t="s">
        <v>87</v>
      </c>
      <c r="E8" s="26"/>
      <c r="F8" s="26"/>
      <c r="G8" s="26"/>
      <c r="H8" s="26"/>
      <c r="I8" s="26"/>
      <c r="J8" s="26"/>
      <c r="K8" s="26"/>
      <c r="L8" s="3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</row>
    <row r="9" spans="1:46" s="2" customFormat="1">
      <c r="A9" s="26"/>
      <c r="B9" s="27"/>
      <c r="C9" s="26"/>
      <c r="D9" s="26"/>
      <c r="E9" s="180" t="s">
        <v>88</v>
      </c>
      <c r="F9" s="202"/>
      <c r="G9" s="202"/>
      <c r="H9" s="202"/>
      <c r="I9" s="26"/>
      <c r="J9" s="26"/>
      <c r="K9" s="26"/>
      <c r="L9" s="3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46" s="2" customFormat="1">
      <c r="A10" s="26"/>
      <c r="B10" s="27"/>
      <c r="C10" s="26"/>
      <c r="D10" s="26"/>
      <c r="E10" s="26"/>
      <c r="F10" s="26"/>
      <c r="G10" s="26"/>
      <c r="H10" s="26"/>
      <c r="I10" s="26"/>
      <c r="J10" s="26"/>
      <c r="K10" s="26"/>
      <c r="L10" s="3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46" s="2" customFormat="1" ht="13.2">
      <c r="A11" s="26"/>
      <c r="B11" s="27"/>
      <c r="C11" s="26"/>
      <c r="D11" s="23" t="s">
        <v>16</v>
      </c>
      <c r="E11" s="26"/>
      <c r="F11" s="21" t="s">
        <v>1</v>
      </c>
      <c r="G11" s="26"/>
      <c r="H11" s="26"/>
      <c r="I11" s="23" t="s">
        <v>17</v>
      </c>
      <c r="J11" s="21" t="s">
        <v>1</v>
      </c>
      <c r="K11" s="26"/>
      <c r="L11" s="3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 ht="13.2">
      <c r="A12" s="26"/>
      <c r="B12" s="27"/>
      <c r="C12" s="26"/>
      <c r="D12" s="23" t="s">
        <v>18</v>
      </c>
      <c r="E12" s="26"/>
      <c r="F12" s="21" t="s">
        <v>19</v>
      </c>
      <c r="G12" s="26"/>
      <c r="H12" s="26"/>
      <c r="I12" s="23" t="s">
        <v>20</v>
      </c>
      <c r="J12" s="49" t="str">
        <f>'Rekapitulace stavby'!AN8</f>
        <v>4. 6. 2020</v>
      </c>
      <c r="K12" s="26"/>
      <c r="L12" s="3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>
      <c r="A13" s="26"/>
      <c r="B13" s="27"/>
      <c r="C13" s="26"/>
      <c r="D13" s="26"/>
      <c r="E13" s="26"/>
      <c r="F13" s="26"/>
      <c r="G13" s="26"/>
      <c r="H13" s="26"/>
      <c r="I13" s="26"/>
      <c r="J13" s="26"/>
      <c r="K13" s="26"/>
      <c r="L13" s="3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ht="13.2">
      <c r="A14" s="26"/>
      <c r="B14" s="27"/>
      <c r="C14" s="26"/>
      <c r="D14" s="23" t="s">
        <v>22</v>
      </c>
      <c r="E14" s="26"/>
      <c r="F14" s="26"/>
      <c r="G14" s="26"/>
      <c r="H14" s="26"/>
      <c r="I14" s="23" t="s">
        <v>23</v>
      </c>
      <c r="J14" s="21" t="str">
        <f>IF('Rekapitulace stavby'!AN10="","",'Rekapitulace stavby'!AN10)</f>
        <v/>
      </c>
      <c r="K14" s="26"/>
      <c r="L14" s="3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3.2">
      <c r="A15" s="26"/>
      <c r="B15" s="27"/>
      <c r="C15" s="26"/>
      <c r="D15" s="26"/>
      <c r="E15" s="21" t="str">
        <f>IF('Rekapitulace stavby'!E11="","",'Rekapitulace stavby'!E11)</f>
        <v xml:space="preserve"> </v>
      </c>
      <c r="F15" s="26"/>
      <c r="G15" s="26"/>
      <c r="H15" s="26"/>
      <c r="I15" s="23" t="s">
        <v>25</v>
      </c>
      <c r="J15" s="21" t="str">
        <f>IF('Rekapitulace stavby'!AN11="","",'Rekapitulace stavby'!AN11)</f>
        <v/>
      </c>
      <c r="K15" s="26"/>
      <c r="L15" s="3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>
      <c r="A16" s="26"/>
      <c r="B16" s="27"/>
      <c r="C16" s="26"/>
      <c r="D16" s="26"/>
      <c r="E16" s="26"/>
      <c r="F16" s="26"/>
      <c r="G16" s="26"/>
      <c r="H16" s="26"/>
      <c r="I16" s="26"/>
      <c r="J16" s="26"/>
      <c r="K16" s="26"/>
      <c r="L16" s="3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3.2">
      <c r="A17" s="26"/>
      <c r="B17" s="27"/>
      <c r="C17" s="26"/>
      <c r="D17" s="23" t="s">
        <v>26</v>
      </c>
      <c r="E17" s="26"/>
      <c r="F17" s="26"/>
      <c r="G17" s="26"/>
      <c r="H17" s="26"/>
      <c r="I17" s="23" t="s">
        <v>23</v>
      </c>
      <c r="J17" s="21" t="str">
        <f>'Rekapitulace stavby'!AN13</f>
        <v/>
      </c>
      <c r="K17" s="26"/>
      <c r="L17" s="3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13.2">
      <c r="A18" s="26"/>
      <c r="B18" s="27"/>
      <c r="C18" s="26"/>
      <c r="D18" s="26"/>
      <c r="E18" s="166" t="str">
        <f>'Rekapitulace stavby'!E14</f>
        <v xml:space="preserve"> </v>
      </c>
      <c r="F18" s="166"/>
      <c r="G18" s="166"/>
      <c r="H18" s="166"/>
      <c r="I18" s="23" t="s">
        <v>25</v>
      </c>
      <c r="J18" s="21" t="str">
        <f>'Rekapitulace stavby'!AN14</f>
        <v/>
      </c>
      <c r="K18" s="26"/>
      <c r="L18" s="3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>
      <c r="A19" s="26"/>
      <c r="B19" s="27"/>
      <c r="C19" s="26"/>
      <c r="D19" s="26"/>
      <c r="E19" s="26"/>
      <c r="F19" s="26"/>
      <c r="G19" s="26"/>
      <c r="H19" s="26"/>
      <c r="I19" s="26"/>
      <c r="J19" s="26"/>
      <c r="K19" s="26"/>
      <c r="L19" s="3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13.2">
      <c r="A20" s="26"/>
      <c r="B20" s="27"/>
      <c r="C20" s="26"/>
      <c r="D20" s="23" t="s">
        <v>27</v>
      </c>
      <c r="E20" s="26"/>
      <c r="F20" s="26"/>
      <c r="G20" s="26"/>
      <c r="H20" s="26"/>
      <c r="I20" s="23" t="s">
        <v>23</v>
      </c>
      <c r="J20" s="21" t="s">
        <v>1</v>
      </c>
      <c r="K20" s="26"/>
      <c r="L20" s="3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13.2">
      <c r="A21" s="26"/>
      <c r="B21" s="27"/>
      <c r="C21" s="26"/>
      <c r="D21" s="26"/>
      <c r="E21" s="21" t="s">
        <v>28</v>
      </c>
      <c r="F21" s="26"/>
      <c r="G21" s="26"/>
      <c r="H21" s="26"/>
      <c r="I21" s="23" t="s">
        <v>25</v>
      </c>
      <c r="J21" s="21" t="s">
        <v>1</v>
      </c>
      <c r="K21" s="26"/>
      <c r="L21" s="3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>
      <c r="A22" s="26"/>
      <c r="B22" s="27"/>
      <c r="C22" s="26"/>
      <c r="D22" s="26"/>
      <c r="E22" s="26"/>
      <c r="F22" s="26"/>
      <c r="G22" s="26"/>
      <c r="H22" s="26"/>
      <c r="I22" s="26"/>
      <c r="J22" s="26"/>
      <c r="K22" s="26"/>
      <c r="L22" s="3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13.2">
      <c r="A23" s="26"/>
      <c r="B23" s="27"/>
      <c r="C23" s="26"/>
      <c r="D23" s="23" t="s">
        <v>30</v>
      </c>
      <c r="E23" s="26"/>
      <c r="F23" s="26"/>
      <c r="G23" s="26"/>
      <c r="H23" s="26"/>
      <c r="I23" s="23" t="s">
        <v>23</v>
      </c>
      <c r="J23" s="21" t="s">
        <v>31</v>
      </c>
      <c r="K23" s="26"/>
      <c r="L23" s="3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13.2">
      <c r="A24" s="26"/>
      <c r="B24" s="27"/>
      <c r="C24" s="26"/>
      <c r="D24" s="26"/>
      <c r="E24" s="21" t="s">
        <v>32</v>
      </c>
      <c r="F24" s="26"/>
      <c r="G24" s="26"/>
      <c r="H24" s="26"/>
      <c r="I24" s="23" t="s">
        <v>25</v>
      </c>
      <c r="J24" s="21" t="s">
        <v>33</v>
      </c>
      <c r="K24" s="26"/>
      <c r="L24" s="3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>
      <c r="A25" s="26"/>
      <c r="B25" s="27"/>
      <c r="C25" s="26"/>
      <c r="D25" s="26"/>
      <c r="E25" s="26"/>
      <c r="F25" s="26"/>
      <c r="G25" s="26"/>
      <c r="H25" s="26"/>
      <c r="I25" s="26"/>
      <c r="J25" s="26"/>
      <c r="K25" s="26"/>
      <c r="L25" s="3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13.2">
      <c r="A26" s="26"/>
      <c r="B26" s="27"/>
      <c r="C26" s="26"/>
      <c r="D26" s="23" t="s">
        <v>34</v>
      </c>
      <c r="E26" s="26"/>
      <c r="F26" s="26"/>
      <c r="G26" s="26"/>
      <c r="H26" s="26"/>
      <c r="I26" s="26"/>
      <c r="J26" s="26"/>
      <c r="K26" s="26"/>
      <c r="L26" s="3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8" customFormat="1" ht="13.2">
      <c r="A27" s="85"/>
      <c r="B27" s="86"/>
      <c r="C27" s="85"/>
      <c r="D27" s="85"/>
      <c r="E27" s="169" t="s">
        <v>1</v>
      </c>
      <c r="F27" s="169"/>
      <c r="G27" s="169"/>
      <c r="H27" s="169"/>
      <c r="I27" s="85"/>
      <c r="J27" s="85"/>
      <c r="K27" s="85"/>
      <c r="L27" s="87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  <c r="AD27" s="85"/>
      <c r="AE27" s="85"/>
    </row>
    <row r="28" spans="1:31" s="2" customFormat="1">
      <c r="A28" s="26"/>
      <c r="B28" s="27"/>
      <c r="C28" s="26"/>
      <c r="D28" s="26"/>
      <c r="E28" s="26"/>
      <c r="F28" s="26"/>
      <c r="G28" s="26"/>
      <c r="H28" s="26"/>
      <c r="I28" s="26"/>
      <c r="J28" s="26"/>
      <c r="K28" s="26"/>
      <c r="L28" s="3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2" customFormat="1">
      <c r="A29" s="26"/>
      <c r="B29" s="27"/>
      <c r="C29" s="26"/>
      <c r="D29" s="60"/>
      <c r="E29" s="60"/>
      <c r="F29" s="60"/>
      <c r="G29" s="60"/>
      <c r="H29" s="60"/>
      <c r="I29" s="60"/>
      <c r="J29" s="60"/>
      <c r="K29" s="60"/>
      <c r="L29" s="3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</row>
    <row r="30" spans="1:31" s="2" customFormat="1" ht="15.6">
      <c r="A30" s="26"/>
      <c r="B30" s="27"/>
      <c r="C30" s="26"/>
      <c r="D30" s="88" t="s">
        <v>35</v>
      </c>
      <c r="E30" s="26"/>
      <c r="F30" s="26"/>
      <c r="G30" s="26"/>
      <c r="H30" s="26"/>
      <c r="I30" s="26"/>
      <c r="J30" s="65">
        <f>ROUND(J130, 2)</f>
        <v>0</v>
      </c>
      <c r="K30" s="26"/>
      <c r="L30" s="3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2" customFormat="1">
      <c r="A31" s="26"/>
      <c r="B31" s="27"/>
      <c r="C31" s="26"/>
      <c r="D31" s="60"/>
      <c r="E31" s="60"/>
      <c r="F31" s="60"/>
      <c r="G31" s="60"/>
      <c r="H31" s="60"/>
      <c r="I31" s="60"/>
      <c r="J31" s="60"/>
      <c r="K31" s="60"/>
      <c r="L31" s="3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31" s="2" customFormat="1" ht="13.2">
      <c r="A32" s="26"/>
      <c r="B32" s="27"/>
      <c r="C32" s="26"/>
      <c r="D32" s="26"/>
      <c r="E32" s="26"/>
      <c r="F32" s="30" t="s">
        <v>37</v>
      </c>
      <c r="G32" s="26"/>
      <c r="H32" s="26"/>
      <c r="I32" s="30" t="s">
        <v>36</v>
      </c>
      <c r="J32" s="30" t="s">
        <v>38</v>
      </c>
      <c r="K32" s="26"/>
      <c r="L32" s="3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13.2">
      <c r="A33" s="26"/>
      <c r="B33" s="27"/>
      <c r="C33" s="26"/>
      <c r="D33" s="89" t="s">
        <v>39</v>
      </c>
      <c r="E33" s="23" t="s">
        <v>40</v>
      </c>
      <c r="F33" s="90">
        <f>ROUND((SUM(BE130:BE224)),  2)</f>
        <v>0</v>
      </c>
      <c r="G33" s="26"/>
      <c r="H33" s="26"/>
      <c r="I33" s="91">
        <v>0.21</v>
      </c>
      <c r="J33" s="90">
        <f>ROUND(((SUM(BE130:BE224))*I33),  2)</f>
        <v>0</v>
      </c>
      <c r="K33" s="26"/>
      <c r="L33" s="3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13.2">
      <c r="A34" s="26"/>
      <c r="B34" s="27"/>
      <c r="C34" s="26"/>
      <c r="D34" s="26"/>
      <c r="E34" s="23" t="s">
        <v>41</v>
      </c>
      <c r="F34" s="90">
        <f>ROUND((SUM(BF130:BF224)),  2)</f>
        <v>0</v>
      </c>
      <c r="G34" s="26"/>
      <c r="H34" s="26"/>
      <c r="I34" s="91">
        <v>0.15</v>
      </c>
      <c r="J34" s="90">
        <f>ROUND(((SUM(BF130:BF224))*I34),  2)</f>
        <v>0</v>
      </c>
      <c r="K34" s="26"/>
      <c r="L34" s="3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13.2">
      <c r="A35" s="26"/>
      <c r="B35" s="27"/>
      <c r="C35" s="26"/>
      <c r="D35" s="26"/>
      <c r="E35" s="23" t="s">
        <v>42</v>
      </c>
      <c r="F35" s="90">
        <f>ROUND((SUM(BG130:BG224)),  2)</f>
        <v>0</v>
      </c>
      <c r="G35" s="26"/>
      <c r="H35" s="26"/>
      <c r="I35" s="91">
        <v>0.21</v>
      </c>
      <c r="J35" s="90">
        <f>0</f>
        <v>0</v>
      </c>
      <c r="K35" s="26"/>
      <c r="L35" s="3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3.2">
      <c r="A36" s="26"/>
      <c r="B36" s="27"/>
      <c r="C36" s="26"/>
      <c r="D36" s="26"/>
      <c r="E36" s="23" t="s">
        <v>43</v>
      </c>
      <c r="F36" s="90">
        <f>ROUND((SUM(BH130:BH224)),  2)</f>
        <v>0</v>
      </c>
      <c r="G36" s="26"/>
      <c r="H36" s="26"/>
      <c r="I36" s="91">
        <v>0.15</v>
      </c>
      <c r="J36" s="90">
        <f>0</f>
        <v>0</v>
      </c>
      <c r="K36" s="26"/>
      <c r="L36" s="3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3.2">
      <c r="A37" s="26"/>
      <c r="B37" s="27"/>
      <c r="C37" s="26"/>
      <c r="D37" s="26"/>
      <c r="E37" s="23" t="s">
        <v>44</v>
      </c>
      <c r="F37" s="90">
        <f>ROUND((SUM(BI130:BI224)),  2)</f>
        <v>0</v>
      </c>
      <c r="G37" s="26"/>
      <c r="H37" s="26"/>
      <c r="I37" s="91">
        <v>0</v>
      </c>
      <c r="J37" s="90">
        <f>0</f>
        <v>0</v>
      </c>
      <c r="K37" s="26"/>
      <c r="L37" s="3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>
      <c r="A38" s="26"/>
      <c r="B38" s="27"/>
      <c r="C38" s="26"/>
      <c r="D38" s="26"/>
      <c r="E38" s="26"/>
      <c r="F38" s="26"/>
      <c r="G38" s="26"/>
      <c r="H38" s="26"/>
      <c r="I38" s="26"/>
      <c r="J38" s="26"/>
      <c r="K38" s="26"/>
      <c r="L38" s="3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15.6">
      <c r="A39" s="26"/>
      <c r="B39" s="27"/>
      <c r="C39" s="92"/>
      <c r="D39" s="93" t="s">
        <v>45</v>
      </c>
      <c r="E39" s="54"/>
      <c r="F39" s="54"/>
      <c r="G39" s="94" t="s">
        <v>46</v>
      </c>
      <c r="H39" s="95" t="s">
        <v>47</v>
      </c>
      <c r="I39" s="54"/>
      <c r="J39" s="96">
        <f>SUM(J30:J37)</f>
        <v>0</v>
      </c>
      <c r="K39" s="97"/>
      <c r="L39" s="3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>
      <c r="A40" s="26"/>
      <c r="B40" s="27"/>
      <c r="C40" s="26"/>
      <c r="D40" s="26"/>
      <c r="E40" s="26"/>
      <c r="F40" s="26"/>
      <c r="G40" s="26"/>
      <c r="H40" s="26"/>
      <c r="I40" s="26"/>
      <c r="J40" s="26"/>
      <c r="K40" s="26"/>
      <c r="L40" s="3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1" customFormat="1">
      <c r="B41" s="17"/>
      <c r="L41" s="17"/>
    </row>
    <row r="42" spans="1:31" s="1" customFormat="1">
      <c r="B42" s="17"/>
      <c r="L42" s="17"/>
    </row>
    <row r="43" spans="1:31" s="1" customFormat="1">
      <c r="B43" s="17"/>
      <c r="L43" s="17"/>
    </row>
    <row r="44" spans="1:31" s="1" customFormat="1">
      <c r="B44" s="17"/>
      <c r="L44" s="17"/>
    </row>
    <row r="45" spans="1:31" s="1" customFormat="1">
      <c r="B45" s="17"/>
      <c r="L45" s="17"/>
    </row>
    <row r="46" spans="1:31" s="1" customFormat="1">
      <c r="B46" s="17"/>
      <c r="L46" s="17"/>
    </row>
    <row r="47" spans="1:31" s="1" customFormat="1">
      <c r="B47" s="17"/>
      <c r="L47" s="17"/>
    </row>
    <row r="48" spans="1:31" s="1" customFormat="1">
      <c r="B48" s="17"/>
      <c r="L48" s="17"/>
    </row>
    <row r="49" spans="1:31" s="1" customFormat="1">
      <c r="B49" s="17"/>
      <c r="L49" s="17"/>
    </row>
    <row r="50" spans="1:31" s="2" customFormat="1" ht="13.2">
      <c r="B50" s="36"/>
      <c r="D50" s="37" t="s">
        <v>48</v>
      </c>
      <c r="E50" s="38"/>
      <c r="F50" s="38"/>
      <c r="G50" s="37" t="s">
        <v>49</v>
      </c>
      <c r="H50" s="38"/>
      <c r="I50" s="38"/>
      <c r="J50" s="38"/>
      <c r="K50" s="38"/>
      <c r="L50" s="36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3.2">
      <c r="A61" s="26"/>
      <c r="B61" s="27"/>
      <c r="C61" s="26"/>
      <c r="D61" s="39" t="s">
        <v>50</v>
      </c>
      <c r="E61" s="29"/>
      <c r="F61" s="98" t="s">
        <v>51</v>
      </c>
      <c r="G61" s="39" t="s">
        <v>50</v>
      </c>
      <c r="H61" s="29"/>
      <c r="I61" s="29"/>
      <c r="J61" s="99" t="s">
        <v>51</v>
      </c>
      <c r="K61" s="29"/>
      <c r="L61" s="3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3.2">
      <c r="A65" s="26"/>
      <c r="B65" s="27"/>
      <c r="C65" s="26"/>
      <c r="D65" s="37" t="s">
        <v>52</v>
      </c>
      <c r="E65" s="40"/>
      <c r="F65" s="40"/>
      <c r="G65" s="37" t="s">
        <v>53</v>
      </c>
      <c r="H65" s="40"/>
      <c r="I65" s="40"/>
      <c r="J65" s="40"/>
      <c r="K65" s="40"/>
      <c r="L65" s="3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3.2">
      <c r="A76" s="26"/>
      <c r="B76" s="27"/>
      <c r="C76" s="26"/>
      <c r="D76" s="39" t="s">
        <v>50</v>
      </c>
      <c r="E76" s="29"/>
      <c r="F76" s="98" t="s">
        <v>51</v>
      </c>
      <c r="G76" s="39" t="s">
        <v>50</v>
      </c>
      <c r="H76" s="29"/>
      <c r="I76" s="29"/>
      <c r="J76" s="99" t="s">
        <v>51</v>
      </c>
      <c r="K76" s="29"/>
      <c r="L76" s="3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>
      <c r="A77" s="26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3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81" spans="1:47" s="2" customFormat="1">
      <c r="A81" s="26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3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47" s="2" customFormat="1" ht="17.399999999999999">
      <c r="A82" s="26"/>
      <c r="B82" s="27"/>
      <c r="C82" s="18" t="s">
        <v>89</v>
      </c>
      <c r="D82" s="26"/>
      <c r="E82" s="26"/>
      <c r="F82" s="26"/>
      <c r="G82" s="26"/>
      <c r="H82" s="26"/>
      <c r="I82" s="26"/>
      <c r="J82" s="26"/>
      <c r="K82" s="26"/>
      <c r="L82" s="3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47" s="2" customForma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47" s="2" customFormat="1" ht="13.2">
      <c r="A84" s="26"/>
      <c r="B84" s="27"/>
      <c r="C84" s="23" t="s">
        <v>14</v>
      </c>
      <c r="D84" s="26"/>
      <c r="E84" s="26"/>
      <c r="F84" s="26"/>
      <c r="G84" s="26"/>
      <c r="H84" s="26"/>
      <c r="I84" s="26"/>
      <c r="J84" s="26"/>
      <c r="K84" s="26"/>
      <c r="L84" s="3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47" s="2" customFormat="1" ht="13.2">
      <c r="A85" s="26"/>
      <c r="B85" s="27"/>
      <c r="C85" s="26"/>
      <c r="D85" s="26"/>
      <c r="E85" s="200" t="str">
        <f>E7</f>
        <v>Úsekové měření Český Brod - VÝKAZ VÝMĚR</v>
      </c>
      <c r="F85" s="201"/>
      <c r="G85" s="201"/>
      <c r="H85" s="201"/>
      <c r="I85" s="26"/>
      <c r="J85" s="26"/>
      <c r="K85" s="26"/>
      <c r="L85" s="3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47" s="2" customFormat="1" ht="13.2">
      <c r="A86" s="26"/>
      <c r="B86" s="27"/>
      <c r="C86" s="23" t="s">
        <v>87</v>
      </c>
      <c r="D86" s="26"/>
      <c r="E86" s="26"/>
      <c r="F86" s="26"/>
      <c r="G86" s="26"/>
      <c r="H86" s="26"/>
      <c r="I86" s="26"/>
      <c r="J86" s="26"/>
      <c r="K86" s="26"/>
      <c r="L86" s="3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</row>
    <row r="87" spans="1:47" s="2" customFormat="1">
      <c r="A87" s="26"/>
      <c r="B87" s="27"/>
      <c r="C87" s="26"/>
      <c r="D87" s="26"/>
      <c r="E87" s="180" t="str">
        <f>E9</f>
        <v>01 - Výkaz výměr</v>
      </c>
      <c r="F87" s="202"/>
      <c r="G87" s="202"/>
      <c r="H87" s="202"/>
      <c r="I87" s="26"/>
      <c r="J87" s="26"/>
      <c r="K87" s="26"/>
      <c r="L87" s="3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pans="1:47" s="2" customFormat="1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3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pans="1:47" s="2" customFormat="1" ht="13.2">
      <c r="A89" s="26"/>
      <c r="B89" s="27"/>
      <c r="C89" s="23" t="s">
        <v>18</v>
      </c>
      <c r="D89" s="26"/>
      <c r="E89" s="26"/>
      <c r="F89" s="21" t="str">
        <f>F12</f>
        <v>Český Brod</v>
      </c>
      <c r="G89" s="26"/>
      <c r="H89" s="26"/>
      <c r="I89" s="23" t="s">
        <v>20</v>
      </c>
      <c r="J89" s="49" t="str">
        <f>IF(J12="","",J12)</f>
        <v>4. 6. 2020</v>
      </c>
      <c r="K89" s="26"/>
      <c r="L89" s="3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47" s="2" customFormat="1">
      <c r="A90" s="26"/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3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47" s="2" customFormat="1" ht="26.4">
      <c r="A91" s="26"/>
      <c r="B91" s="27"/>
      <c r="C91" s="23" t="s">
        <v>22</v>
      </c>
      <c r="D91" s="26"/>
      <c r="E91" s="26"/>
      <c r="F91" s="21" t="str">
        <f>E15</f>
        <v xml:space="preserve"> </v>
      </c>
      <c r="G91" s="26"/>
      <c r="H91" s="26"/>
      <c r="I91" s="23" t="s">
        <v>27</v>
      </c>
      <c r="J91" s="24" t="str">
        <f>E21</f>
        <v>Bc. Michal Horčička</v>
      </c>
      <c r="K91" s="26"/>
      <c r="L91" s="3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47" s="2" customFormat="1" ht="13.2">
      <c r="A92" s="26"/>
      <c r="B92" s="27"/>
      <c r="C92" s="23" t="s">
        <v>26</v>
      </c>
      <c r="D92" s="26"/>
      <c r="E92" s="26"/>
      <c r="F92" s="21" t="str">
        <f>IF(E18="","",E18)</f>
        <v xml:space="preserve"> </v>
      </c>
      <c r="G92" s="26"/>
      <c r="H92" s="26"/>
      <c r="I92" s="23" t="s">
        <v>30</v>
      </c>
      <c r="J92" s="24" t="str">
        <f>E24</f>
        <v>ELTODO a.s.</v>
      </c>
      <c r="K92" s="26"/>
      <c r="L92" s="3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47" s="2" customFormat="1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3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47" s="2" customFormat="1" ht="11.4">
      <c r="A94" s="26"/>
      <c r="B94" s="27"/>
      <c r="C94" s="100" t="s">
        <v>90</v>
      </c>
      <c r="D94" s="92"/>
      <c r="E94" s="92"/>
      <c r="F94" s="92"/>
      <c r="G94" s="92"/>
      <c r="H94" s="92"/>
      <c r="I94" s="92"/>
      <c r="J94" s="101" t="s">
        <v>91</v>
      </c>
      <c r="K94" s="92"/>
      <c r="L94" s="3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47" s="2" customFormat="1">
      <c r="A95" s="26"/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3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47" s="2" customFormat="1" ht="15.6">
      <c r="A96" s="26"/>
      <c r="B96" s="27"/>
      <c r="C96" s="102" t="s">
        <v>92</v>
      </c>
      <c r="D96" s="26"/>
      <c r="E96" s="26"/>
      <c r="F96" s="26"/>
      <c r="G96" s="26"/>
      <c r="H96" s="26"/>
      <c r="I96" s="26"/>
      <c r="J96" s="65">
        <f>J130</f>
        <v>0</v>
      </c>
      <c r="K96" s="26"/>
      <c r="L96" s="3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U96" s="14" t="s">
        <v>93</v>
      </c>
    </row>
    <row r="97" spans="1:31" s="9" customFormat="1" ht="15">
      <c r="B97" s="103"/>
      <c r="D97" s="104" t="s">
        <v>94</v>
      </c>
      <c r="E97" s="105"/>
      <c r="F97" s="105"/>
      <c r="G97" s="105"/>
      <c r="H97" s="105"/>
      <c r="I97" s="105"/>
      <c r="J97" s="106">
        <f>J131</f>
        <v>0</v>
      </c>
      <c r="L97" s="103"/>
    </row>
    <row r="98" spans="1:31" s="9" customFormat="1" ht="15">
      <c r="B98" s="103"/>
      <c r="D98" s="104" t="s">
        <v>95</v>
      </c>
      <c r="E98" s="105"/>
      <c r="F98" s="105"/>
      <c r="G98" s="105"/>
      <c r="H98" s="105"/>
      <c r="I98" s="105"/>
      <c r="J98" s="106">
        <f>J132</f>
        <v>0</v>
      </c>
      <c r="L98" s="103"/>
    </row>
    <row r="99" spans="1:31" s="9" customFormat="1" ht="15">
      <c r="B99" s="103"/>
      <c r="D99" s="104" t="s">
        <v>96</v>
      </c>
      <c r="E99" s="105"/>
      <c r="F99" s="105"/>
      <c r="G99" s="105"/>
      <c r="H99" s="105"/>
      <c r="I99" s="105"/>
      <c r="J99" s="106">
        <f>J137</f>
        <v>0</v>
      </c>
      <c r="L99" s="103"/>
    </row>
    <row r="100" spans="1:31" s="10" customFormat="1" ht="13.2">
      <c r="B100" s="107"/>
      <c r="D100" s="108" t="s">
        <v>97</v>
      </c>
      <c r="E100" s="109"/>
      <c r="F100" s="109"/>
      <c r="G100" s="109"/>
      <c r="H100" s="109"/>
      <c r="I100" s="109"/>
      <c r="J100" s="110">
        <f>J143</f>
        <v>0</v>
      </c>
      <c r="L100" s="107"/>
    </row>
    <row r="101" spans="1:31" s="9" customFormat="1" ht="15">
      <c r="B101" s="103"/>
      <c r="D101" s="104" t="s">
        <v>98</v>
      </c>
      <c r="E101" s="105"/>
      <c r="F101" s="105"/>
      <c r="G101" s="105"/>
      <c r="H101" s="105"/>
      <c r="I101" s="105"/>
      <c r="J101" s="106">
        <f>J146</f>
        <v>0</v>
      </c>
      <c r="L101" s="103"/>
    </row>
    <row r="102" spans="1:31" s="10" customFormat="1" ht="13.2">
      <c r="B102" s="107"/>
      <c r="D102" s="108" t="s">
        <v>99</v>
      </c>
      <c r="E102" s="109"/>
      <c r="F102" s="109"/>
      <c r="G102" s="109"/>
      <c r="H102" s="109"/>
      <c r="I102" s="109"/>
      <c r="J102" s="110">
        <f>J147</f>
        <v>0</v>
      </c>
      <c r="L102" s="107"/>
    </row>
    <row r="103" spans="1:31" s="9" customFormat="1" ht="15">
      <c r="B103" s="103"/>
      <c r="D103" s="104" t="s">
        <v>100</v>
      </c>
      <c r="E103" s="105"/>
      <c r="F103" s="105"/>
      <c r="G103" s="105"/>
      <c r="H103" s="105"/>
      <c r="I103" s="105"/>
      <c r="J103" s="106">
        <f>J174</f>
        <v>0</v>
      </c>
      <c r="L103" s="103"/>
    </row>
    <row r="104" spans="1:31" s="10" customFormat="1" ht="13.2">
      <c r="B104" s="107"/>
      <c r="D104" s="108" t="s">
        <v>101</v>
      </c>
      <c r="E104" s="109"/>
      <c r="F104" s="109"/>
      <c r="G104" s="109"/>
      <c r="H104" s="109"/>
      <c r="I104" s="109"/>
      <c r="J104" s="110">
        <f>J175</f>
        <v>0</v>
      </c>
      <c r="L104" s="107"/>
    </row>
    <row r="105" spans="1:31" s="10" customFormat="1" ht="13.2">
      <c r="B105" s="107"/>
      <c r="D105" s="108" t="s">
        <v>102</v>
      </c>
      <c r="E105" s="109"/>
      <c r="F105" s="109"/>
      <c r="G105" s="109"/>
      <c r="H105" s="109"/>
      <c r="I105" s="109"/>
      <c r="J105" s="110">
        <f>J183</f>
        <v>0</v>
      </c>
      <c r="L105" s="107"/>
    </row>
    <row r="106" spans="1:31" s="10" customFormat="1" ht="13.2">
      <c r="B106" s="107"/>
      <c r="D106" s="108" t="s">
        <v>103</v>
      </c>
      <c r="E106" s="109"/>
      <c r="F106" s="109"/>
      <c r="G106" s="109"/>
      <c r="H106" s="109"/>
      <c r="I106" s="109"/>
      <c r="J106" s="110">
        <f>J190</f>
        <v>0</v>
      </c>
      <c r="L106" s="107"/>
    </row>
    <row r="107" spans="1:31" s="9" customFormat="1" ht="15">
      <c r="B107" s="103"/>
      <c r="D107" s="104" t="s">
        <v>104</v>
      </c>
      <c r="E107" s="105"/>
      <c r="F107" s="105"/>
      <c r="G107" s="105"/>
      <c r="H107" s="105"/>
      <c r="I107" s="105"/>
      <c r="J107" s="106">
        <f>J215</f>
        <v>0</v>
      </c>
      <c r="L107" s="103"/>
    </row>
    <row r="108" spans="1:31" s="10" customFormat="1" ht="13.2">
      <c r="B108" s="107"/>
      <c r="D108" s="108" t="s">
        <v>105</v>
      </c>
      <c r="E108" s="109"/>
      <c r="F108" s="109"/>
      <c r="G108" s="109"/>
      <c r="H108" s="109"/>
      <c r="I108" s="109"/>
      <c r="J108" s="110">
        <f>J216</f>
        <v>0</v>
      </c>
      <c r="L108" s="107"/>
    </row>
    <row r="109" spans="1:31" s="10" customFormat="1" ht="13.2">
      <c r="B109" s="107"/>
      <c r="D109" s="108" t="s">
        <v>106</v>
      </c>
      <c r="E109" s="109"/>
      <c r="F109" s="109"/>
      <c r="G109" s="109"/>
      <c r="H109" s="109"/>
      <c r="I109" s="109"/>
      <c r="J109" s="110">
        <f>J220</f>
        <v>0</v>
      </c>
      <c r="L109" s="107"/>
    </row>
    <row r="110" spans="1:31" s="10" customFormat="1" ht="13.2">
      <c r="B110" s="107"/>
      <c r="D110" s="108" t="s">
        <v>107</v>
      </c>
      <c r="E110" s="109"/>
      <c r="F110" s="109"/>
      <c r="G110" s="109"/>
      <c r="H110" s="109"/>
      <c r="I110" s="109"/>
      <c r="J110" s="110">
        <f>J223</f>
        <v>0</v>
      </c>
      <c r="L110" s="107"/>
    </row>
    <row r="111" spans="1:31" s="2" customFormat="1">
      <c r="A111" s="26"/>
      <c r="B111" s="27"/>
      <c r="C111" s="26"/>
      <c r="D111" s="26"/>
      <c r="E111" s="26"/>
      <c r="F111" s="26"/>
      <c r="G111" s="26"/>
      <c r="H111" s="26"/>
      <c r="I111" s="26"/>
      <c r="J111" s="26"/>
      <c r="K111" s="26"/>
      <c r="L111" s="3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</row>
    <row r="112" spans="1:31" s="2" customFormat="1">
      <c r="A112" s="26"/>
      <c r="B112" s="41"/>
      <c r="C112" s="42"/>
      <c r="D112" s="42"/>
      <c r="E112" s="42"/>
      <c r="F112" s="42"/>
      <c r="G112" s="42"/>
      <c r="H112" s="42"/>
      <c r="I112" s="42"/>
      <c r="J112" s="42"/>
      <c r="K112" s="42"/>
      <c r="L112" s="3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</row>
    <row r="116" spans="1:31" s="2" customFormat="1">
      <c r="A116" s="26"/>
      <c r="B116" s="43"/>
      <c r="C116" s="44"/>
      <c r="D116" s="44"/>
      <c r="E116" s="44"/>
      <c r="F116" s="44"/>
      <c r="G116" s="44"/>
      <c r="H116" s="44"/>
      <c r="I116" s="44"/>
      <c r="J116" s="44"/>
      <c r="K116" s="44"/>
      <c r="L116" s="3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</row>
    <row r="117" spans="1:31" s="2" customFormat="1" ht="17.399999999999999">
      <c r="A117" s="26"/>
      <c r="B117" s="27"/>
      <c r="C117" s="18" t="s">
        <v>108</v>
      </c>
      <c r="D117" s="26"/>
      <c r="E117" s="26"/>
      <c r="F117" s="26"/>
      <c r="G117" s="26"/>
      <c r="H117" s="26"/>
      <c r="I117" s="26"/>
      <c r="J117" s="26"/>
      <c r="K117" s="26"/>
      <c r="L117" s="3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</row>
    <row r="118" spans="1:31" s="2" customFormat="1">
      <c r="A118" s="26"/>
      <c r="B118" s="27"/>
      <c r="C118" s="26"/>
      <c r="D118" s="26"/>
      <c r="E118" s="26"/>
      <c r="F118" s="26"/>
      <c r="G118" s="26"/>
      <c r="H118" s="26"/>
      <c r="I118" s="26"/>
      <c r="J118" s="26"/>
      <c r="K118" s="26"/>
      <c r="L118" s="3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</row>
    <row r="119" spans="1:31" s="2" customFormat="1" ht="13.2">
      <c r="A119" s="26"/>
      <c r="B119" s="27"/>
      <c r="C119" s="23" t="s">
        <v>14</v>
      </c>
      <c r="D119" s="26"/>
      <c r="E119" s="26"/>
      <c r="F119" s="26"/>
      <c r="G119" s="26"/>
      <c r="H119" s="26"/>
      <c r="I119" s="26"/>
      <c r="J119" s="26"/>
      <c r="K119" s="26"/>
      <c r="L119" s="3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</row>
    <row r="120" spans="1:31" s="2" customFormat="1" ht="13.2">
      <c r="A120" s="26"/>
      <c r="B120" s="27"/>
      <c r="C120" s="26"/>
      <c r="D120" s="26"/>
      <c r="E120" s="200" t="str">
        <f>E7</f>
        <v>Úsekové měření Český Brod - VÝKAZ VÝMĚR</v>
      </c>
      <c r="F120" s="201"/>
      <c r="G120" s="201"/>
      <c r="H120" s="201"/>
      <c r="I120" s="26"/>
      <c r="J120" s="26"/>
      <c r="K120" s="26"/>
      <c r="L120" s="3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</row>
    <row r="121" spans="1:31" s="2" customFormat="1" ht="13.2">
      <c r="A121" s="26"/>
      <c r="B121" s="27"/>
      <c r="C121" s="23" t="s">
        <v>87</v>
      </c>
      <c r="D121" s="26"/>
      <c r="E121" s="26"/>
      <c r="F121" s="26"/>
      <c r="G121" s="26"/>
      <c r="H121" s="26"/>
      <c r="I121" s="26"/>
      <c r="J121" s="26"/>
      <c r="K121" s="26"/>
      <c r="L121" s="3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</row>
    <row r="122" spans="1:31" s="2" customFormat="1">
      <c r="A122" s="26"/>
      <c r="B122" s="27"/>
      <c r="C122" s="26"/>
      <c r="D122" s="26"/>
      <c r="E122" s="180" t="str">
        <f>E9</f>
        <v>01 - Výkaz výměr</v>
      </c>
      <c r="F122" s="202"/>
      <c r="G122" s="202"/>
      <c r="H122" s="202"/>
      <c r="I122" s="26"/>
      <c r="J122" s="26"/>
      <c r="K122" s="26"/>
      <c r="L122" s="3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</row>
    <row r="123" spans="1:31" s="2" customFormat="1">
      <c r="A123" s="26"/>
      <c r="B123" s="27"/>
      <c r="C123" s="26"/>
      <c r="D123" s="26"/>
      <c r="E123" s="26"/>
      <c r="F123" s="26"/>
      <c r="G123" s="26"/>
      <c r="H123" s="26"/>
      <c r="I123" s="26"/>
      <c r="J123" s="26"/>
      <c r="K123" s="26"/>
      <c r="L123" s="3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</row>
    <row r="124" spans="1:31" s="2" customFormat="1" ht="13.2">
      <c r="A124" s="26"/>
      <c r="B124" s="27"/>
      <c r="C124" s="23" t="s">
        <v>18</v>
      </c>
      <c r="D124" s="26"/>
      <c r="E124" s="26"/>
      <c r="F124" s="21" t="str">
        <f>F12</f>
        <v>Český Brod</v>
      </c>
      <c r="G124" s="26"/>
      <c r="H124" s="26"/>
      <c r="I124" s="23" t="s">
        <v>20</v>
      </c>
      <c r="J124" s="49" t="str">
        <f>IF(J12="","",J12)</f>
        <v>4. 6. 2020</v>
      </c>
      <c r="K124" s="26"/>
      <c r="L124" s="3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</row>
    <row r="125" spans="1:31" s="2" customFormat="1">
      <c r="A125" s="26"/>
      <c r="B125" s="27"/>
      <c r="C125" s="26"/>
      <c r="D125" s="26"/>
      <c r="E125" s="26"/>
      <c r="F125" s="26"/>
      <c r="G125" s="26"/>
      <c r="H125" s="26"/>
      <c r="I125" s="26"/>
      <c r="J125" s="26"/>
      <c r="K125" s="26"/>
      <c r="L125" s="3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</row>
    <row r="126" spans="1:31" s="2" customFormat="1" ht="26.4">
      <c r="A126" s="26"/>
      <c r="B126" s="27"/>
      <c r="C126" s="23" t="s">
        <v>22</v>
      </c>
      <c r="D126" s="26"/>
      <c r="E126" s="26"/>
      <c r="F126" s="21" t="str">
        <f>E15</f>
        <v xml:space="preserve"> </v>
      </c>
      <c r="G126" s="26"/>
      <c r="H126" s="26"/>
      <c r="I126" s="23" t="s">
        <v>27</v>
      </c>
      <c r="J126" s="24" t="str">
        <f>E21</f>
        <v>Bc. Michal Horčička</v>
      </c>
      <c r="K126" s="26"/>
      <c r="L126" s="3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</row>
    <row r="127" spans="1:31" s="2" customFormat="1" ht="13.2">
      <c r="A127" s="26"/>
      <c r="B127" s="27"/>
      <c r="C127" s="23" t="s">
        <v>26</v>
      </c>
      <c r="D127" s="26"/>
      <c r="E127" s="26"/>
      <c r="F127" s="21" t="str">
        <f>IF(E18="","",E18)</f>
        <v xml:space="preserve"> </v>
      </c>
      <c r="G127" s="26"/>
      <c r="H127" s="26"/>
      <c r="I127" s="23" t="s">
        <v>30</v>
      </c>
      <c r="J127" s="24" t="str">
        <f>E24</f>
        <v>ELTODO a.s.</v>
      </c>
      <c r="K127" s="26"/>
      <c r="L127" s="36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</row>
    <row r="128" spans="1:31" s="2" customFormat="1">
      <c r="A128" s="26"/>
      <c r="B128" s="27"/>
      <c r="C128" s="26"/>
      <c r="D128" s="26"/>
      <c r="E128" s="26"/>
      <c r="F128" s="26"/>
      <c r="G128" s="26"/>
      <c r="H128" s="26"/>
      <c r="I128" s="26"/>
      <c r="J128" s="26"/>
      <c r="K128" s="26"/>
      <c r="L128" s="36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</row>
    <row r="129" spans="1:65" s="11" customFormat="1" ht="22.8">
      <c r="A129" s="111"/>
      <c r="B129" s="112"/>
      <c r="C129" s="113" t="s">
        <v>109</v>
      </c>
      <c r="D129" s="114" t="s">
        <v>60</v>
      </c>
      <c r="E129" s="114" t="s">
        <v>56</v>
      </c>
      <c r="F129" s="114" t="s">
        <v>57</v>
      </c>
      <c r="G129" s="114" t="s">
        <v>110</v>
      </c>
      <c r="H129" s="114" t="s">
        <v>111</v>
      </c>
      <c r="I129" s="114" t="s">
        <v>112</v>
      </c>
      <c r="J129" s="115" t="s">
        <v>91</v>
      </c>
      <c r="K129" s="116" t="s">
        <v>113</v>
      </c>
      <c r="L129" s="117"/>
      <c r="M129" s="56" t="s">
        <v>1</v>
      </c>
      <c r="N129" s="57" t="s">
        <v>39</v>
      </c>
      <c r="O129" s="57" t="s">
        <v>114</v>
      </c>
      <c r="P129" s="57" t="s">
        <v>115</v>
      </c>
      <c r="Q129" s="57" t="s">
        <v>116</v>
      </c>
      <c r="R129" s="57" t="s">
        <v>117</v>
      </c>
      <c r="S129" s="57" t="s">
        <v>118</v>
      </c>
      <c r="T129" s="58" t="s">
        <v>119</v>
      </c>
      <c r="U129" s="111"/>
      <c r="V129" s="111"/>
      <c r="W129" s="111"/>
      <c r="X129" s="111"/>
      <c r="Y129" s="111"/>
      <c r="Z129" s="111"/>
      <c r="AA129" s="111"/>
      <c r="AB129" s="111"/>
      <c r="AC129" s="111"/>
      <c r="AD129" s="111"/>
      <c r="AE129" s="111"/>
    </row>
    <row r="130" spans="1:65" s="2" customFormat="1" ht="15.6">
      <c r="A130" s="26"/>
      <c r="B130" s="27"/>
      <c r="C130" s="63" t="s">
        <v>120</v>
      </c>
      <c r="D130" s="26"/>
      <c r="E130" s="26"/>
      <c r="F130" s="26"/>
      <c r="G130" s="26"/>
      <c r="H130" s="26"/>
      <c r="I130" s="26"/>
      <c r="J130" s="118">
        <f>BK130</f>
        <v>0</v>
      </c>
      <c r="K130" s="26"/>
      <c r="L130" s="27"/>
      <c r="M130" s="59"/>
      <c r="N130" s="50"/>
      <c r="O130" s="60"/>
      <c r="P130" s="119">
        <f>P131+P132+P137+P146+P174+P215</f>
        <v>708.15019999999993</v>
      </c>
      <c r="Q130" s="60"/>
      <c r="R130" s="119">
        <f>R131+R132+R137+R146+R174+R215</f>
        <v>35.8780018</v>
      </c>
      <c r="S130" s="60"/>
      <c r="T130" s="120">
        <f>T131+T132+T137+T146+T174+T215</f>
        <v>0</v>
      </c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T130" s="14" t="s">
        <v>74</v>
      </c>
      <c r="AU130" s="14" t="s">
        <v>93</v>
      </c>
      <c r="BK130" s="121">
        <f>BK131+BK132+BK137+BK146+BK174+BK215</f>
        <v>0</v>
      </c>
    </row>
    <row r="131" spans="1:65" s="12" customFormat="1" ht="15">
      <c r="B131" s="122"/>
      <c r="D131" s="123" t="s">
        <v>74</v>
      </c>
      <c r="E131" s="124" t="s">
        <v>121</v>
      </c>
      <c r="F131" s="124" t="s">
        <v>122</v>
      </c>
      <c r="J131" s="125">
        <f>BK131</f>
        <v>0</v>
      </c>
      <c r="L131" s="122"/>
      <c r="M131" s="126"/>
      <c r="N131" s="127"/>
      <c r="O131" s="127"/>
      <c r="P131" s="128">
        <v>0</v>
      </c>
      <c r="Q131" s="127"/>
      <c r="R131" s="128">
        <v>0</v>
      </c>
      <c r="S131" s="127"/>
      <c r="T131" s="129">
        <v>0</v>
      </c>
      <c r="AR131" s="123" t="s">
        <v>83</v>
      </c>
      <c r="AT131" s="130" t="s">
        <v>74</v>
      </c>
      <c r="AU131" s="130" t="s">
        <v>75</v>
      </c>
      <c r="AY131" s="123" t="s">
        <v>123</v>
      </c>
      <c r="BK131" s="131">
        <v>0</v>
      </c>
    </row>
    <row r="132" spans="1:65" s="12" customFormat="1" ht="15">
      <c r="B132" s="122"/>
      <c r="D132" s="123" t="s">
        <v>74</v>
      </c>
      <c r="E132" s="124" t="s">
        <v>124</v>
      </c>
      <c r="F132" s="124" t="s">
        <v>125</v>
      </c>
      <c r="J132" s="125">
        <f>BK132</f>
        <v>0</v>
      </c>
      <c r="L132" s="122"/>
      <c r="M132" s="126"/>
      <c r="N132" s="127"/>
      <c r="O132" s="127"/>
      <c r="P132" s="128">
        <f>SUM(P133:P136)</f>
        <v>0</v>
      </c>
      <c r="Q132" s="127"/>
      <c r="R132" s="128">
        <f>SUM(R133:R136)</f>
        <v>0</v>
      </c>
      <c r="S132" s="127"/>
      <c r="T132" s="129">
        <f>SUM(T133:T136)</f>
        <v>0</v>
      </c>
      <c r="AR132" s="123" t="s">
        <v>83</v>
      </c>
      <c r="AT132" s="130" t="s">
        <v>74</v>
      </c>
      <c r="AU132" s="130" t="s">
        <v>75</v>
      </c>
      <c r="AY132" s="123" t="s">
        <v>123</v>
      </c>
      <c r="BK132" s="131">
        <f>SUM(BK133:BK136)</f>
        <v>0</v>
      </c>
    </row>
    <row r="133" spans="1:65" s="2" customFormat="1" ht="11.4">
      <c r="A133" s="26"/>
      <c r="B133" s="132"/>
      <c r="C133" s="133" t="s">
        <v>126</v>
      </c>
      <c r="D133" s="133" t="s">
        <v>127</v>
      </c>
      <c r="E133" s="134" t="s">
        <v>128</v>
      </c>
      <c r="F133" s="135" t="s">
        <v>129</v>
      </c>
      <c r="G133" s="136" t="s">
        <v>130</v>
      </c>
      <c r="H133" s="137">
        <v>2</v>
      </c>
      <c r="I133" s="138">
        <v>0</v>
      </c>
      <c r="J133" s="138">
        <f>ROUND(I133*H133,2)</f>
        <v>0</v>
      </c>
      <c r="K133" s="139"/>
      <c r="L133" s="27"/>
      <c r="M133" s="140" t="s">
        <v>1</v>
      </c>
      <c r="N133" s="141" t="s">
        <v>40</v>
      </c>
      <c r="O133" s="142">
        <v>0</v>
      </c>
      <c r="P133" s="142">
        <f>O133*H133</f>
        <v>0</v>
      </c>
      <c r="Q133" s="142">
        <v>0</v>
      </c>
      <c r="R133" s="142">
        <f>Q133*H133</f>
        <v>0</v>
      </c>
      <c r="S133" s="142">
        <v>0</v>
      </c>
      <c r="T133" s="143">
        <f>S133*H133</f>
        <v>0</v>
      </c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R133" s="144" t="s">
        <v>131</v>
      </c>
      <c r="AT133" s="144" t="s">
        <v>127</v>
      </c>
      <c r="AU133" s="144" t="s">
        <v>83</v>
      </c>
      <c r="AY133" s="14" t="s">
        <v>123</v>
      </c>
      <c r="BE133" s="145">
        <f>IF(N133="základní",J133,0)</f>
        <v>0</v>
      </c>
      <c r="BF133" s="145">
        <f>IF(N133="snížená",J133,0)</f>
        <v>0</v>
      </c>
      <c r="BG133" s="145">
        <f>IF(N133="zákl. přenesená",J133,0)</f>
        <v>0</v>
      </c>
      <c r="BH133" s="145">
        <f>IF(N133="sníž. přenesená",J133,0)</f>
        <v>0</v>
      </c>
      <c r="BI133" s="145">
        <f>IF(N133="nulová",J133,0)</f>
        <v>0</v>
      </c>
      <c r="BJ133" s="14" t="s">
        <v>83</v>
      </c>
      <c r="BK133" s="145">
        <f>ROUND(I133*H133,2)</f>
        <v>0</v>
      </c>
      <c r="BL133" s="14" t="s">
        <v>131</v>
      </c>
      <c r="BM133" s="144" t="s">
        <v>132</v>
      </c>
    </row>
    <row r="134" spans="1:65" s="2" customFormat="1" ht="11.4">
      <c r="A134" s="26"/>
      <c r="B134" s="132"/>
      <c r="C134" s="133" t="s">
        <v>133</v>
      </c>
      <c r="D134" s="133" t="s">
        <v>127</v>
      </c>
      <c r="E134" s="134" t="s">
        <v>134</v>
      </c>
      <c r="F134" s="135" t="s">
        <v>135</v>
      </c>
      <c r="G134" s="136" t="s">
        <v>130</v>
      </c>
      <c r="H134" s="137">
        <v>2</v>
      </c>
      <c r="I134" s="138">
        <v>0</v>
      </c>
      <c r="J134" s="138">
        <f>ROUND(I134*H134,2)</f>
        <v>0</v>
      </c>
      <c r="K134" s="139"/>
      <c r="L134" s="27"/>
      <c r="M134" s="140" t="s">
        <v>1</v>
      </c>
      <c r="N134" s="141" t="s">
        <v>40</v>
      </c>
      <c r="O134" s="142">
        <v>0</v>
      </c>
      <c r="P134" s="142">
        <f>O134*H134</f>
        <v>0</v>
      </c>
      <c r="Q134" s="142">
        <v>0</v>
      </c>
      <c r="R134" s="142">
        <f>Q134*H134</f>
        <v>0</v>
      </c>
      <c r="S134" s="142">
        <v>0</v>
      </c>
      <c r="T134" s="143">
        <f>S134*H134</f>
        <v>0</v>
      </c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R134" s="144" t="s">
        <v>131</v>
      </c>
      <c r="AT134" s="144" t="s">
        <v>127</v>
      </c>
      <c r="AU134" s="144" t="s">
        <v>83</v>
      </c>
      <c r="AY134" s="14" t="s">
        <v>123</v>
      </c>
      <c r="BE134" s="145">
        <f>IF(N134="základní",J134,0)</f>
        <v>0</v>
      </c>
      <c r="BF134" s="145">
        <f>IF(N134="snížená",J134,0)</f>
        <v>0</v>
      </c>
      <c r="BG134" s="145">
        <f>IF(N134="zákl. přenesená",J134,0)</f>
        <v>0</v>
      </c>
      <c r="BH134" s="145">
        <f>IF(N134="sníž. přenesená",J134,0)</f>
        <v>0</v>
      </c>
      <c r="BI134" s="145">
        <f>IF(N134="nulová",J134,0)</f>
        <v>0</v>
      </c>
      <c r="BJ134" s="14" t="s">
        <v>83</v>
      </c>
      <c r="BK134" s="145">
        <f>ROUND(I134*H134,2)</f>
        <v>0</v>
      </c>
      <c r="BL134" s="14" t="s">
        <v>131</v>
      </c>
      <c r="BM134" s="144" t="s">
        <v>136</v>
      </c>
    </row>
    <row r="135" spans="1:65" s="2" customFormat="1" ht="11.4">
      <c r="A135" s="26"/>
      <c r="B135" s="132"/>
      <c r="C135" s="133" t="s">
        <v>137</v>
      </c>
      <c r="D135" s="133" t="s">
        <v>127</v>
      </c>
      <c r="E135" s="134" t="s">
        <v>138</v>
      </c>
      <c r="F135" s="135" t="s">
        <v>139</v>
      </c>
      <c r="G135" s="136" t="s">
        <v>130</v>
      </c>
      <c r="H135" s="137">
        <v>1</v>
      </c>
      <c r="I135" s="138">
        <v>0</v>
      </c>
      <c r="J135" s="138">
        <f>ROUND(I135*H135,2)</f>
        <v>0</v>
      </c>
      <c r="K135" s="139"/>
      <c r="L135" s="27"/>
      <c r="M135" s="140" t="s">
        <v>1</v>
      </c>
      <c r="N135" s="141" t="s">
        <v>40</v>
      </c>
      <c r="O135" s="142">
        <v>0</v>
      </c>
      <c r="P135" s="142">
        <f>O135*H135</f>
        <v>0</v>
      </c>
      <c r="Q135" s="142">
        <v>0</v>
      </c>
      <c r="R135" s="142">
        <f>Q135*H135</f>
        <v>0</v>
      </c>
      <c r="S135" s="142">
        <v>0</v>
      </c>
      <c r="T135" s="143">
        <f>S135*H135</f>
        <v>0</v>
      </c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R135" s="144" t="s">
        <v>131</v>
      </c>
      <c r="AT135" s="144" t="s">
        <v>127</v>
      </c>
      <c r="AU135" s="144" t="s">
        <v>83</v>
      </c>
      <c r="AY135" s="14" t="s">
        <v>123</v>
      </c>
      <c r="BE135" s="145">
        <f>IF(N135="základní",J135,0)</f>
        <v>0</v>
      </c>
      <c r="BF135" s="145">
        <f>IF(N135="snížená",J135,0)</f>
        <v>0</v>
      </c>
      <c r="BG135" s="145">
        <f>IF(N135="zákl. přenesená",J135,0)</f>
        <v>0</v>
      </c>
      <c r="BH135" s="145">
        <f>IF(N135="sníž. přenesená",J135,0)</f>
        <v>0</v>
      </c>
      <c r="BI135" s="145">
        <f>IF(N135="nulová",J135,0)</f>
        <v>0</v>
      </c>
      <c r="BJ135" s="14" t="s">
        <v>83</v>
      </c>
      <c r="BK135" s="145">
        <f>ROUND(I135*H135,2)</f>
        <v>0</v>
      </c>
      <c r="BL135" s="14" t="s">
        <v>131</v>
      </c>
      <c r="BM135" s="144" t="s">
        <v>140</v>
      </c>
    </row>
    <row r="136" spans="1:65" s="2" customFormat="1" ht="11.4">
      <c r="A136" s="26"/>
      <c r="B136" s="132"/>
      <c r="C136" s="133" t="s">
        <v>141</v>
      </c>
      <c r="D136" s="133" t="s">
        <v>127</v>
      </c>
      <c r="E136" s="134" t="s">
        <v>142</v>
      </c>
      <c r="F136" s="135" t="s">
        <v>143</v>
      </c>
      <c r="G136" s="136" t="s">
        <v>130</v>
      </c>
      <c r="H136" s="137">
        <v>2</v>
      </c>
      <c r="I136" s="138">
        <v>0</v>
      </c>
      <c r="J136" s="138">
        <f>ROUND(I136*H136,2)</f>
        <v>0</v>
      </c>
      <c r="K136" s="139"/>
      <c r="L136" s="27"/>
      <c r="M136" s="140" t="s">
        <v>1</v>
      </c>
      <c r="N136" s="141" t="s">
        <v>40</v>
      </c>
      <c r="O136" s="142">
        <v>0</v>
      </c>
      <c r="P136" s="142">
        <f>O136*H136</f>
        <v>0</v>
      </c>
      <c r="Q136" s="142">
        <v>0</v>
      </c>
      <c r="R136" s="142">
        <f>Q136*H136</f>
        <v>0</v>
      </c>
      <c r="S136" s="142">
        <v>0</v>
      </c>
      <c r="T136" s="143">
        <f>S136*H136</f>
        <v>0</v>
      </c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R136" s="144" t="s">
        <v>131</v>
      </c>
      <c r="AT136" s="144" t="s">
        <v>127</v>
      </c>
      <c r="AU136" s="144" t="s">
        <v>83</v>
      </c>
      <c r="AY136" s="14" t="s">
        <v>123</v>
      </c>
      <c r="BE136" s="145">
        <f>IF(N136="základní",J136,0)</f>
        <v>0</v>
      </c>
      <c r="BF136" s="145">
        <f>IF(N136="snížená",J136,0)</f>
        <v>0</v>
      </c>
      <c r="BG136" s="145">
        <f>IF(N136="zákl. přenesená",J136,0)</f>
        <v>0</v>
      </c>
      <c r="BH136" s="145">
        <f>IF(N136="sníž. přenesená",J136,0)</f>
        <v>0</v>
      </c>
      <c r="BI136" s="145">
        <f>IF(N136="nulová",J136,0)</f>
        <v>0</v>
      </c>
      <c r="BJ136" s="14" t="s">
        <v>83</v>
      </c>
      <c r="BK136" s="145">
        <f>ROUND(I136*H136,2)</f>
        <v>0</v>
      </c>
      <c r="BL136" s="14" t="s">
        <v>131</v>
      </c>
      <c r="BM136" s="144" t="s">
        <v>144</v>
      </c>
    </row>
    <row r="137" spans="1:65" s="12" customFormat="1" ht="15">
      <c r="B137" s="122"/>
      <c r="D137" s="123" t="s">
        <v>74</v>
      </c>
      <c r="E137" s="124" t="s">
        <v>145</v>
      </c>
      <c r="F137" s="124" t="s">
        <v>146</v>
      </c>
      <c r="J137" s="125">
        <f>BK137</f>
        <v>0</v>
      </c>
      <c r="L137" s="122"/>
      <c r="M137" s="126"/>
      <c r="N137" s="127"/>
      <c r="O137" s="127"/>
      <c r="P137" s="128">
        <f>P138+SUM(P139:P143)</f>
        <v>23.32</v>
      </c>
      <c r="Q137" s="127"/>
      <c r="R137" s="128">
        <f>R138+SUM(R139:R143)</f>
        <v>8.2799999999999999E-2</v>
      </c>
      <c r="S137" s="127"/>
      <c r="T137" s="129">
        <f>T138+SUM(T139:T143)</f>
        <v>0</v>
      </c>
      <c r="AR137" s="123" t="s">
        <v>83</v>
      </c>
      <c r="AT137" s="130" t="s">
        <v>74</v>
      </c>
      <c r="AU137" s="130" t="s">
        <v>75</v>
      </c>
      <c r="AY137" s="123" t="s">
        <v>123</v>
      </c>
      <c r="BK137" s="131">
        <f>BK138+SUM(BK139:BK143)</f>
        <v>0</v>
      </c>
    </row>
    <row r="138" spans="1:65" s="2" customFormat="1" ht="22.8">
      <c r="A138" s="26"/>
      <c r="B138" s="132"/>
      <c r="C138" s="133" t="s">
        <v>147</v>
      </c>
      <c r="D138" s="133" t="s">
        <v>127</v>
      </c>
      <c r="E138" s="134" t="s">
        <v>148</v>
      </c>
      <c r="F138" s="135" t="s">
        <v>149</v>
      </c>
      <c r="G138" s="136" t="s">
        <v>150</v>
      </c>
      <c r="H138" s="137">
        <v>142</v>
      </c>
      <c r="I138" s="138">
        <v>0</v>
      </c>
      <c r="J138" s="138">
        <f>ROUND(I138*H138,2)</f>
        <v>0</v>
      </c>
      <c r="K138" s="139"/>
      <c r="L138" s="27"/>
      <c r="M138" s="140" t="s">
        <v>1</v>
      </c>
      <c r="N138" s="141" t="s">
        <v>40</v>
      </c>
      <c r="O138" s="142">
        <v>0</v>
      </c>
      <c r="P138" s="142">
        <f>O138*H138</f>
        <v>0</v>
      </c>
      <c r="Q138" s="142">
        <v>0</v>
      </c>
      <c r="R138" s="142">
        <f>Q138*H138</f>
        <v>0</v>
      </c>
      <c r="S138" s="142">
        <v>0</v>
      </c>
      <c r="T138" s="143">
        <f>S138*H138</f>
        <v>0</v>
      </c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R138" s="144" t="s">
        <v>131</v>
      </c>
      <c r="AT138" s="144" t="s">
        <v>127</v>
      </c>
      <c r="AU138" s="144" t="s">
        <v>83</v>
      </c>
      <c r="AY138" s="14" t="s">
        <v>123</v>
      </c>
      <c r="BE138" s="145">
        <f>IF(N138="základní",J138,0)</f>
        <v>0</v>
      </c>
      <c r="BF138" s="145">
        <f>IF(N138="snížená",J138,0)</f>
        <v>0</v>
      </c>
      <c r="BG138" s="145">
        <f>IF(N138="zákl. přenesená",J138,0)</f>
        <v>0</v>
      </c>
      <c r="BH138" s="145">
        <f>IF(N138="sníž. přenesená",J138,0)</f>
        <v>0</v>
      </c>
      <c r="BI138" s="145">
        <f>IF(N138="nulová",J138,0)</f>
        <v>0</v>
      </c>
      <c r="BJ138" s="14" t="s">
        <v>83</v>
      </c>
      <c r="BK138" s="145">
        <f>ROUND(I138*H138,2)</f>
        <v>0</v>
      </c>
      <c r="BL138" s="14" t="s">
        <v>131</v>
      </c>
      <c r="BM138" s="144" t="s">
        <v>151</v>
      </c>
    </row>
    <row r="139" spans="1:65" s="2" customFormat="1" ht="19.2">
      <c r="A139" s="26"/>
      <c r="B139" s="27"/>
      <c r="C139" s="26"/>
      <c r="D139" s="146" t="s">
        <v>152</v>
      </c>
      <c r="E139" s="26"/>
      <c r="F139" s="147" t="s">
        <v>153</v>
      </c>
      <c r="G139" s="26"/>
      <c r="H139" s="26"/>
      <c r="I139" s="26"/>
      <c r="J139" s="26"/>
      <c r="K139" s="26"/>
      <c r="L139" s="27"/>
      <c r="M139" s="148"/>
      <c r="N139" s="149"/>
      <c r="O139" s="52"/>
      <c r="P139" s="52"/>
      <c r="Q139" s="52"/>
      <c r="R139" s="52"/>
      <c r="S139" s="52"/>
      <c r="T139" s="53"/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T139" s="14" t="s">
        <v>152</v>
      </c>
      <c r="AU139" s="14" t="s">
        <v>83</v>
      </c>
    </row>
    <row r="140" spans="1:65" s="2" customFormat="1" ht="22.8">
      <c r="A140" s="26"/>
      <c r="B140" s="132"/>
      <c r="C140" s="133" t="s">
        <v>154</v>
      </c>
      <c r="D140" s="133" t="s">
        <v>127</v>
      </c>
      <c r="E140" s="134" t="s">
        <v>155</v>
      </c>
      <c r="F140" s="135" t="s">
        <v>156</v>
      </c>
      <c r="G140" s="136" t="s">
        <v>150</v>
      </c>
      <c r="H140" s="137">
        <v>24</v>
      </c>
      <c r="I140" s="138">
        <v>0</v>
      </c>
      <c r="J140" s="138">
        <f>ROUND(I140*H140,2)</f>
        <v>0</v>
      </c>
      <c r="K140" s="139"/>
      <c r="L140" s="27"/>
      <c r="M140" s="140" t="s">
        <v>1</v>
      </c>
      <c r="N140" s="141" t="s">
        <v>40</v>
      </c>
      <c r="O140" s="142">
        <v>0</v>
      </c>
      <c r="P140" s="142">
        <f>O140*H140</f>
        <v>0</v>
      </c>
      <c r="Q140" s="142">
        <v>0</v>
      </c>
      <c r="R140" s="142">
        <f>Q140*H140</f>
        <v>0</v>
      </c>
      <c r="S140" s="142">
        <v>0</v>
      </c>
      <c r="T140" s="143">
        <f>S140*H140</f>
        <v>0</v>
      </c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R140" s="144" t="s">
        <v>131</v>
      </c>
      <c r="AT140" s="144" t="s">
        <v>127</v>
      </c>
      <c r="AU140" s="144" t="s">
        <v>83</v>
      </c>
      <c r="AY140" s="14" t="s">
        <v>123</v>
      </c>
      <c r="BE140" s="145">
        <f>IF(N140="základní",J140,0)</f>
        <v>0</v>
      </c>
      <c r="BF140" s="145">
        <f>IF(N140="snížená",J140,0)</f>
        <v>0</v>
      </c>
      <c r="BG140" s="145">
        <f>IF(N140="zákl. přenesená",J140,0)</f>
        <v>0</v>
      </c>
      <c r="BH140" s="145">
        <f>IF(N140="sníž. přenesená",J140,0)</f>
        <v>0</v>
      </c>
      <c r="BI140" s="145">
        <f>IF(N140="nulová",J140,0)</f>
        <v>0</v>
      </c>
      <c r="BJ140" s="14" t="s">
        <v>83</v>
      </c>
      <c r="BK140" s="145">
        <f>ROUND(I140*H140,2)</f>
        <v>0</v>
      </c>
      <c r="BL140" s="14" t="s">
        <v>131</v>
      </c>
      <c r="BM140" s="144" t="s">
        <v>157</v>
      </c>
    </row>
    <row r="141" spans="1:65" s="2" customFormat="1" ht="19.2">
      <c r="A141" s="26"/>
      <c r="B141" s="27"/>
      <c r="C141" s="26"/>
      <c r="D141" s="146" t="s">
        <v>152</v>
      </c>
      <c r="E141" s="26"/>
      <c r="F141" s="147" t="s">
        <v>153</v>
      </c>
      <c r="G141" s="26"/>
      <c r="H141" s="26"/>
      <c r="I141" s="26"/>
      <c r="J141" s="26"/>
      <c r="K141" s="26"/>
      <c r="L141" s="27"/>
      <c r="M141" s="148"/>
      <c r="N141" s="149"/>
      <c r="O141" s="52"/>
      <c r="P141" s="52"/>
      <c r="Q141" s="52"/>
      <c r="R141" s="52"/>
      <c r="S141" s="52"/>
      <c r="T141" s="53"/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T141" s="14" t="s">
        <v>152</v>
      </c>
      <c r="AU141" s="14" t="s">
        <v>83</v>
      </c>
    </row>
    <row r="142" spans="1:65" s="2" customFormat="1" ht="22.8">
      <c r="A142" s="26"/>
      <c r="B142" s="132"/>
      <c r="C142" s="133" t="s">
        <v>158</v>
      </c>
      <c r="D142" s="133" t="s">
        <v>127</v>
      </c>
      <c r="E142" s="134" t="s">
        <v>159</v>
      </c>
      <c r="F142" s="135" t="s">
        <v>160</v>
      </c>
      <c r="G142" s="136" t="s">
        <v>150</v>
      </c>
      <c r="H142" s="137">
        <v>4</v>
      </c>
      <c r="I142" s="138">
        <v>0</v>
      </c>
      <c r="J142" s="138">
        <f>ROUND(I142*H142,2)</f>
        <v>0</v>
      </c>
      <c r="K142" s="139"/>
      <c r="L142" s="27"/>
      <c r="M142" s="140" t="s">
        <v>1</v>
      </c>
      <c r="N142" s="141" t="s">
        <v>40</v>
      </c>
      <c r="O142" s="142">
        <v>0</v>
      </c>
      <c r="P142" s="142">
        <f>O142*H142</f>
        <v>0</v>
      </c>
      <c r="Q142" s="142">
        <v>0</v>
      </c>
      <c r="R142" s="142">
        <f>Q142*H142</f>
        <v>0</v>
      </c>
      <c r="S142" s="142">
        <v>0</v>
      </c>
      <c r="T142" s="143">
        <f>S142*H142</f>
        <v>0</v>
      </c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R142" s="144" t="s">
        <v>131</v>
      </c>
      <c r="AT142" s="144" t="s">
        <v>127</v>
      </c>
      <c r="AU142" s="144" t="s">
        <v>83</v>
      </c>
      <c r="AY142" s="14" t="s">
        <v>123</v>
      </c>
      <c r="BE142" s="145">
        <f>IF(N142="základní",J142,0)</f>
        <v>0</v>
      </c>
      <c r="BF142" s="145">
        <f>IF(N142="snížená",J142,0)</f>
        <v>0</v>
      </c>
      <c r="BG142" s="145">
        <f>IF(N142="zákl. přenesená",J142,0)</f>
        <v>0</v>
      </c>
      <c r="BH142" s="145">
        <f>IF(N142="sníž. přenesená",J142,0)</f>
        <v>0</v>
      </c>
      <c r="BI142" s="145">
        <f>IF(N142="nulová",J142,0)</f>
        <v>0</v>
      </c>
      <c r="BJ142" s="14" t="s">
        <v>83</v>
      </c>
      <c r="BK142" s="145">
        <f>ROUND(I142*H142,2)</f>
        <v>0</v>
      </c>
      <c r="BL142" s="14" t="s">
        <v>131</v>
      </c>
      <c r="BM142" s="144" t="s">
        <v>161</v>
      </c>
    </row>
    <row r="143" spans="1:65" s="12" customFormat="1" ht="13.2">
      <c r="B143" s="122"/>
      <c r="D143" s="123" t="s">
        <v>74</v>
      </c>
      <c r="E143" s="150" t="s">
        <v>83</v>
      </c>
      <c r="F143" s="150" t="s">
        <v>162</v>
      </c>
      <c r="J143" s="151">
        <f>BK143</f>
        <v>0</v>
      </c>
      <c r="L143" s="122"/>
      <c r="M143" s="126"/>
      <c r="N143" s="127"/>
      <c r="O143" s="127"/>
      <c r="P143" s="128">
        <f>SUM(P144:P145)</f>
        <v>23.32</v>
      </c>
      <c r="Q143" s="127"/>
      <c r="R143" s="128">
        <f>SUM(R144:R145)</f>
        <v>8.2799999999999999E-2</v>
      </c>
      <c r="S143" s="127"/>
      <c r="T143" s="129">
        <f>SUM(T144:T145)</f>
        <v>0</v>
      </c>
      <c r="AR143" s="123" t="s">
        <v>83</v>
      </c>
      <c r="AT143" s="130" t="s">
        <v>74</v>
      </c>
      <c r="AU143" s="130" t="s">
        <v>83</v>
      </c>
      <c r="AY143" s="123" t="s">
        <v>123</v>
      </c>
      <c r="BK143" s="131">
        <f>SUM(BK144:BK145)</f>
        <v>0</v>
      </c>
    </row>
    <row r="144" spans="1:65" s="2" customFormat="1" ht="34.200000000000003">
      <c r="A144" s="26"/>
      <c r="B144" s="132"/>
      <c r="C144" s="133" t="s">
        <v>7</v>
      </c>
      <c r="D144" s="133" t="s">
        <v>127</v>
      </c>
      <c r="E144" s="134" t="s">
        <v>163</v>
      </c>
      <c r="F144" s="135" t="s">
        <v>164</v>
      </c>
      <c r="G144" s="136" t="s">
        <v>150</v>
      </c>
      <c r="H144" s="137">
        <v>40</v>
      </c>
      <c r="I144" s="138">
        <v>0</v>
      </c>
      <c r="J144" s="138">
        <f>ROUND(I144*H144,2)</f>
        <v>0</v>
      </c>
      <c r="K144" s="139"/>
      <c r="L144" s="27"/>
      <c r="M144" s="140" t="s">
        <v>1</v>
      </c>
      <c r="N144" s="141" t="s">
        <v>40</v>
      </c>
      <c r="O144" s="142">
        <v>0.58299999999999996</v>
      </c>
      <c r="P144" s="142">
        <f>O144*H144</f>
        <v>23.32</v>
      </c>
      <c r="Q144" s="142">
        <v>1.8E-3</v>
      </c>
      <c r="R144" s="142">
        <f>Q144*H144</f>
        <v>7.1999999999999995E-2</v>
      </c>
      <c r="S144" s="142">
        <v>0</v>
      </c>
      <c r="T144" s="143">
        <f>S144*H144</f>
        <v>0</v>
      </c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R144" s="144" t="s">
        <v>131</v>
      </c>
      <c r="AT144" s="144" t="s">
        <v>127</v>
      </c>
      <c r="AU144" s="144" t="s">
        <v>85</v>
      </c>
      <c r="AY144" s="14" t="s">
        <v>123</v>
      </c>
      <c r="BE144" s="145">
        <f>IF(N144="základní",J144,0)</f>
        <v>0</v>
      </c>
      <c r="BF144" s="145">
        <f>IF(N144="snížená",J144,0)</f>
        <v>0</v>
      </c>
      <c r="BG144" s="145">
        <f>IF(N144="zákl. přenesená",J144,0)</f>
        <v>0</v>
      </c>
      <c r="BH144" s="145">
        <f>IF(N144="sníž. přenesená",J144,0)</f>
        <v>0</v>
      </c>
      <c r="BI144" s="145">
        <f>IF(N144="nulová",J144,0)</f>
        <v>0</v>
      </c>
      <c r="BJ144" s="14" t="s">
        <v>83</v>
      </c>
      <c r="BK144" s="145">
        <f>ROUND(I144*H144,2)</f>
        <v>0</v>
      </c>
      <c r="BL144" s="14" t="s">
        <v>131</v>
      </c>
      <c r="BM144" s="144" t="s">
        <v>165</v>
      </c>
    </row>
    <row r="145" spans="1:65" s="2" customFormat="1" ht="11.4">
      <c r="A145" s="26"/>
      <c r="B145" s="132"/>
      <c r="C145" s="152" t="s">
        <v>166</v>
      </c>
      <c r="D145" s="152" t="s">
        <v>167</v>
      </c>
      <c r="E145" s="153" t="s">
        <v>168</v>
      </c>
      <c r="F145" s="154" t="s">
        <v>169</v>
      </c>
      <c r="G145" s="155" t="s">
        <v>150</v>
      </c>
      <c r="H145" s="156">
        <v>40</v>
      </c>
      <c r="I145" s="157">
        <v>0</v>
      </c>
      <c r="J145" s="157">
        <f>ROUND(I145*H145,2)</f>
        <v>0</v>
      </c>
      <c r="K145" s="158"/>
      <c r="L145" s="159"/>
      <c r="M145" s="160" t="s">
        <v>1</v>
      </c>
      <c r="N145" s="161" t="s">
        <v>40</v>
      </c>
      <c r="O145" s="142">
        <v>0</v>
      </c>
      <c r="P145" s="142">
        <f>O145*H145</f>
        <v>0</v>
      </c>
      <c r="Q145" s="142">
        <v>2.7E-4</v>
      </c>
      <c r="R145" s="142">
        <f>Q145*H145</f>
        <v>1.0800000000000001E-2</v>
      </c>
      <c r="S145" s="142">
        <v>0</v>
      </c>
      <c r="T145" s="143">
        <f>S145*H145</f>
        <v>0</v>
      </c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R145" s="144" t="s">
        <v>170</v>
      </c>
      <c r="AT145" s="144" t="s">
        <v>167</v>
      </c>
      <c r="AU145" s="144" t="s">
        <v>85</v>
      </c>
      <c r="AY145" s="14" t="s">
        <v>123</v>
      </c>
      <c r="BE145" s="145">
        <f>IF(N145="základní",J145,0)</f>
        <v>0</v>
      </c>
      <c r="BF145" s="145">
        <f>IF(N145="snížená",J145,0)</f>
        <v>0</v>
      </c>
      <c r="BG145" s="145">
        <f>IF(N145="zákl. přenesená",J145,0)</f>
        <v>0</v>
      </c>
      <c r="BH145" s="145">
        <f>IF(N145="sníž. přenesená",J145,0)</f>
        <v>0</v>
      </c>
      <c r="BI145" s="145">
        <f>IF(N145="nulová",J145,0)</f>
        <v>0</v>
      </c>
      <c r="BJ145" s="14" t="s">
        <v>83</v>
      </c>
      <c r="BK145" s="145">
        <f>ROUND(I145*H145,2)</f>
        <v>0</v>
      </c>
      <c r="BL145" s="14" t="s">
        <v>131</v>
      </c>
      <c r="BM145" s="144" t="s">
        <v>171</v>
      </c>
    </row>
    <row r="146" spans="1:65" s="12" customFormat="1" ht="15">
      <c r="B146" s="122"/>
      <c r="D146" s="123" t="s">
        <v>74</v>
      </c>
      <c r="E146" s="124" t="s">
        <v>172</v>
      </c>
      <c r="F146" s="124" t="s">
        <v>173</v>
      </c>
      <c r="J146" s="125">
        <f>BK146</f>
        <v>0</v>
      </c>
      <c r="L146" s="122"/>
      <c r="M146" s="126"/>
      <c r="N146" s="127"/>
      <c r="O146" s="127"/>
      <c r="P146" s="128">
        <f>P147</f>
        <v>92.53</v>
      </c>
      <c r="Q146" s="127"/>
      <c r="R146" s="128">
        <f>R147</f>
        <v>0.20610000000000001</v>
      </c>
      <c r="S146" s="127"/>
      <c r="T146" s="129">
        <f>T147</f>
        <v>0</v>
      </c>
      <c r="AR146" s="123" t="s">
        <v>85</v>
      </c>
      <c r="AT146" s="130" t="s">
        <v>74</v>
      </c>
      <c r="AU146" s="130" t="s">
        <v>75</v>
      </c>
      <c r="AY146" s="123" t="s">
        <v>123</v>
      </c>
      <c r="BK146" s="131">
        <f>BK147</f>
        <v>0</v>
      </c>
    </row>
    <row r="147" spans="1:65" s="12" customFormat="1" ht="13.2">
      <c r="B147" s="122"/>
      <c r="D147" s="123" t="s">
        <v>74</v>
      </c>
      <c r="E147" s="150" t="s">
        <v>174</v>
      </c>
      <c r="F147" s="150" t="s">
        <v>175</v>
      </c>
      <c r="J147" s="151">
        <f>BK147</f>
        <v>0</v>
      </c>
      <c r="L147" s="122"/>
      <c r="M147" s="126"/>
      <c r="N147" s="127"/>
      <c r="O147" s="127"/>
      <c r="P147" s="128">
        <f>SUM(P148:P173)</f>
        <v>92.53</v>
      </c>
      <c r="Q147" s="127"/>
      <c r="R147" s="128">
        <f>SUM(R148:R173)</f>
        <v>0.20610000000000001</v>
      </c>
      <c r="S147" s="127"/>
      <c r="T147" s="129">
        <f>SUM(T148:T173)</f>
        <v>0</v>
      </c>
      <c r="AR147" s="123" t="s">
        <v>85</v>
      </c>
      <c r="AT147" s="130" t="s">
        <v>74</v>
      </c>
      <c r="AU147" s="130" t="s">
        <v>83</v>
      </c>
      <c r="AY147" s="123" t="s">
        <v>123</v>
      </c>
      <c r="BK147" s="131">
        <f>SUM(BK148:BK173)</f>
        <v>0</v>
      </c>
    </row>
    <row r="148" spans="1:65" s="2" customFormat="1" ht="22.8">
      <c r="A148" s="26"/>
      <c r="B148" s="132"/>
      <c r="C148" s="133" t="s">
        <v>176</v>
      </c>
      <c r="D148" s="133" t="s">
        <v>127</v>
      </c>
      <c r="E148" s="134" t="s">
        <v>177</v>
      </c>
      <c r="F148" s="135" t="s">
        <v>178</v>
      </c>
      <c r="G148" s="136" t="s">
        <v>150</v>
      </c>
      <c r="H148" s="137">
        <v>6</v>
      </c>
      <c r="I148" s="138">
        <v>0</v>
      </c>
      <c r="J148" s="138">
        <f t="shared" ref="J148:J153" si="0">ROUND(I148*H148,2)</f>
        <v>0</v>
      </c>
      <c r="K148" s="139"/>
      <c r="L148" s="27"/>
      <c r="M148" s="140" t="s">
        <v>1</v>
      </c>
      <c r="N148" s="141" t="s">
        <v>40</v>
      </c>
      <c r="O148" s="142">
        <v>0.184</v>
      </c>
      <c r="P148" s="142">
        <f t="shared" ref="P148:P153" si="1">O148*H148</f>
        <v>1.1040000000000001</v>
      </c>
      <c r="Q148" s="142">
        <v>0</v>
      </c>
      <c r="R148" s="142">
        <f t="shared" ref="R148:R153" si="2">Q148*H148</f>
        <v>0</v>
      </c>
      <c r="S148" s="142">
        <v>0</v>
      </c>
      <c r="T148" s="143">
        <f t="shared" ref="T148:T153" si="3">S148*H148</f>
        <v>0</v>
      </c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R148" s="144" t="s">
        <v>131</v>
      </c>
      <c r="AT148" s="144" t="s">
        <v>127</v>
      </c>
      <c r="AU148" s="144" t="s">
        <v>85</v>
      </c>
      <c r="AY148" s="14" t="s">
        <v>123</v>
      </c>
      <c r="BE148" s="145">
        <f t="shared" ref="BE148:BE153" si="4">IF(N148="základní",J148,0)</f>
        <v>0</v>
      </c>
      <c r="BF148" s="145">
        <f t="shared" ref="BF148:BF153" si="5">IF(N148="snížená",J148,0)</f>
        <v>0</v>
      </c>
      <c r="BG148" s="145">
        <f t="shared" ref="BG148:BG153" si="6">IF(N148="zákl. přenesená",J148,0)</f>
        <v>0</v>
      </c>
      <c r="BH148" s="145">
        <f t="shared" ref="BH148:BH153" si="7">IF(N148="sníž. přenesená",J148,0)</f>
        <v>0</v>
      </c>
      <c r="BI148" s="145">
        <f t="shared" ref="BI148:BI153" si="8">IF(N148="nulová",J148,0)</f>
        <v>0</v>
      </c>
      <c r="BJ148" s="14" t="s">
        <v>83</v>
      </c>
      <c r="BK148" s="145">
        <f t="shared" ref="BK148:BK153" si="9">ROUND(I148*H148,2)</f>
        <v>0</v>
      </c>
      <c r="BL148" s="14" t="s">
        <v>131</v>
      </c>
      <c r="BM148" s="144" t="s">
        <v>179</v>
      </c>
    </row>
    <row r="149" spans="1:65" s="2" customFormat="1" ht="22.8">
      <c r="A149" s="26"/>
      <c r="B149" s="132"/>
      <c r="C149" s="152" t="s">
        <v>180</v>
      </c>
      <c r="D149" s="152" t="s">
        <v>167</v>
      </c>
      <c r="E149" s="153" t="s">
        <v>181</v>
      </c>
      <c r="F149" s="154" t="s">
        <v>182</v>
      </c>
      <c r="G149" s="155" t="s">
        <v>150</v>
      </c>
      <c r="H149" s="156">
        <v>6</v>
      </c>
      <c r="I149" s="157">
        <v>0</v>
      </c>
      <c r="J149" s="157">
        <f t="shared" si="0"/>
        <v>0</v>
      </c>
      <c r="K149" s="158"/>
      <c r="L149" s="159"/>
      <c r="M149" s="160" t="s">
        <v>1</v>
      </c>
      <c r="N149" s="161" t="s">
        <v>40</v>
      </c>
      <c r="O149" s="142">
        <v>0</v>
      </c>
      <c r="P149" s="142">
        <f t="shared" si="1"/>
        <v>0</v>
      </c>
      <c r="Q149" s="142">
        <v>2.2499999999999998E-3</v>
      </c>
      <c r="R149" s="142">
        <f t="shared" si="2"/>
        <v>1.3499999999999998E-2</v>
      </c>
      <c r="S149" s="142">
        <v>0</v>
      </c>
      <c r="T149" s="143">
        <f t="shared" si="3"/>
        <v>0</v>
      </c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R149" s="144" t="s">
        <v>170</v>
      </c>
      <c r="AT149" s="144" t="s">
        <v>167</v>
      </c>
      <c r="AU149" s="144" t="s">
        <v>85</v>
      </c>
      <c r="AY149" s="14" t="s">
        <v>123</v>
      </c>
      <c r="BE149" s="145">
        <f t="shared" si="4"/>
        <v>0</v>
      </c>
      <c r="BF149" s="145">
        <f t="shared" si="5"/>
        <v>0</v>
      </c>
      <c r="BG149" s="145">
        <f t="shared" si="6"/>
        <v>0</v>
      </c>
      <c r="BH149" s="145">
        <f t="shared" si="7"/>
        <v>0</v>
      </c>
      <c r="BI149" s="145">
        <f t="shared" si="8"/>
        <v>0</v>
      </c>
      <c r="BJ149" s="14" t="s">
        <v>83</v>
      </c>
      <c r="BK149" s="145">
        <f t="shared" si="9"/>
        <v>0</v>
      </c>
      <c r="BL149" s="14" t="s">
        <v>131</v>
      </c>
      <c r="BM149" s="144" t="s">
        <v>183</v>
      </c>
    </row>
    <row r="150" spans="1:65" s="2" customFormat="1" ht="11.4">
      <c r="A150" s="26"/>
      <c r="B150" s="132"/>
      <c r="C150" s="152" t="s">
        <v>184</v>
      </c>
      <c r="D150" s="152" t="s">
        <v>167</v>
      </c>
      <c r="E150" s="153" t="s">
        <v>148</v>
      </c>
      <c r="F150" s="154" t="s">
        <v>185</v>
      </c>
      <c r="G150" s="155" t="s">
        <v>150</v>
      </c>
      <c r="H150" s="156">
        <v>3</v>
      </c>
      <c r="I150" s="157">
        <v>0</v>
      </c>
      <c r="J150" s="157">
        <f t="shared" si="0"/>
        <v>0</v>
      </c>
      <c r="K150" s="158"/>
      <c r="L150" s="159"/>
      <c r="M150" s="160" t="s">
        <v>1</v>
      </c>
      <c r="N150" s="161" t="s">
        <v>40</v>
      </c>
      <c r="O150" s="142">
        <v>0</v>
      </c>
      <c r="P150" s="142">
        <f t="shared" si="1"/>
        <v>0</v>
      </c>
      <c r="Q150" s="142">
        <v>0</v>
      </c>
      <c r="R150" s="142">
        <f t="shared" si="2"/>
        <v>0</v>
      </c>
      <c r="S150" s="142">
        <v>0</v>
      </c>
      <c r="T150" s="143">
        <f t="shared" si="3"/>
        <v>0</v>
      </c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R150" s="144" t="s">
        <v>170</v>
      </c>
      <c r="AT150" s="144" t="s">
        <v>167</v>
      </c>
      <c r="AU150" s="144" t="s">
        <v>85</v>
      </c>
      <c r="AY150" s="14" t="s">
        <v>123</v>
      </c>
      <c r="BE150" s="145">
        <f t="shared" si="4"/>
        <v>0</v>
      </c>
      <c r="BF150" s="145">
        <f t="shared" si="5"/>
        <v>0</v>
      </c>
      <c r="BG150" s="145">
        <f t="shared" si="6"/>
        <v>0</v>
      </c>
      <c r="BH150" s="145">
        <f t="shared" si="7"/>
        <v>0</v>
      </c>
      <c r="BI150" s="145">
        <f t="shared" si="8"/>
        <v>0</v>
      </c>
      <c r="BJ150" s="14" t="s">
        <v>83</v>
      </c>
      <c r="BK150" s="145">
        <f t="shared" si="9"/>
        <v>0</v>
      </c>
      <c r="BL150" s="14" t="s">
        <v>131</v>
      </c>
      <c r="BM150" s="144" t="s">
        <v>186</v>
      </c>
    </row>
    <row r="151" spans="1:65" s="2" customFormat="1" ht="11.4">
      <c r="A151" s="26"/>
      <c r="B151" s="132"/>
      <c r="C151" s="152" t="s">
        <v>187</v>
      </c>
      <c r="D151" s="152" t="s">
        <v>167</v>
      </c>
      <c r="E151" s="153" t="s">
        <v>155</v>
      </c>
      <c r="F151" s="154" t="s">
        <v>188</v>
      </c>
      <c r="G151" s="155" t="s">
        <v>189</v>
      </c>
      <c r="H151" s="156">
        <v>3</v>
      </c>
      <c r="I151" s="157">
        <v>0</v>
      </c>
      <c r="J151" s="157">
        <f t="shared" si="0"/>
        <v>0</v>
      </c>
      <c r="K151" s="158"/>
      <c r="L151" s="159"/>
      <c r="M151" s="160" t="s">
        <v>1</v>
      </c>
      <c r="N151" s="161" t="s">
        <v>40</v>
      </c>
      <c r="O151" s="142">
        <v>0</v>
      </c>
      <c r="P151" s="142">
        <f t="shared" si="1"/>
        <v>0</v>
      </c>
      <c r="Q151" s="142">
        <v>0</v>
      </c>
      <c r="R151" s="142">
        <f t="shared" si="2"/>
        <v>0</v>
      </c>
      <c r="S151" s="142">
        <v>0</v>
      </c>
      <c r="T151" s="143">
        <f t="shared" si="3"/>
        <v>0</v>
      </c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R151" s="144" t="s">
        <v>170</v>
      </c>
      <c r="AT151" s="144" t="s">
        <v>167</v>
      </c>
      <c r="AU151" s="144" t="s">
        <v>85</v>
      </c>
      <c r="AY151" s="14" t="s">
        <v>123</v>
      </c>
      <c r="BE151" s="145">
        <f t="shared" si="4"/>
        <v>0</v>
      </c>
      <c r="BF151" s="145">
        <f t="shared" si="5"/>
        <v>0</v>
      </c>
      <c r="BG151" s="145">
        <f t="shared" si="6"/>
        <v>0</v>
      </c>
      <c r="BH151" s="145">
        <f t="shared" si="7"/>
        <v>0</v>
      </c>
      <c r="BI151" s="145">
        <f t="shared" si="8"/>
        <v>0</v>
      </c>
      <c r="BJ151" s="14" t="s">
        <v>83</v>
      </c>
      <c r="BK151" s="145">
        <f t="shared" si="9"/>
        <v>0</v>
      </c>
      <c r="BL151" s="14" t="s">
        <v>131</v>
      </c>
      <c r="BM151" s="144" t="s">
        <v>190</v>
      </c>
    </row>
    <row r="152" spans="1:65" s="2" customFormat="1" ht="22.8">
      <c r="A152" s="26"/>
      <c r="B152" s="132"/>
      <c r="C152" s="133" t="s">
        <v>191</v>
      </c>
      <c r="D152" s="133" t="s">
        <v>127</v>
      </c>
      <c r="E152" s="134" t="s">
        <v>192</v>
      </c>
      <c r="F152" s="135" t="s">
        <v>193</v>
      </c>
      <c r="G152" s="136" t="s">
        <v>150</v>
      </c>
      <c r="H152" s="137">
        <v>300</v>
      </c>
      <c r="I152" s="138">
        <v>0</v>
      </c>
      <c r="J152" s="138">
        <f t="shared" si="0"/>
        <v>0</v>
      </c>
      <c r="K152" s="139"/>
      <c r="L152" s="27"/>
      <c r="M152" s="140" t="s">
        <v>1</v>
      </c>
      <c r="N152" s="141" t="s">
        <v>40</v>
      </c>
      <c r="O152" s="142">
        <v>5.8000000000000003E-2</v>
      </c>
      <c r="P152" s="142">
        <f t="shared" si="1"/>
        <v>17.400000000000002</v>
      </c>
      <c r="Q152" s="142">
        <v>0</v>
      </c>
      <c r="R152" s="142">
        <f t="shared" si="2"/>
        <v>0</v>
      </c>
      <c r="S152" s="142">
        <v>0</v>
      </c>
      <c r="T152" s="143">
        <f t="shared" si="3"/>
        <v>0</v>
      </c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R152" s="144" t="s">
        <v>194</v>
      </c>
      <c r="AT152" s="144" t="s">
        <v>127</v>
      </c>
      <c r="AU152" s="144" t="s">
        <v>85</v>
      </c>
      <c r="AY152" s="14" t="s">
        <v>123</v>
      </c>
      <c r="BE152" s="145">
        <f t="shared" si="4"/>
        <v>0</v>
      </c>
      <c r="BF152" s="145">
        <f t="shared" si="5"/>
        <v>0</v>
      </c>
      <c r="BG152" s="145">
        <f t="shared" si="6"/>
        <v>0</v>
      </c>
      <c r="BH152" s="145">
        <f t="shared" si="7"/>
        <v>0</v>
      </c>
      <c r="BI152" s="145">
        <f t="shared" si="8"/>
        <v>0</v>
      </c>
      <c r="BJ152" s="14" t="s">
        <v>83</v>
      </c>
      <c r="BK152" s="145">
        <f t="shared" si="9"/>
        <v>0</v>
      </c>
      <c r="BL152" s="14" t="s">
        <v>194</v>
      </c>
      <c r="BM152" s="144" t="s">
        <v>195</v>
      </c>
    </row>
    <row r="153" spans="1:65" s="2" customFormat="1" ht="11.4">
      <c r="A153" s="26"/>
      <c r="B153" s="132"/>
      <c r="C153" s="152" t="s">
        <v>196</v>
      </c>
      <c r="D153" s="152" t="s">
        <v>167</v>
      </c>
      <c r="E153" s="153" t="s">
        <v>197</v>
      </c>
      <c r="F153" s="154" t="s">
        <v>198</v>
      </c>
      <c r="G153" s="155" t="s">
        <v>150</v>
      </c>
      <c r="H153" s="156">
        <v>300</v>
      </c>
      <c r="I153" s="157">
        <v>0</v>
      </c>
      <c r="J153" s="157">
        <f t="shared" si="0"/>
        <v>0</v>
      </c>
      <c r="K153" s="158"/>
      <c r="L153" s="159"/>
      <c r="M153" s="160" t="s">
        <v>1</v>
      </c>
      <c r="N153" s="161" t="s">
        <v>40</v>
      </c>
      <c r="O153" s="142">
        <v>0</v>
      </c>
      <c r="P153" s="142">
        <f t="shared" si="1"/>
        <v>0</v>
      </c>
      <c r="Q153" s="142">
        <v>6.3000000000000003E-4</v>
      </c>
      <c r="R153" s="142">
        <f t="shared" si="2"/>
        <v>0.189</v>
      </c>
      <c r="S153" s="142">
        <v>0</v>
      </c>
      <c r="T153" s="143">
        <f t="shared" si="3"/>
        <v>0</v>
      </c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R153" s="144" t="s">
        <v>199</v>
      </c>
      <c r="AT153" s="144" t="s">
        <v>167</v>
      </c>
      <c r="AU153" s="144" t="s">
        <v>85</v>
      </c>
      <c r="AY153" s="14" t="s">
        <v>123</v>
      </c>
      <c r="BE153" s="145">
        <f t="shared" si="4"/>
        <v>0</v>
      </c>
      <c r="BF153" s="145">
        <f t="shared" si="5"/>
        <v>0</v>
      </c>
      <c r="BG153" s="145">
        <f t="shared" si="6"/>
        <v>0</v>
      </c>
      <c r="BH153" s="145">
        <f t="shared" si="7"/>
        <v>0</v>
      </c>
      <c r="BI153" s="145">
        <f t="shared" si="8"/>
        <v>0</v>
      </c>
      <c r="BJ153" s="14" t="s">
        <v>83</v>
      </c>
      <c r="BK153" s="145">
        <f t="shared" si="9"/>
        <v>0</v>
      </c>
      <c r="BL153" s="14" t="s">
        <v>194</v>
      </c>
      <c r="BM153" s="144" t="s">
        <v>200</v>
      </c>
    </row>
    <row r="154" spans="1:65" s="2" customFormat="1" ht="19.2">
      <c r="A154" s="26"/>
      <c r="B154" s="27"/>
      <c r="C154" s="26"/>
      <c r="D154" s="146" t="s">
        <v>152</v>
      </c>
      <c r="E154" s="26"/>
      <c r="F154" s="147" t="s">
        <v>201</v>
      </c>
      <c r="G154" s="26"/>
      <c r="H154" s="26"/>
      <c r="I154" s="26"/>
      <c r="J154" s="26"/>
      <c r="K154" s="26"/>
      <c r="L154" s="27"/>
      <c r="M154" s="148"/>
      <c r="N154" s="149"/>
      <c r="O154" s="52"/>
      <c r="P154" s="52"/>
      <c r="Q154" s="52"/>
      <c r="R154" s="52"/>
      <c r="S154" s="52"/>
      <c r="T154" s="53"/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T154" s="14" t="s">
        <v>152</v>
      </c>
      <c r="AU154" s="14" t="s">
        <v>85</v>
      </c>
    </row>
    <row r="155" spans="1:65" s="2" customFormat="1" ht="22.8">
      <c r="A155" s="26"/>
      <c r="B155" s="132"/>
      <c r="C155" s="133" t="s">
        <v>202</v>
      </c>
      <c r="D155" s="133" t="s">
        <v>127</v>
      </c>
      <c r="E155" s="134" t="s">
        <v>203</v>
      </c>
      <c r="F155" s="135" t="s">
        <v>204</v>
      </c>
      <c r="G155" s="136" t="s">
        <v>150</v>
      </c>
      <c r="H155" s="137">
        <v>10</v>
      </c>
      <c r="I155" s="138">
        <v>0</v>
      </c>
      <c r="J155" s="138">
        <f>ROUND(I155*H155,2)</f>
        <v>0</v>
      </c>
      <c r="K155" s="139"/>
      <c r="L155" s="27"/>
      <c r="M155" s="140" t="s">
        <v>1</v>
      </c>
      <c r="N155" s="141" t="s">
        <v>40</v>
      </c>
      <c r="O155" s="142">
        <v>9.6000000000000002E-2</v>
      </c>
      <c r="P155" s="142">
        <f>O155*H155</f>
        <v>0.96</v>
      </c>
      <c r="Q155" s="142">
        <v>0</v>
      </c>
      <c r="R155" s="142">
        <f>Q155*H155</f>
        <v>0</v>
      </c>
      <c r="S155" s="142">
        <v>0</v>
      </c>
      <c r="T155" s="143">
        <f>S155*H155</f>
        <v>0</v>
      </c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R155" s="144" t="s">
        <v>194</v>
      </c>
      <c r="AT155" s="144" t="s">
        <v>127</v>
      </c>
      <c r="AU155" s="144" t="s">
        <v>85</v>
      </c>
      <c r="AY155" s="14" t="s">
        <v>123</v>
      </c>
      <c r="BE155" s="145">
        <f>IF(N155="základní",J155,0)</f>
        <v>0</v>
      </c>
      <c r="BF155" s="145">
        <f>IF(N155="snížená",J155,0)</f>
        <v>0</v>
      </c>
      <c r="BG155" s="145">
        <f>IF(N155="zákl. přenesená",J155,0)</f>
        <v>0</v>
      </c>
      <c r="BH155" s="145">
        <f>IF(N155="sníž. přenesená",J155,0)</f>
        <v>0</v>
      </c>
      <c r="BI155" s="145">
        <f>IF(N155="nulová",J155,0)</f>
        <v>0</v>
      </c>
      <c r="BJ155" s="14" t="s">
        <v>83</v>
      </c>
      <c r="BK155" s="145">
        <f>ROUND(I155*H155,2)</f>
        <v>0</v>
      </c>
      <c r="BL155" s="14" t="s">
        <v>194</v>
      </c>
      <c r="BM155" s="144" t="s">
        <v>205</v>
      </c>
    </row>
    <row r="156" spans="1:65" s="2" customFormat="1" ht="11.4">
      <c r="A156" s="26"/>
      <c r="B156" s="132"/>
      <c r="C156" s="152" t="s">
        <v>206</v>
      </c>
      <c r="D156" s="152" t="s">
        <v>167</v>
      </c>
      <c r="E156" s="153" t="s">
        <v>207</v>
      </c>
      <c r="F156" s="154" t="s">
        <v>208</v>
      </c>
      <c r="G156" s="155" t="s">
        <v>150</v>
      </c>
      <c r="H156" s="156">
        <v>10</v>
      </c>
      <c r="I156" s="157">
        <v>0</v>
      </c>
      <c r="J156" s="157">
        <f>ROUND(I156*H156,2)</f>
        <v>0</v>
      </c>
      <c r="K156" s="158"/>
      <c r="L156" s="159"/>
      <c r="M156" s="160" t="s">
        <v>1</v>
      </c>
      <c r="N156" s="161" t="s">
        <v>40</v>
      </c>
      <c r="O156" s="142">
        <v>0</v>
      </c>
      <c r="P156" s="142">
        <f>O156*H156</f>
        <v>0</v>
      </c>
      <c r="Q156" s="142">
        <v>3.6000000000000002E-4</v>
      </c>
      <c r="R156" s="142">
        <f>Q156*H156</f>
        <v>3.6000000000000003E-3</v>
      </c>
      <c r="S156" s="142">
        <v>0</v>
      </c>
      <c r="T156" s="143">
        <f>S156*H156</f>
        <v>0</v>
      </c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R156" s="144" t="s">
        <v>199</v>
      </c>
      <c r="AT156" s="144" t="s">
        <v>167</v>
      </c>
      <c r="AU156" s="144" t="s">
        <v>85</v>
      </c>
      <c r="AY156" s="14" t="s">
        <v>123</v>
      </c>
      <c r="BE156" s="145">
        <f>IF(N156="základní",J156,0)</f>
        <v>0</v>
      </c>
      <c r="BF156" s="145">
        <f>IF(N156="snížená",J156,0)</f>
        <v>0</v>
      </c>
      <c r="BG156" s="145">
        <f>IF(N156="zákl. přenesená",J156,0)</f>
        <v>0</v>
      </c>
      <c r="BH156" s="145">
        <f>IF(N156="sníž. přenesená",J156,0)</f>
        <v>0</v>
      </c>
      <c r="BI156" s="145">
        <f>IF(N156="nulová",J156,0)</f>
        <v>0</v>
      </c>
      <c r="BJ156" s="14" t="s">
        <v>83</v>
      </c>
      <c r="BK156" s="145">
        <f>ROUND(I156*H156,2)</f>
        <v>0</v>
      </c>
      <c r="BL156" s="14" t="s">
        <v>194</v>
      </c>
      <c r="BM156" s="144" t="s">
        <v>209</v>
      </c>
    </row>
    <row r="157" spans="1:65" s="2" customFormat="1" ht="19.2">
      <c r="A157" s="26"/>
      <c r="B157" s="27"/>
      <c r="C157" s="26"/>
      <c r="D157" s="146" t="s">
        <v>152</v>
      </c>
      <c r="E157" s="26"/>
      <c r="F157" s="147" t="s">
        <v>210</v>
      </c>
      <c r="G157" s="26"/>
      <c r="H157" s="26"/>
      <c r="I157" s="26"/>
      <c r="J157" s="26"/>
      <c r="K157" s="26"/>
      <c r="L157" s="27"/>
      <c r="M157" s="148"/>
      <c r="N157" s="149"/>
      <c r="O157" s="52"/>
      <c r="P157" s="52"/>
      <c r="Q157" s="52"/>
      <c r="R157" s="52"/>
      <c r="S157" s="52"/>
      <c r="T157" s="53"/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T157" s="14" t="s">
        <v>152</v>
      </c>
      <c r="AU157" s="14" t="s">
        <v>85</v>
      </c>
    </row>
    <row r="158" spans="1:65" s="2" customFormat="1" ht="11.4">
      <c r="A158" s="26"/>
      <c r="B158" s="132"/>
      <c r="C158" s="133" t="s">
        <v>211</v>
      </c>
      <c r="D158" s="133" t="s">
        <v>127</v>
      </c>
      <c r="E158" s="134" t="s">
        <v>212</v>
      </c>
      <c r="F158" s="135" t="s">
        <v>213</v>
      </c>
      <c r="G158" s="136" t="s">
        <v>189</v>
      </c>
      <c r="H158" s="137">
        <v>6</v>
      </c>
      <c r="I158" s="138">
        <v>0</v>
      </c>
      <c r="J158" s="138">
        <f t="shared" ref="J158:J166" si="10">ROUND(I158*H158,2)</f>
        <v>0</v>
      </c>
      <c r="K158" s="139"/>
      <c r="L158" s="27"/>
      <c r="M158" s="140" t="s">
        <v>1</v>
      </c>
      <c r="N158" s="141" t="s">
        <v>40</v>
      </c>
      <c r="O158" s="142">
        <v>0.36899999999999999</v>
      </c>
      <c r="P158" s="142">
        <f t="shared" ref="P158:P166" si="11">O158*H158</f>
        <v>2.214</v>
      </c>
      <c r="Q158" s="142">
        <v>0</v>
      </c>
      <c r="R158" s="142">
        <f t="shared" ref="R158:R166" si="12">Q158*H158</f>
        <v>0</v>
      </c>
      <c r="S158" s="142">
        <v>0</v>
      </c>
      <c r="T158" s="143">
        <f t="shared" ref="T158:T166" si="13">S158*H158</f>
        <v>0</v>
      </c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R158" s="144" t="s">
        <v>194</v>
      </c>
      <c r="AT158" s="144" t="s">
        <v>127</v>
      </c>
      <c r="AU158" s="144" t="s">
        <v>85</v>
      </c>
      <c r="AY158" s="14" t="s">
        <v>123</v>
      </c>
      <c r="BE158" s="145">
        <f t="shared" ref="BE158:BE166" si="14">IF(N158="základní",J158,0)</f>
        <v>0</v>
      </c>
      <c r="BF158" s="145">
        <f t="shared" ref="BF158:BF166" si="15">IF(N158="snížená",J158,0)</f>
        <v>0</v>
      </c>
      <c r="BG158" s="145">
        <f t="shared" ref="BG158:BG166" si="16">IF(N158="zákl. přenesená",J158,0)</f>
        <v>0</v>
      </c>
      <c r="BH158" s="145">
        <f t="shared" ref="BH158:BH166" si="17">IF(N158="sníž. přenesená",J158,0)</f>
        <v>0</v>
      </c>
      <c r="BI158" s="145">
        <f t="shared" ref="BI158:BI166" si="18">IF(N158="nulová",J158,0)</f>
        <v>0</v>
      </c>
      <c r="BJ158" s="14" t="s">
        <v>83</v>
      </c>
      <c r="BK158" s="145">
        <f t="shared" ref="BK158:BK166" si="19">ROUND(I158*H158,2)</f>
        <v>0</v>
      </c>
      <c r="BL158" s="14" t="s">
        <v>194</v>
      </c>
      <c r="BM158" s="144" t="s">
        <v>214</v>
      </c>
    </row>
    <row r="159" spans="1:65" s="2" customFormat="1" ht="22.8">
      <c r="A159" s="26"/>
      <c r="B159" s="132"/>
      <c r="C159" s="133" t="s">
        <v>215</v>
      </c>
      <c r="D159" s="133" t="s">
        <v>127</v>
      </c>
      <c r="E159" s="134" t="s">
        <v>216</v>
      </c>
      <c r="F159" s="135" t="s">
        <v>217</v>
      </c>
      <c r="G159" s="136" t="s">
        <v>189</v>
      </c>
      <c r="H159" s="137">
        <v>1</v>
      </c>
      <c r="I159" s="138">
        <v>0</v>
      </c>
      <c r="J159" s="138">
        <f t="shared" si="10"/>
        <v>0</v>
      </c>
      <c r="K159" s="139"/>
      <c r="L159" s="27"/>
      <c r="M159" s="140" t="s">
        <v>1</v>
      </c>
      <c r="N159" s="141" t="s">
        <v>40</v>
      </c>
      <c r="O159" s="142">
        <v>6.7149999999999999</v>
      </c>
      <c r="P159" s="142">
        <f t="shared" si="11"/>
        <v>6.7149999999999999</v>
      </c>
      <c r="Q159" s="142">
        <v>0</v>
      </c>
      <c r="R159" s="142">
        <f t="shared" si="12"/>
        <v>0</v>
      </c>
      <c r="S159" s="142">
        <v>0</v>
      </c>
      <c r="T159" s="143">
        <f t="shared" si="13"/>
        <v>0</v>
      </c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R159" s="144" t="s">
        <v>194</v>
      </c>
      <c r="AT159" s="144" t="s">
        <v>127</v>
      </c>
      <c r="AU159" s="144" t="s">
        <v>85</v>
      </c>
      <c r="AY159" s="14" t="s">
        <v>123</v>
      </c>
      <c r="BE159" s="145">
        <f t="shared" si="14"/>
        <v>0</v>
      </c>
      <c r="BF159" s="145">
        <f t="shared" si="15"/>
        <v>0</v>
      </c>
      <c r="BG159" s="145">
        <f t="shared" si="16"/>
        <v>0</v>
      </c>
      <c r="BH159" s="145">
        <f t="shared" si="17"/>
        <v>0</v>
      </c>
      <c r="BI159" s="145">
        <f t="shared" si="18"/>
        <v>0</v>
      </c>
      <c r="BJ159" s="14" t="s">
        <v>83</v>
      </c>
      <c r="BK159" s="145">
        <f t="shared" si="19"/>
        <v>0</v>
      </c>
      <c r="BL159" s="14" t="s">
        <v>194</v>
      </c>
      <c r="BM159" s="144" t="s">
        <v>218</v>
      </c>
    </row>
    <row r="160" spans="1:65" s="2" customFormat="1" ht="11.4">
      <c r="A160" s="26"/>
      <c r="B160" s="132"/>
      <c r="C160" s="152" t="s">
        <v>219</v>
      </c>
      <c r="D160" s="152" t="s">
        <v>167</v>
      </c>
      <c r="E160" s="153" t="s">
        <v>220</v>
      </c>
      <c r="F160" s="154" t="s">
        <v>221</v>
      </c>
      <c r="G160" s="155" t="s">
        <v>189</v>
      </c>
      <c r="H160" s="156">
        <v>4</v>
      </c>
      <c r="I160" s="157">
        <v>0</v>
      </c>
      <c r="J160" s="157">
        <f t="shared" si="10"/>
        <v>0</v>
      </c>
      <c r="K160" s="158"/>
      <c r="L160" s="159"/>
      <c r="M160" s="160" t="s">
        <v>1</v>
      </c>
      <c r="N160" s="161" t="s">
        <v>40</v>
      </c>
      <c r="O160" s="142">
        <v>0</v>
      </c>
      <c r="P160" s="142">
        <f t="shared" si="11"/>
        <v>0</v>
      </c>
      <c r="Q160" s="142">
        <v>0</v>
      </c>
      <c r="R160" s="142">
        <f t="shared" si="12"/>
        <v>0</v>
      </c>
      <c r="S160" s="142">
        <v>0</v>
      </c>
      <c r="T160" s="143">
        <f t="shared" si="13"/>
        <v>0</v>
      </c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R160" s="144" t="s">
        <v>199</v>
      </c>
      <c r="AT160" s="144" t="s">
        <v>167</v>
      </c>
      <c r="AU160" s="144" t="s">
        <v>85</v>
      </c>
      <c r="AY160" s="14" t="s">
        <v>123</v>
      </c>
      <c r="BE160" s="145">
        <f t="shared" si="14"/>
        <v>0</v>
      </c>
      <c r="BF160" s="145">
        <f t="shared" si="15"/>
        <v>0</v>
      </c>
      <c r="BG160" s="145">
        <f t="shared" si="16"/>
        <v>0</v>
      </c>
      <c r="BH160" s="145">
        <f t="shared" si="17"/>
        <v>0</v>
      </c>
      <c r="BI160" s="145">
        <f t="shared" si="18"/>
        <v>0</v>
      </c>
      <c r="BJ160" s="14" t="s">
        <v>83</v>
      </c>
      <c r="BK160" s="145">
        <f t="shared" si="19"/>
        <v>0</v>
      </c>
      <c r="BL160" s="14" t="s">
        <v>194</v>
      </c>
      <c r="BM160" s="144" t="s">
        <v>222</v>
      </c>
    </row>
    <row r="161" spans="1:65" s="2" customFormat="1" ht="11.4">
      <c r="A161" s="26"/>
      <c r="B161" s="132"/>
      <c r="C161" s="133" t="s">
        <v>223</v>
      </c>
      <c r="D161" s="133" t="s">
        <v>127</v>
      </c>
      <c r="E161" s="134" t="s">
        <v>224</v>
      </c>
      <c r="F161" s="135" t="s">
        <v>225</v>
      </c>
      <c r="G161" s="136" t="s">
        <v>189</v>
      </c>
      <c r="H161" s="137">
        <v>1</v>
      </c>
      <c r="I161" s="138">
        <v>0</v>
      </c>
      <c r="J161" s="138">
        <f t="shared" si="10"/>
        <v>0</v>
      </c>
      <c r="K161" s="139"/>
      <c r="L161" s="27"/>
      <c r="M161" s="140" t="s">
        <v>1</v>
      </c>
      <c r="N161" s="141" t="s">
        <v>40</v>
      </c>
      <c r="O161" s="142">
        <v>0.27700000000000002</v>
      </c>
      <c r="P161" s="142">
        <f t="shared" si="11"/>
        <v>0.27700000000000002</v>
      </c>
      <c r="Q161" s="142">
        <v>0</v>
      </c>
      <c r="R161" s="142">
        <f t="shared" si="12"/>
        <v>0</v>
      </c>
      <c r="S161" s="142">
        <v>0</v>
      </c>
      <c r="T161" s="143">
        <f t="shared" si="13"/>
        <v>0</v>
      </c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R161" s="144" t="s">
        <v>194</v>
      </c>
      <c r="AT161" s="144" t="s">
        <v>127</v>
      </c>
      <c r="AU161" s="144" t="s">
        <v>85</v>
      </c>
      <c r="AY161" s="14" t="s">
        <v>123</v>
      </c>
      <c r="BE161" s="145">
        <f t="shared" si="14"/>
        <v>0</v>
      </c>
      <c r="BF161" s="145">
        <f t="shared" si="15"/>
        <v>0</v>
      </c>
      <c r="BG161" s="145">
        <f t="shared" si="16"/>
        <v>0</v>
      </c>
      <c r="BH161" s="145">
        <f t="shared" si="17"/>
        <v>0</v>
      </c>
      <c r="BI161" s="145">
        <f t="shared" si="18"/>
        <v>0</v>
      </c>
      <c r="BJ161" s="14" t="s">
        <v>83</v>
      </c>
      <c r="BK161" s="145">
        <f t="shared" si="19"/>
        <v>0</v>
      </c>
      <c r="BL161" s="14" t="s">
        <v>194</v>
      </c>
      <c r="BM161" s="144" t="s">
        <v>226</v>
      </c>
    </row>
    <row r="162" spans="1:65" s="2" customFormat="1" ht="11.4">
      <c r="A162" s="26"/>
      <c r="B162" s="132"/>
      <c r="C162" s="152" t="s">
        <v>227</v>
      </c>
      <c r="D162" s="152" t="s">
        <v>167</v>
      </c>
      <c r="E162" s="153" t="s">
        <v>228</v>
      </c>
      <c r="F162" s="154" t="s">
        <v>229</v>
      </c>
      <c r="G162" s="155" t="s">
        <v>189</v>
      </c>
      <c r="H162" s="156">
        <v>1</v>
      </c>
      <c r="I162" s="157">
        <v>0</v>
      </c>
      <c r="J162" s="157">
        <f t="shared" si="10"/>
        <v>0</v>
      </c>
      <c r="K162" s="158"/>
      <c r="L162" s="159"/>
      <c r="M162" s="160" t="s">
        <v>1</v>
      </c>
      <c r="N162" s="161" t="s">
        <v>40</v>
      </c>
      <c r="O162" s="142">
        <v>0</v>
      </c>
      <c r="P162" s="142">
        <f t="shared" si="11"/>
        <v>0</v>
      </c>
      <c r="Q162" s="142">
        <v>0</v>
      </c>
      <c r="R162" s="142">
        <f t="shared" si="12"/>
        <v>0</v>
      </c>
      <c r="S162" s="142">
        <v>0</v>
      </c>
      <c r="T162" s="143">
        <f t="shared" si="13"/>
        <v>0</v>
      </c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R162" s="144" t="s">
        <v>199</v>
      </c>
      <c r="AT162" s="144" t="s">
        <v>167</v>
      </c>
      <c r="AU162" s="144" t="s">
        <v>85</v>
      </c>
      <c r="AY162" s="14" t="s">
        <v>123</v>
      </c>
      <c r="BE162" s="145">
        <f t="shared" si="14"/>
        <v>0</v>
      </c>
      <c r="BF162" s="145">
        <f t="shared" si="15"/>
        <v>0</v>
      </c>
      <c r="BG162" s="145">
        <f t="shared" si="16"/>
        <v>0</v>
      </c>
      <c r="BH162" s="145">
        <f t="shared" si="17"/>
        <v>0</v>
      </c>
      <c r="BI162" s="145">
        <f t="shared" si="18"/>
        <v>0</v>
      </c>
      <c r="BJ162" s="14" t="s">
        <v>83</v>
      </c>
      <c r="BK162" s="145">
        <f t="shared" si="19"/>
        <v>0</v>
      </c>
      <c r="BL162" s="14" t="s">
        <v>194</v>
      </c>
      <c r="BM162" s="144" t="s">
        <v>230</v>
      </c>
    </row>
    <row r="163" spans="1:65" s="2" customFormat="1" ht="11.4">
      <c r="A163" s="26"/>
      <c r="B163" s="132"/>
      <c r="C163" s="152" t="s">
        <v>231</v>
      </c>
      <c r="D163" s="152" t="s">
        <v>167</v>
      </c>
      <c r="E163" s="153" t="s">
        <v>232</v>
      </c>
      <c r="F163" s="154" t="s">
        <v>233</v>
      </c>
      <c r="G163" s="155" t="s">
        <v>189</v>
      </c>
      <c r="H163" s="156">
        <v>4</v>
      </c>
      <c r="I163" s="157">
        <v>0</v>
      </c>
      <c r="J163" s="157">
        <f t="shared" si="10"/>
        <v>0</v>
      </c>
      <c r="K163" s="158"/>
      <c r="L163" s="159"/>
      <c r="M163" s="160" t="s">
        <v>1</v>
      </c>
      <c r="N163" s="161" t="s">
        <v>40</v>
      </c>
      <c r="O163" s="142">
        <v>0</v>
      </c>
      <c r="P163" s="142">
        <f t="shared" si="11"/>
        <v>0</v>
      </c>
      <c r="Q163" s="142">
        <v>0</v>
      </c>
      <c r="R163" s="142">
        <f t="shared" si="12"/>
        <v>0</v>
      </c>
      <c r="S163" s="142">
        <v>0</v>
      </c>
      <c r="T163" s="143">
        <f t="shared" si="13"/>
        <v>0</v>
      </c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R163" s="144" t="s">
        <v>199</v>
      </c>
      <c r="AT163" s="144" t="s">
        <v>167</v>
      </c>
      <c r="AU163" s="144" t="s">
        <v>85</v>
      </c>
      <c r="AY163" s="14" t="s">
        <v>123</v>
      </c>
      <c r="BE163" s="145">
        <f t="shared" si="14"/>
        <v>0</v>
      </c>
      <c r="BF163" s="145">
        <f t="shared" si="15"/>
        <v>0</v>
      </c>
      <c r="BG163" s="145">
        <f t="shared" si="16"/>
        <v>0</v>
      </c>
      <c r="BH163" s="145">
        <f t="shared" si="17"/>
        <v>0</v>
      </c>
      <c r="BI163" s="145">
        <f t="shared" si="18"/>
        <v>0</v>
      </c>
      <c r="BJ163" s="14" t="s">
        <v>83</v>
      </c>
      <c r="BK163" s="145">
        <f t="shared" si="19"/>
        <v>0</v>
      </c>
      <c r="BL163" s="14" t="s">
        <v>194</v>
      </c>
      <c r="BM163" s="144" t="s">
        <v>234</v>
      </c>
    </row>
    <row r="164" spans="1:65" s="2" customFormat="1" ht="11.4">
      <c r="A164" s="26"/>
      <c r="B164" s="132"/>
      <c r="C164" s="152" t="s">
        <v>235</v>
      </c>
      <c r="D164" s="152" t="s">
        <v>167</v>
      </c>
      <c r="E164" s="153" t="s">
        <v>236</v>
      </c>
      <c r="F164" s="154" t="s">
        <v>237</v>
      </c>
      <c r="G164" s="155" t="s">
        <v>189</v>
      </c>
      <c r="H164" s="156">
        <v>4</v>
      </c>
      <c r="I164" s="157">
        <v>0</v>
      </c>
      <c r="J164" s="157">
        <f t="shared" si="10"/>
        <v>0</v>
      </c>
      <c r="K164" s="158"/>
      <c r="L164" s="159"/>
      <c r="M164" s="160" t="s">
        <v>1</v>
      </c>
      <c r="N164" s="161" t="s">
        <v>40</v>
      </c>
      <c r="O164" s="142">
        <v>0</v>
      </c>
      <c r="P164" s="142">
        <f t="shared" si="11"/>
        <v>0</v>
      </c>
      <c r="Q164" s="142">
        <v>0</v>
      </c>
      <c r="R164" s="142">
        <f t="shared" si="12"/>
        <v>0</v>
      </c>
      <c r="S164" s="142">
        <v>0</v>
      </c>
      <c r="T164" s="143">
        <f t="shared" si="13"/>
        <v>0</v>
      </c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R164" s="144" t="s">
        <v>199</v>
      </c>
      <c r="AT164" s="144" t="s">
        <v>167</v>
      </c>
      <c r="AU164" s="144" t="s">
        <v>85</v>
      </c>
      <c r="AY164" s="14" t="s">
        <v>123</v>
      </c>
      <c r="BE164" s="145">
        <f t="shared" si="14"/>
        <v>0</v>
      </c>
      <c r="BF164" s="145">
        <f t="shared" si="15"/>
        <v>0</v>
      </c>
      <c r="BG164" s="145">
        <f t="shared" si="16"/>
        <v>0</v>
      </c>
      <c r="BH164" s="145">
        <f t="shared" si="17"/>
        <v>0</v>
      </c>
      <c r="BI164" s="145">
        <f t="shared" si="18"/>
        <v>0</v>
      </c>
      <c r="BJ164" s="14" t="s">
        <v>83</v>
      </c>
      <c r="BK164" s="145">
        <f t="shared" si="19"/>
        <v>0</v>
      </c>
      <c r="BL164" s="14" t="s">
        <v>194</v>
      </c>
      <c r="BM164" s="144" t="s">
        <v>238</v>
      </c>
    </row>
    <row r="165" spans="1:65" s="2" customFormat="1" ht="11.4">
      <c r="A165" s="26"/>
      <c r="B165" s="132"/>
      <c r="C165" s="152" t="s">
        <v>239</v>
      </c>
      <c r="D165" s="152" t="s">
        <v>167</v>
      </c>
      <c r="E165" s="153" t="s">
        <v>240</v>
      </c>
      <c r="F165" s="154" t="s">
        <v>241</v>
      </c>
      <c r="G165" s="155" t="s">
        <v>189</v>
      </c>
      <c r="H165" s="156">
        <v>1</v>
      </c>
      <c r="I165" s="157">
        <v>0</v>
      </c>
      <c r="J165" s="157">
        <f t="shared" si="10"/>
        <v>0</v>
      </c>
      <c r="K165" s="158"/>
      <c r="L165" s="159"/>
      <c r="M165" s="160" t="s">
        <v>1</v>
      </c>
      <c r="N165" s="161" t="s">
        <v>40</v>
      </c>
      <c r="O165" s="142">
        <v>0</v>
      </c>
      <c r="P165" s="142">
        <f t="shared" si="11"/>
        <v>0</v>
      </c>
      <c r="Q165" s="142">
        <v>0</v>
      </c>
      <c r="R165" s="142">
        <f t="shared" si="12"/>
        <v>0</v>
      </c>
      <c r="S165" s="142">
        <v>0</v>
      </c>
      <c r="T165" s="143">
        <f t="shared" si="13"/>
        <v>0</v>
      </c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R165" s="144" t="s">
        <v>199</v>
      </c>
      <c r="AT165" s="144" t="s">
        <v>167</v>
      </c>
      <c r="AU165" s="144" t="s">
        <v>85</v>
      </c>
      <c r="AY165" s="14" t="s">
        <v>123</v>
      </c>
      <c r="BE165" s="145">
        <f t="shared" si="14"/>
        <v>0</v>
      </c>
      <c r="BF165" s="145">
        <f t="shared" si="15"/>
        <v>0</v>
      </c>
      <c r="BG165" s="145">
        <f t="shared" si="16"/>
        <v>0</v>
      </c>
      <c r="BH165" s="145">
        <f t="shared" si="17"/>
        <v>0</v>
      </c>
      <c r="BI165" s="145">
        <f t="shared" si="18"/>
        <v>0</v>
      </c>
      <c r="BJ165" s="14" t="s">
        <v>83</v>
      </c>
      <c r="BK165" s="145">
        <f t="shared" si="19"/>
        <v>0</v>
      </c>
      <c r="BL165" s="14" t="s">
        <v>194</v>
      </c>
      <c r="BM165" s="144" t="s">
        <v>242</v>
      </c>
    </row>
    <row r="166" spans="1:65" s="2" customFormat="1" ht="11.4">
      <c r="A166" s="26"/>
      <c r="B166" s="132"/>
      <c r="C166" s="133" t="s">
        <v>243</v>
      </c>
      <c r="D166" s="133" t="s">
        <v>127</v>
      </c>
      <c r="E166" s="134" t="s">
        <v>244</v>
      </c>
      <c r="F166" s="135" t="s">
        <v>245</v>
      </c>
      <c r="G166" s="136" t="s">
        <v>189</v>
      </c>
      <c r="H166" s="137">
        <v>1</v>
      </c>
      <c r="I166" s="138">
        <v>0</v>
      </c>
      <c r="J166" s="138">
        <f t="shared" si="10"/>
        <v>0</v>
      </c>
      <c r="K166" s="139"/>
      <c r="L166" s="27"/>
      <c r="M166" s="140" t="s">
        <v>1</v>
      </c>
      <c r="N166" s="141" t="s">
        <v>40</v>
      </c>
      <c r="O166" s="142">
        <v>3.2000000000000001E-2</v>
      </c>
      <c r="P166" s="142">
        <f t="shared" si="11"/>
        <v>3.2000000000000001E-2</v>
      </c>
      <c r="Q166" s="142">
        <v>0</v>
      </c>
      <c r="R166" s="142">
        <f t="shared" si="12"/>
        <v>0</v>
      </c>
      <c r="S166" s="142">
        <v>0</v>
      </c>
      <c r="T166" s="143">
        <f t="shared" si="13"/>
        <v>0</v>
      </c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R166" s="144" t="s">
        <v>194</v>
      </c>
      <c r="AT166" s="144" t="s">
        <v>127</v>
      </c>
      <c r="AU166" s="144" t="s">
        <v>85</v>
      </c>
      <c r="AY166" s="14" t="s">
        <v>123</v>
      </c>
      <c r="BE166" s="145">
        <f t="shared" si="14"/>
        <v>0</v>
      </c>
      <c r="BF166" s="145">
        <f t="shared" si="15"/>
        <v>0</v>
      </c>
      <c r="BG166" s="145">
        <f t="shared" si="16"/>
        <v>0</v>
      </c>
      <c r="BH166" s="145">
        <f t="shared" si="17"/>
        <v>0</v>
      </c>
      <c r="BI166" s="145">
        <f t="shared" si="18"/>
        <v>0</v>
      </c>
      <c r="BJ166" s="14" t="s">
        <v>83</v>
      </c>
      <c r="BK166" s="145">
        <f t="shared" si="19"/>
        <v>0</v>
      </c>
      <c r="BL166" s="14" t="s">
        <v>194</v>
      </c>
      <c r="BM166" s="144" t="s">
        <v>246</v>
      </c>
    </row>
    <row r="167" spans="1:65" s="2" customFormat="1" ht="19.2">
      <c r="A167" s="26"/>
      <c r="B167" s="27"/>
      <c r="C167" s="26"/>
      <c r="D167" s="146" t="s">
        <v>152</v>
      </c>
      <c r="E167" s="26"/>
      <c r="F167" s="147" t="s">
        <v>247</v>
      </c>
      <c r="G167" s="26"/>
      <c r="H167" s="26"/>
      <c r="I167" s="26"/>
      <c r="J167" s="26"/>
      <c r="K167" s="26"/>
      <c r="L167" s="27"/>
      <c r="M167" s="148"/>
      <c r="N167" s="149"/>
      <c r="O167" s="52"/>
      <c r="P167" s="52"/>
      <c r="Q167" s="52"/>
      <c r="R167" s="52"/>
      <c r="S167" s="52"/>
      <c r="T167" s="53"/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  <c r="AT167" s="14" t="s">
        <v>152</v>
      </c>
      <c r="AU167" s="14" t="s">
        <v>85</v>
      </c>
    </row>
    <row r="168" spans="1:65" s="2" customFormat="1" ht="11.4">
      <c r="A168" s="26"/>
      <c r="B168" s="132"/>
      <c r="C168" s="152" t="s">
        <v>248</v>
      </c>
      <c r="D168" s="152" t="s">
        <v>167</v>
      </c>
      <c r="E168" s="153" t="s">
        <v>249</v>
      </c>
      <c r="F168" s="154" t="s">
        <v>250</v>
      </c>
      <c r="G168" s="155" t="s">
        <v>189</v>
      </c>
      <c r="H168" s="156">
        <v>1</v>
      </c>
      <c r="I168" s="157">
        <v>0</v>
      </c>
      <c r="J168" s="157">
        <f>ROUND(I168*H168,2)</f>
        <v>0</v>
      </c>
      <c r="K168" s="158"/>
      <c r="L168" s="159"/>
      <c r="M168" s="160" t="s">
        <v>1</v>
      </c>
      <c r="N168" s="161" t="s">
        <v>40</v>
      </c>
      <c r="O168" s="142">
        <v>0</v>
      </c>
      <c r="P168" s="142">
        <f>O168*H168</f>
        <v>0</v>
      </c>
      <c r="Q168" s="142">
        <v>0</v>
      </c>
      <c r="R168" s="142">
        <f>Q168*H168</f>
        <v>0</v>
      </c>
      <c r="S168" s="142">
        <v>0</v>
      </c>
      <c r="T168" s="143">
        <f>S168*H168</f>
        <v>0</v>
      </c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R168" s="144" t="s">
        <v>199</v>
      </c>
      <c r="AT168" s="144" t="s">
        <v>167</v>
      </c>
      <c r="AU168" s="144" t="s">
        <v>85</v>
      </c>
      <c r="AY168" s="14" t="s">
        <v>123</v>
      </c>
      <c r="BE168" s="145">
        <f>IF(N168="základní",J168,0)</f>
        <v>0</v>
      </c>
      <c r="BF168" s="145">
        <f>IF(N168="snížená",J168,0)</f>
        <v>0</v>
      </c>
      <c r="BG168" s="145">
        <f>IF(N168="zákl. přenesená",J168,0)</f>
        <v>0</v>
      </c>
      <c r="BH168" s="145">
        <f>IF(N168="sníž. přenesená",J168,0)</f>
        <v>0</v>
      </c>
      <c r="BI168" s="145">
        <f>IF(N168="nulová",J168,0)</f>
        <v>0</v>
      </c>
      <c r="BJ168" s="14" t="s">
        <v>83</v>
      </c>
      <c r="BK168" s="145">
        <f>ROUND(I168*H168,2)</f>
        <v>0</v>
      </c>
      <c r="BL168" s="14" t="s">
        <v>194</v>
      </c>
      <c r="BM168" s="144" t="s">
        <v>251</v>
      </c>
    </row>
    <row r="169" spans="1:65" s="2" customFormat="1" ht="22.8">
      <c r="A169" s="26"/>
      <c r="B169" s="132"/>
      <c r="C169" s="133" t="s">
        <v>252</v>
      </c>
      <c r="D169" s="133" t="s">
        <v>127</v>
      </c>
      <c r="E169" s="134" t="s">
        <v>253</v>
      </c>
      <c r="F169" s="135" t="s">
        <v>254</v>
      </c>
      <c r="G169" s="136" t="s">
        <v>189</v>
      </c>
      <c r="H169" s="137">
        <v>9</v>
      </c>
      <c r="I169" s="138">
        <v>0</v>
      </c>
      <c r="J169" s="138">
        <f>ROUND(I169*H169,2)</f>
        <v>0</v>
      </c>
      <c r="K169" s="139"/>
      <c r="L169" s="27"/>
      <c r="M169" s="140" t="s">
        <v>1</v>
      </c>
      <c r="N169" s="141" t="s">
        <v>40</v>
      </c>
      <c r="O169" s="142">
        <v>1.6E-2</v>
      </c>
      <c r="P169" s="142">
        <f>O169*H169</f>
        <v>0.14400000000000002</v>
      </c>
      <c r="Q169" s="142">
        <v>0</v>
      </c>
      <c r="R169" s="142">
        <f>Q169*H169</f>
        <v>0</v>
      </c>
      <c r="S169" s="142">
        <v>0</v>
      </c>
      <c r="T169" s="143">
        <f>S169*H169</f>
        <v>0</v>
      </c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R169" s="144" t="s">
        <v>194</v>
      </c>
      <c r="AT169" s="144" t="s">
        <v>127</v>
      </c>
      <c r="AU169" s="144" t="s">
        <v>85</v>
      </c>
      <c r="AY169" s="14" t="s">
        <v>123</v>
      </c>
      <c r="BE169" s="145">
        <f>IF(N169="základní",J169,0)</f>
        <v>0</v>
      </c>
      <c r="BF169" s="145">
        <f>IF(N169="snížená",J169,0)</f>
        <v>0</v>
      </c>
      <c r="BG169" s="145">
        <f>IF(N169="zákl. přenesená",J169,0)</f>
        <v>0</v>
      </c>
      <c r="BH169" s="145">
        <f>IF(N169="sníž. přenesená",J169,0)</f>
        <v>0</v>
      </c>
      <c r="BI169" s="145">
        <f>IF(N169="nulová",J169,0)</f>
        <v>0</v>
      </c>
      <c r="BJ169" s="14" t="s">
        <v>83</v>
      </c>
      <c r="BK169" s="145">
        <f>ROUND(I169*H169,2)</f>
        <v>0</v>
      </c>
      <c r="BL169" s="14" t="s">
        <v>194</v>
      </c>
      <c r="BM169" s="144" t="s">
        <v>255</v>
      </c>
    </row>
    <row r="170" spans="1:65" s="2" customFormat="1" ht="11.4">
      <c r="A170" s="26"/>
      <c r="B170" s="132"/>
      <c r="C170" s="152" t="s">
        <v>256</v>
      </c>
      <c r="D170" s="152" t="s">
        <v>167</v>
      </c>
      <c r="E170" s="153" t="s">
        <v>257</v>
      </c>
      <c r="F170" s="154" t="s">
        <v>258</v>
      </c>
      <c r="G170" s="155" t="s">
        <v>189</v>
      </c>
      <c r="H170" s="156">
        <v>6</v>
      </c>
      <c r="I170" s="157">
        <v>0</v>
      </c>
      <c r="J170" s="157">
        <f>ROUND(I170*H170,2)</f>
        <v>0</v>
      </c>
      <c r="K170" s="158"/>
      <c r="L170" s="159"/>
      <c r="M170" s="160" t="s">
        <v>1</v>
      </c>
      <c r="N170" s="161" t="s">
        <v>40</v>
      </c>
      <c r="O170" s="142">
        <v>0</v>
      </c>
      <c r="P170" s="142">
        <f>O170*H170</f>
        <v>0</v>
      </c>
      <c r="Q170" s="142">
        <v>0</v>
      </c>
      <c r="R170" s="142">
        <f>Q170*H170</f>
        <v>0</v>
      </c>
      <c r="S170" s="142">
        <v>0</v>
      </c>
      <c r="T170" s="143">
        <f>S170*H170</f>
        <v>0</v>
      </c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R170" s="144" t="s">
        <v>199</v>
      </c>
      <c r="AT170" s="144" t="s">
        <v>167</v>
      </c>
      <c r="AU170" s="144" t="s">
        <v>85</v>
      </c>
      <c r="AY170" s="14" t="s">
        <v>123</v>
      </c>
      <c r="BE170" s="145">
        <f>IF(N170="základní",J170,0)</f>
        <v>0</v>
      </c>
      <c r="BF170" s="145">
        <f>IF(N170="snížená",J170,0)</f>
        <v>0</v>
      </c>
      <c r="BG170" s="145">
        <f>IF(N170="zákl. přenesená",J170,0)</f>
        <v>0</v>
      </c>
      <c r="BH170" s="145">
        <f>IF(N170="sníž. přenesená",J170,0)</f>
        <v>0</v>
      </c>
      <c r="BI170" s="145">
        <f>IF(N170="nulová",J170,0)</f>
        <v>0</v>
      </c>
      <c r="BJ170" s="14" t="s">
        <v>83</v>
      </c>
      <c r="BK170" s="145">
        <f>ROUND(I170*H170,2)</f>
        <v>0</v>
      </c>
      <c r="BL170" s="14" t="s">
        <v>194</v>
      </c>
      <c r="BM170" s="144" t="s">
        <v>259</v>
      </c>
    </row>
    <row r="171" spans="1:65" s="2" customFormat="1" ht="11.4">
      <c r="A171" s="26"/>
      <c r="B171" s="132"/>
      <c r="C171" s="152" t="s">
        <v>260</v>
      </c>
      <c r="D171" s="152" t="s">
        <v>167</v>
      </c>
      <c r="E171" s="153" t="s">
        <v>261</v>
      </c>
      <c r="F171" s="154" t="s">
        <v>262</v>
      </c>
      <c r="G171" s="155" t="s">
        <v>189</v>
      </c>
      <c r="H171" s="156">
        <v>3</v>
      </c>
      <c r="I171" s="157">
        <v>0</v>
      </c>
      <c r="J171" s="157">
        <f>ROUND(I171*H171,2)</f>
        <v>0</v>
      </c>
      <c r="K171" s="158"/>
      <c r="L171" s="159"/>
      <c r="M171" s="160" t="s">
        <v>1</v>
      </c>
      <c r="N171" s="161" t="s">
        <v>40</v>
      </c>
      <c r="O171" s="142">
        <v>0</v>
      </c>
      <c r="P171" s="142">
        <f>O171*H171</f>
        <v>0</v>
      </c>
      <c r="Q171" s="142">
        <v>0</v>
      </c>
      <c r="R171" s="142">
        <f>Q171*H171</f>
        <v>0</v>
      </c>
      <c r="S171" s="142">
        <v>0</v>
      </c>
      <c r="T171" s="143">
        <f>S171*H171</f>
        <v>0</v>
      </c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R171" s="144" t="s">
        <v>199</v>
      </c>
      <c r="AT171" s="144" t="s">
        <v>167</v>
      </c>
      <c r="AU171" s="144" t="s">
        <v>85</v>
      </c>
      <c r="AY171" s="14" t="s">
        <v>123</v>
      </c>
      <c r="BE171" s="145">
        <f>IF(N171="základní",J171,0)</f>
        <v>0</v>
      </c>
      <c r="BF171" s="145">
        <f>IF(N171="snížená",J171,0)</f>
        <v>0</v>
      </c>
      <c r="BG171" s="145">
        <f>IF(N171="zákl. přenesená",J171,0)</f>
        <v>0</v>
      </c>
      <c r="BH171" s="145">
        <f>IF(N171="sníž. přenesená",J171,0)</f>
        <v>0</v>
      </c>
      <c r="BI171" s="145">
        <f>IF(N171="nulová",J171,0)</f>
        <v>0</v>
      </c>
      <c r="BJ171" s="14" t="s">
        <v>83</v>
      </c>
      <c r="BK171" s="145">
        <f>ROUND(I171*H171,2)</f>
        <v>0</v>
      </c>
      <c r="BL171" s="14" t="s">
        <v>194</v>
      </c>
      <c r="BM171" s="144" t="s">
        <v>263</v>
      </c>
    </row>
    <row r="172" spans="1:65" s="2" customFormat="1" ht="22.8">
      <c r="A172" s="26"/>
      <c r="B172" s="132"/>
      <c r="C172" s="133" t="s">
        <v>264</v>
      </c>
      <c r="D172" s="133" t="s">
        <v>127</v>
      </c>
      <c r="E172" s="134" t="s">
        <v>265</v>
      </c>
      <c r="F172" s="135" t="s">
        <v>266</v>
      </c>
      <c r="G172" s="136" t="s">
        <v>189</v>
      </c>
      <c r="H172" s="137">
        <v>2</v>
      </c>
      <c r="I172" s="138">
        <v>0</v>
      </c>
      <c r="J172" s="138">
        <f>ROUND(I172*H172,2)</f>
        <v>0</v>
      </c>
      <c r="K172" s="139"/>
      <c r="L172" s="27"/>
      <c r="M172" s="140" t="s">
        <v>1</v>
      </c>
      <c r="N172" s="141" t="s">
        <v>40</v>
      </c>
      <c r="O172" s="142">
        <v>31.841999999999999</v>
      </c>
      <c r="P172" s="142">
        <f>O172*H172</f>
        <v>63.683999999999997</v>
      </c>
      <c r="Q172" s="142">
        <v>0</v>
      </c>
      <c r="R172" s="142">
        <f>Q172*H172</f>
        <v>0</v>
      </c>
      <c r="S172" s="142">
        <v>0</v>
      </c>
      <c r="T172" s="143">
        <f>S172*H172</f>
        <v>0</v>
      </c>
      <c r="U172" s="26"/>
      <c r="V172" s="26"/>
      <c r="W172" s="26"/>
      <c r="X172" s="26"/>
      <c r="Y172" s="26"/>
      <c r="Z172" s="26"/>
      <c r="AA172" s="26"/>
      <c r="AB172" s="26"/>
      <c r="AC172" s="26"/>
      <c r="AD172" s="26"/>
      <c r="AE172" s="26"/>
      <c r="AR172" s="144" t="s">
        <v>131</v>
      </c>
      <c r="AT172" s="144" t="s">
        <v>127</v>
      </c>
      <c r="AU172" s="144" t="s">
        <v>85</v>
      </c>
      <c r="AY172" s="14" t="s">
        <v>123</v>
      </c>
      <c r="BE172" s="145">
        <f>IF(N172="základní",J172,0)</f>
        <v>0</v>
      </c>
      <c r="BF172" s="145">
        <f>IF(N172="snížená",J172,0)</f>
        <v>0</v>
      </c>
      <c r="BG172" s="145">
        <f>IF(N172="zákl. přenesená",J172,0)</f>
        <v>0</v>
      </c>
      <c r="BH172" s="145">
        <f>IF(N172="sníž. přenesená",J172,0)</f>
        <v>0</v>
      </c>
      <c r="BI172" s="145">
        <f>IF(N172="nulová",J172,0)</f>
        <v>0</v>
      </c>
      <c r="BJ172" s="14" t="s">
        <v>83</v>
      </c>
      <c r="BK172" s="145">
        <f>ROUND(I172*H172,2)</f>
        <v>0</v>
      </c>
      <c r="BL172" s="14" t="s">
        <v>131</v>
      </c>
      <c r="BM172" s="144" t="s">
        <v>267</v>
      </c>
    </row>
    <row r="173" spans="1:65" s="2" customFormat="1" ht="38.4">
      <c r="A173" s="26"/>
      <c r="B173" s="27"/>
      <c r="C173" s="26"/>
      <c r="D173" s="146" t="s">
        <v>152</v>
      </c>
      <c r="E173" s="26"/>
      <c r="F173" s="147" t="s">
        <v>268</v>
      </c>
      <c r="G173" s="26"/>
      <c r="H173" s="26"/>
      <c r="I173" s="26"/>
      <c r="J173" s="26"/>
      <c r="K173" s="26"/>
      <c r="L173" s="27"/>
      <c r="M173" s="148"/>
      <c r="N173" s="149"/>
      <c r="O173" s="52"/>
      <c r="P173" s="52"/>
      <c r="Q173" s="52"/>
      <c r="R173" s="52"/>
      <c r="S173" s="52"/>
      <c r="T173" s="53"/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T173" s="14" t="s">
        <v>152</v>
      </c>
      <c r="AU173" s="14" t="s">
        <v>85</v>
      </c>
    </row>
    <row r="174" spans="1:65" s="12" customFormat="1" ht="15">
      <c r="B174" s="122"/>
      <c r="D174" s="123" t="s">
        <v>74</v>
      </c>
      <c r="E174" s="124" t="s">
        <v>167</v>
      </c>
      <c r="F174" s="124" t="s">
        <v>269</v>
      </c>
      <c r="J174" s="125">
        <f>BK174</f>
        <v>0</v>
      </c>
      <c r="L174" s="122"/>
      <c r="M174" s="126"/>
      <c r="N174" s="127"/>
      <c r="O174" s="127"/>
      <c r="P174" s="128">
        <f>P175+P183+P190</f>
        <v>592.3001999999999</v>
      </c>
      <c r="Q174" s="127"/>
      <c r="R174" s="128">
        <f>R175+R183+R190</f>
        <v>35.589101800000002</v>
      </c>
      <c r="S174" s="127"/>
      <c r="T174" s="129">
        <f>T175+T183+T190</f>
        <v>0</v>
      </c>
      <c r="AR174" s="123" t="s">
        <v>270</v>
      </c>
      <c r="AT174" s="130" t="s">
        <v>74</v>
      </c>
      <c r="AU174" s="130" t="s">
        <v>75</v>
      </c>
      <c r="AY174" s="123" t="s">
        <v>123</v>
      </c>
      <c r="BK174" s="131">
        <f>BK175+BK183+BK190</f>
        <v>0</v>
      </c>
    </row>
    <row r="175" spans="1:65" s="12" customFormat="1" ht="13.2">
      <c r="B175" s="122"/>
      <c r="D175" s="123" t="s">
        <v>74</v>
      </c>
      <c r="E175" s="150" t="s">
        <v>271</v>
      </c>
      <c r="F175" s="150" t="s">
        <v>272</v>
      </c>
      <c r="J175" s="151">
        <f>BK175</f>
        <v>0</v>
      </c>
      <c r="L175" s="122"/>
      <c r="M175" s="126"/>
      <c r="N175" s="127"/>
      <c r="O175" s="127"/>
      <c r="P175" s="128">
        <f>SUM(P176:P182)</f>
        <v>15.48</v>
      </c>
      <c r="Q175" s="127"/>
      <c r="R175" s="128">
        <f>SUM(R176:R182)</f>
        <v>9.5799999999999996E-2</v>
      </c>
      <c r="S175" s="127"/>
      <c r="T175" s="129">
        <f>SUM(T176:T182)</f>
        <v>0</v>
      </c>
      <c r="AR175" s="123" t="s">
        <v>270</v>
      </c>
      <c r="AT175" s="130" t="s">
        <v>74</v>
      </c>
      <c r="AU175" s="130" t="s">
        <v>83</v>
      </c>
      <c r="AY175" s="123" t="s">
        <v>123</v>
      </c>
      <c r="BK175" s="131">
        <f>SUM(BK176:BK182)</f>
        <v>0</v>
      </c>
    </row>
    <row r="176" spans="1:65" s="2" customFormat="1" ht="34.200000000000003">
      <c r="A176" s="26"/>
      <c r="B176" s="132"/>
      <c r="C176" s="133" t="s">
        <v>199</v>
      </c>
      <c r="D176" s="133" t="s">
        <v>127</v>
      </c>
      <c r="E176" s="134" t="s">
        <v>273</v>
      </c>
      <c r="F176" s="135" t="s">
        <v>274</v>
      </c>
      <c r="G176" s="136" t="s">
        <v>150</v>
      </c>
      <c r="H176" s="137">
        <v>80</v>
      </c>
      <c r="I176" s="138">
        <v>0</v>
      </c>
      <c r="J176" s="138">
        <f t="shared" ref="J176:J182" si="20">ROUND(I176*H176,2)</f>
        <v>0</v>
      </c>
      <c r="K176" s="139"/>
      <c r="L176" s="27"/>
      <c r="M176" s="140" t="s">
        <v>1</v>
      </c>
      <c r="N176" s="141" t="s">
        <v>40</v>
      </c>
      <c r="O176" s="142">
        <v>0.14000000000000001</v>
      </c>
      <c r="P176" s="142">
        <f t="shared" ref="P176:P182" si="21">O176*H176</f>
        <v>11.200000000000001</v>
      </c>
      <c r="Q176" s="142">
        <v>0</v>
      </c>
      <c r="R176" s="142">
        <f t="shared" ref="R176:R182" si="22">Q176*H176</f>
        <v>0</v>
      </c>
      <c r="S176" s="142">
        <v>0</v>
      </c>
      <c r="T176" s="143">
        <f t="shared" ref="T176:T182" si="23">S176*H176</f>
        <v>0</v>
      </c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R176" s="144" t="s">
        <v>275</v>
      </c>
      <c r="AT176" s="144" t="s">
        <v>127</v>
      </c>
      <c r="AU176" s="144" t="s">
        <v>85</v>
      </c>
      <c r="AY176" s="14" t="s">
        <v>123</v>
      </c>
      <c r="BE176" s="145">
        <f t="shared" ref="BE176:BE182" si="24">IF(N176="základní",J176,0)</f>
        <v>0</v>
      </c>
      <c r="BF176" s="145">
        <f t="shared" ref="BF176:BF182" si="25">IF(N176="snížená",J176,0)</f>
        <v>0</v>
      </c>
      <c r="BG176" s="145">
        <f t="shared" ref="BG176:BG182" si="26">IF(N176="zákl. přenesená",J176,0)</f>
        <v>0</v>
      </c>
      <c r="BH176" s="145">
        <f t="shared" ref="BH176:BH182" si="27">IF(N176="sníž. přenesená",J176,0)</f>
        <v>0</v>
      </c>
      <c r="BI176" s="145">
        <f t="shared" ref="BI176:BI182" si="28">IF(N176="nulová",J176,0)</f>
        <v>0</v>
      </c>
      <c r="BJ176" s="14" t="s">
        <v>83</v>
      </c>
      <c r="BK176" s="145">
        <f t="shared" ref="BK176:BK182" si="29">ROUND(I176*H176,2)</f>
        <v>0</v>
      </c>
      <c r="BL176" s="14" t="s">
        <v>275</v>
      </c>
      <c r="BM176" s="144" t="s">
        <v>276</v>
      </c>
    </row>
    <row r="177" spans="1:65" s="2" customFormat="1" ht="11.4">
      <c r="A177" s="26"/>
      <c r="B177" s="132"/>
      <c r="C177" s="152" t="s">
        <v>277</v>
      </c>
      <c r="D177" s="152" t="s">
        <v>167</v>
      </c>
      <c r="E177" s="153" t="s">
        <v>278</v>
      </c>
      <c r="F177" s="154" t="s">
        <v>279</v>
      </c>
      <c r="G177" s="155" t="s">
        <v>280</v>
      </c>
      <c r="H177" s="156">
        <v>90</v>
      </c>
      <c r="I177" s="157">
        <v>0</v>
      </c>
      <c r="J177" s="157">
        <f t="shared" si="20"/>
        <v>0</v>
      </c>
      <c r="K177" s="158"/>
      <c r="L177" s="159"/>
      <c r="M177" s="160" t="s">
        <v>1</v>
      </c>
      <c r="N177" s="161" t="s">
        <v>40</v>
      </c>
      <c r="O177" s="142">
        <v>0</v>
      </c>
      <c r="P177" s="142">
        <f t="shared" si="21"/>
        <v>0</v>
      </c>
      <c r="Q177" s="142">
        <v>1E-3</v>
      </c>
      <c r="R177" s="142">
        <f t="shared" si="22"/>
        <v>0.09</v>
      </c>
      <c r="S177" s="142">
        <v>0</v>
      </c>
      <c r="T177" s="143">
        <f t="shared" si="23"/>
        <v>0</v>
      </c>
      <c r="U177" s="26"/>
      <c r="V177" s="26"/>
      <c r="W177" s="26"/>
      <c r="X177" s="26"/>
      <c r="Y177" s="26"/>
      <c r="Z177" s="26"/>
      <c r="AA177" s="26"/>
      <c r="AB177" s="26"/>
      <c r="AC177" s="26"/>
      <c r="AD177" s="26"/>
      <c r="AE177" s="26"/>
      <c r="AR177" s="144" t="s">
        <v>281</v>
      </c>
      <c r="AT177" s="144" t="s">
        <v>167</v>
      </c>
      <c r="AU177" s="144" t="s">
        <v>85</v>
      </c>
      <c r="AY177" s="14" t="s">
        <v>123</v>
      </c>
      <c r="BE177" s="145">
        <f t="shared" si="24"/>
        <v>0</v>
      </c>
      <c r="BF177" s="145">
        <f t="shared" si="25"/>
        <v>0</v>
      </c>
      <c r="BG177" s="145">
        <f t="shared" si="26"/>
        <v>0</v>
      </c>
      <c r="BH177" s="145">
        <f t="shared" si="27"/>
        <v>0</v>
      </c>
      <c r="BI177" s="145">
        <f t="shared" si="28"/>
        <v>0</v>
      </c>
      <c r="BJ177" s="14" t="s">
        <v>83</v>
      </c>
      <c r="BK177" s="145">
        <f t="shared" si="29"/>
        <v>0</v>
      </c>
      <c r="BL177" s="14" t="s">
        <v>281</v>
      </c>
      <c r="BM177" s="144" t="s">
        <v>282</v>
      </c>
    </row>
    <row r="178" spans="1:65" s="2" customFormat="1" ht="11.4">
      <c r="A178" s="26"/>
      <c r="B178" s="132"/>
      <c r="C178" s="133" t="s">
        <v>283</v>
      </c>
      <c r="D178" s="133" t="s">
        <v>127</v>
      </c>
      <c r="E178" s="134" t="s">
        <v>284</v>
      </c>
      <c r="F178" s="135" t="s">
        <v>285</v>
      </c>
      <c r="G178" s="136" t="s">
        <v>189</v>
      </c>
      <c r="H178" s="137">
        <v>10</v>
      </c>
      <c r="I178" s="138">
        <v>0</v>
      </c>
      <c r="J178" s="138">
        <f t="shared" si="20"/>
        <v>0</v>
      </c>
      <c r="K178" s="139"/>
      <c r="L178" s="27"/>
      <c r="M178" s="140" t="s">
        <v>1</v>
      </c>
      <c r="N178" s="141" t="s">
        <v>40</v>
      </c>
      <c r="O178" s="142">
        <v>0.252</v>
      </c>
      <c r="P178" s="142">
        <f t="shared" si="21"/>
        <v>2.52</v>
      </c>
      <c r="Q178" s="142">
        <v>0</v>
      </c>
      <c r="R178" s="142">
        <f t="shared" si="22"/>
        <v>0</v>
      </c>
      <c r="S178" s="142">
        <v>0</v>
      </c>
      <c r="T178" s="143">
        <f t="shared" si="23"/>
        <v>0</v>
      </c>
      <c r="U178" s="26"/>
      <c r="V178" s="26"/>
      <c r="W178" s="26"/>
      <c r="X178" s="26"/>
      <c r="Y178" s="26"/>
      <c r="Z178" s="26"/>
      <c r="AA178" s="26"/>
      <c r="AB178" s="26"/>
      <c r="AC178" s="26"/>
      <c r="AD178" s="26"/>
      <c r="AE178" s="26"/>
      <c r="AR178" s="144" t="s">
        <v>275</v>
      </c>
      <c r="AT178" s="144" t="s">
        <v>127</v>
      </c>
      <c r="AU178" s="144" t="s">
        <v>85</v>
      </c>
      <c r="AY178" s="14" t="s">
        <v>123</v>
      </c>
      <c r="BE178" s="145">
        <f t="shared" si="24"/>
        <v>0</v>
      </c>
      <c r="BF178" s="145">
        <f t="shared" si="25"/>
        <v>0</v>
      </c>
      <c r="BG178" s="145">
        <f t="shared" si="26"/>
        <v>0</v>
      </c>
      <c r="BH178" s="145">
        <f t="shared" si="27"/>
        <v>0</v>
      </c>
      <c r="BI178" s="145">
        <f t="shared" si="28"/>
        <v>0</v>
      </c>
      <c r="BJ178" s="14" t="s">
        <v>83</v>
      </c>
      <c r="BK178" s="145">
        <f t="shared" si="29"/>
        <v>0</v>
      </c>
      <c r="BL178" s="14" t="s">
        <v>275</v>
      </c>
      <c r="BM178" s="144" t="s">
        <v>286</v>
      </c>
    </row>
    <row r="179" spans="1:65" s="2" customFormat="1" ht="11.4">
      <c r="A179" s="26"/>
      <c r="B179" s="132"/>
      <c r="C179" s="152" t="s">
        <v>287</v>
      </c>
      <c r="D179" s="152" t="s">
        <v>167</v>
      </c>
      <c r="E179" s="153" t="s">
        <v>288</v>
      </c>
      <c r="F179" s="154" t="s">
        <v>289</v>
      </c>
      <c r="G179" s="155" t="s">
        <v>189</v>
      </c>
      <c r="H179" s="156">
        <v>10</v>
      </c>
      <c r="I179" s="157">
        <v>0</v>
      </c>
      <c r="J179" s="157">
        <f t="shared" si="20"/>
        <v>0</v>
      </c>
      <c r="K179" s="158"/>
      <c r="L179" s="159"/>
      <c r="M179" s="160" t="s">
        <v>1</v>
      </c>
      <c r="N179" s="161" t="s">
        <v>40</v>
      </c>
      <c r="O179" s="142">
        <v>0</v>
      </c>
      <c r="P179" s="142">
        <f t="shared" si="21"/>
        <v>0</v>
      </c>
      <c r="Q179" s="142">
        <v>2.3000000000000001E-4</v>
      </c>
      <c r="R179" s="142">
        <f t="shared" si="22"/>
        <v>2.3E-3</v>
      </c>
      <c r="S179" s="142">
        <v>0</v>
      </c>
      <c r="T179" s="143">
        <f t="shared" si="23"/>
        <v>0</v>
      </c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  <c r="AR179" s="144" t="s">
        <v>281</v>
      </c>
      <c r="AT179" s="144" t="s">
        <v>167</v>
      </c>
      <c r="AU179" s="144" t="s">
        <v>85</v>
      </c>
      <c r="AY179" s="14" t="s">
        <v>123</v>
      </c>
      <c r="BE179" s="145">
        <f t="shared" si="24"/>
        <v>0</v>
      </c>
      <c r="BF179" s="145">
        <f t="shared" si="25"/>
        <v>0</v>
      </c>
      <c r="BG179" s="145">
        <f t="shared" si="26"/>
        <v>0</v>
      </c>
      <c r="BH179" s="145">
        <f t="shared" si="27"/>
        <v>0</v>
      </c>
      <c r="BI179" s="145">
        <f t="shared" si="28"/>
        <v>0</v>
      </c>
      <c r="BJ179" s="14" t="s">
        <v>83</v>
      </c>
      <c r="BK179" s="145">
        <f t="shared" si="29"/>
        <v>0</v>
      </c>
      <c r="BL179" s="14" t="s">
        <v>281</v>
      </c>
      <c r="BM179" s="144" t="s">
        <v>290</v>
      </c>
    </row>
    <row r="180" spans="1:65" s="2" customFormat="1" ht="11.4">
      <c r="A180" s="26"/>
      <c r="B180" s="132"/>
      <c r="C180" s="133" t="s">
        <v>291</v>
      </c>
      <c r="D180" s="133" t="s">
        <v>127</v>
      </c>
      <c r="E180" s="134" t="s">
        <v>292</v>
      </c>
      <c r="F180" s="135" t="s">
        <v>293</v>
      </c>
      <c r="G180" s="136" t="s">
        <v>189</v>
      </c>
      <c r="H180" s="137">
        <v>5</v>
      </c>
      <c r="I180" s="138">
        <v>0</v>
      </c>
      <c r="J180" s="138">
        <f t="shared" si="20"/>
        <v>0</v>
      </c>
      <c r="K180" s="139"/>
      <c r="L180" s="27"/>
      <c r="M180" s="140" t="s">
        <v>1</v>
      </c>
      <c r="N180" s="141" t="s">
        <v>40</v>
      </c>
      <c r="O180" s="142">
        <v>0.35199999999999998</v>
      </c>
      <c r="P180" s="142">
        <f t="shared" si="21"/>
        <v>1.7599999999999998</v>
      </c>
      <c r="Q180" s="142">
        <v>0</v>
      </c>
      <c r="R180" s="142">
        <f t="shared" si="22"/>
        <v>0</v>
      </c>
      <c r="S180" s="142">
        <v>0</v>
      </c>
      <c r="T180" s="143">
        <f t="shared" si="23"/>
        <v>0</v>
      </c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R180" s="144" t="s">
        <v>275</v>
      </c>
      <c r="AT180" s="144" t="s">
        <v>127</v>
      </c>
      <c r="AU180" s="144" t="s">
        <v>85</v>
      </c>
      <c r="AY180" s="14" t="s">
        <v>123</v>
      </c>
      <c r="BE180" s="145">
        <f t="shared" si="24"/>
        <v>0</v>
      </c>
      <c r="BF180" s="145">
        <f t="shared" si="25"/>
        <v>0</v>
      </c>
      <c r="BG180" s="145">
        <f t="shared" si="26"/>
        <v>0</v>
      </c>
      <c r="BH180" s="145">
        <f t="shared" si="27"/>
        <v>0</v>
      </c>
      <c r="BI180" s="145">
        <f t="shared" si="28"/>
        <v>0</v>
      </c>
      <c r="BJ180" s="14" t="s">
        <v>83</v>
      </c>
      <c r="BK180" s="145">
        <f t="shared" si="29"/>
        <v>0</v>
      </c>
      <c r="BL180" s="14" t="s">
        <v>275</v>
      </c>
      <c r="BM180" s="144" t="s">
        <v>294</v>
      </c>
    </row>
    <row r="181" spans="1:65" s="2" customFormat="1" ht="22.8">
      <c r="A181" s="26"/>
      <c r="B181" s="132"/>
      <c r="C181" s="152" t="s">
        <v>295</v>
      </c>
      <c r="D181" s="152" t="s">
        <v>167</v>
      </c>
      <c r="E181" s="153" t="s">
        <v>296</v>
      </c>
      <c r="F181" s="154" t="s">
        <v>297</v>
      </c>
      <c r="G181" s="155" t="s">
        <v>189</v>
      </c>
      <c r="H181" s="156">
        <v>5</v>
      </c>
      <c r="I181" s="157">
        <v>0</v>
      </c>
      <c r="J181" s="157">
        <f t="shared" si="20"/>
        <v>0</v>
      </c>
      <c r="K181" s="158"/>
      <c r="L181" s="159"/>
      <c r="M181" s="160" t="s">
        <v>1</v>
      </c>
      <c r="N181" s="161" t="s">
        <v>40</v>
      </c>
      <c r="O181" s="142">
        <v>0</v>
      </c>
      <c r="P181" s="142">
        <f t="shared" si="21"/>
        <v>0</v>
      </c>
      <c r="Q181" s="142">
        <v>6.9999999999999999E-4</v>
      </c>
      <c r="R181" s="142">
        <f t="shared" si="22"/>
        <v>3.5000000000000001E-3</v>
      </c>
      <c r="S181" s="142">
        <v>0</v>
      </c>
      <c r="T181" s="143">
        <f t="shared" si="23"/>
        <v>0</v>
      </c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  <c r="AR181" s="144" t="s">
        <v>281</v>
      </c>
      <c r="AT181" s="144" t="s">
        <v>167</v>
      </c>
      <c r="AU181" s="144" t="s">
        <v>85</v>
      </c>
      <c r="AY181" s="14" t="s">
        <v>123</v>
      </c>
      <c r="BE181" s="145">
        <f t="shared" si="24"/>
        <v>0</v>
      </c>
      <c r="BF181" s="145">
        <f t="shared" si="25"/>
        <v>0</v>
      </c>
      <c r="BG181" s="145">
        <f t="shared" si="26"/>
        <v>0</v>
      </c>
      <c r="BH181" s="145">
        <f t="shared" si="27"/>
        <v>0</v>
      </c>
      <c r="BI181" s="145">
        <f t="shared" si="28"/>
        <v>0</v>
      </c>
      <c r="BJ181" s="14" t="s">
        <v>83</v>
      </c>
      <c r="BK181" s="145">
        <f t="shared" si="29"/>
        <v>0</v>
      </c>
      <c r="BL181" s="14" t="s">
        <v>281</v>
      </c>
      <c r="BM181" s="144" t="s">
        <v>298</v>
      </c>
    </row>
    <row r="182" spans="1:65" s="2" customFormat="1" ht="11.4">
      <c r="A182" s="26"/>
      <c r="B182" s="132"/>
      <c r="C182" s="133" t="s">
        <v>299</v>
      </c>
      <c r="D182" s="133" t="s">
        <v>127</v>
      </c>
      <c r="E182" s="134" t="s">
        <v>300</v>
      </c>
      <c r="F182" s="135" t="s">
        <v>301</v>
      </c>
      <c r="G182" s="136" t="s">
        <v>130</v>
      </c>
      <c r="H182" s="137">
        <v>1</v>
      </c>
      <c r="I182" s="138">
        <v>0</v>
      </c>
      <c r="J182" s="138">
        <f t="shared" si="20"/>
        <v>0</v>
      </c>
      <c r="K182" s="139"/>
      <c r="L182" s="27"/>
      <c r="M182" s="140" t="s">
        <v>1</v>
      </c>
      <c r="N182" s="141" t="s">
        <v>40</v>
      </c>
      <c r="O182" s="142">
        <v>0</v>
      </c>
      <c r="P182" s="142">
        <f t="shared" si="21"/>
        <v>0</v>
      </c>
      <c r="Q182" s="142">
        <v>0</v>
      </c>
      <c r="R182" s="142">
        <f t="shared" si="22"/>
        <v>0</v>
      </c>
      <c r="S182" s="142">
        <v>0</v>
      </c>
      <c r="T182" s="143">
        <f t="shared" si="23"/>
        <v>0</v>
      </c>
      <c r="U182" s="26"/>
      <c r="V182" s="26"/>
      <c r="W182" s="26"/>
      <c r="X182" s="26"/>
      <c r="Y182" s="26"/>
      <c r="Z182" s="26"/>
      <c r="AA182" s="26"/>
      <c r="AB182" s="26"/>
      <c r="AC182" s="26"/>
      <c r="AD182" s="26"/>
      <c r="AE182" s="26"/>
      <c r="AR182" s="144" t="s">
        <v>275</v>
      </c>
      <c r="AT182" s="144" t="s">
        <v>127</v>
      </c>
      <c r="AU182" s="144" t="s">
        <v>85</v>
      </c>
      <c r="AY182" s="14" t="s">
        <v>123</v>
      </c>
      <c r="BE182" s="145">
        <f t="shared" si="24"/>
        <v>0</v>
      </c>
      <c r="BF182" s="145">
        <f t="shared" si="25"/>
        <v>0</v>
      </c>
      <c r="BG182" s="145">
        <f t="shared" si="26"/>
        <v>0</v>
      </c>
      <c r="BH182" s="145">
        <f t="shared" si="27"/>
        <v>0</v>
      </c>
      <c r="BI182" s="145">
        <f t="shared" si="28"/>
        <v>0</v>
      </c>
      <c r="BJ182" s="14" t="s">
        <v>83</v>
      </c>
      <c r="BK182" s="145">
        <f t="shared" si="29"/>
        <v>0</v>
      </c>
      <c r="BL182" s="14" t="s">
        <v>275</v>
      </c>
      <c r="BM182" s="144" t="s">
        <v>302</v>
      </c>
    </row>
    <row r="183" spans="1:65" s="12" customFormat="1" ht="13.2">
      <c r="B183" s="122"/>
      <c r="D183" s="123" t="s">
        <v>74</v>
      </c>
      <c r="E183" s="150" t="s">
        <v>303</v>
      </c>
      <c r="F183" s="150" t="s">
        <v>304</v>
      </c>
      <c r="J183" s="151">
        <f>BK183</f>
        <v>0</v>
      </c>
      <c r="L183" s="122"/>
      <c r="M183" s="126"/>
      <c r="N183" s="127"/>
      <c r="O183" s="127"/>
      <c r="P183" s="128">
        <f>SUM(P184:P189)</f>
        <v>106.36</v>
      </c>
      <c r="Q183" s="127"/>
      <c r="R183" s="128">
        <f>SUM(R184:R189)</f>
        <v>1.3599999999999999E-2</v>
      </c>
      <c r="S183" s="127"/>
      <c r="T183" s="129">
        <f>SUM(T184:T189)</f>
        <v>0</v>
      </c>
      <c r="AR183" s="123" t="s">
        <v>270</v>
      </c>
      <c r="AT183" s="130" t="s">
        <v>74</v>
      </c>
      <c r="AU183" s="130" t="s">
        <v>83</v>
      </c>
      <c r="AY183" s="123" t="s">
        <v>123</v>
      </c>
      <c r="BK183" s="131">
        <f>SUM(BK184:BK189)</f>
        <v>0</v>
      </c>
    </row>
    <row r="184" spans="1:65" s="2" customFormat="1" ht="11.4">
      <c r="A184" s="26"/>
      <c r="B184" s="132"/>
      <c r="C184" s="133" t="s">
        <v>305</v>
      </c>
      <c r="D184" s="133" t="s">
        <v>127</v>
      </c>
      <c r="E184" s="134" t="s">
        <v>306</v>
      </c>
      <c r="F184" s="135" t="s">
        <v>307</v>
      </c>
      <c r="G184" s="136" t="s">
        <v>189</v>
      </c>
      <c r="H184" s="137">
        <v>1</v>
      </c>
      <c r="I184" s="138">
        <v>0</v>
      </c>
      <c r="J184" s="138">
        <f t="shared" ref="J184:J189" si="30">ROUND(I184*H184,2)</f>
        <v>0</v>
      </c>
      <c r="K184" s="139"/>
      <c r="L184" s="27"/>
      <c r="M184" s="140" t="s">
        <v>1</v>
      </c>
      <c r="N184" s="141" t="s">
        <v>40</v>
      </c>
      <c r="O184" s="142">
        <v>1.1599999999999999</v>
      </c>
      <c r="P184" s="142">
        <f t="shared" ref="P184:P189" si="31">O184*H184</f>
        <v>1.1599999999999999</v>
      </c>
      <c r="Q184" s="142">
        <v>1.3599999999999999E-2</v>
      </c>
      <c r="R184" s="142">
        <f t="shared" ref="R184:R189" si="32">Q184*H184</f>
        <v>1.3599999999999999E-2</v>
      </c>
      <c r="S184" s="142">
        <v>0</v>
      </c>
      <c r="T184" s="143">
        <f t="shared" ref="T184:T189" si="33">S184*H184</f>
        <v>0</v>
      </c>
      <c r="U184" s="26"/>
      <c r="V184" s="26"/>
      <c r="W184" s="26"/>
      <c r="X184" s="26"/>
      <c r="Y184" s="26"/>
      <c r="Z184" s="26"/>
      <c r="AA184" s="26"/>
      <c r="AB184" s="26"/>
      <c r="AC184" s="26"/>
      <c r="AD184" s="26"/>
      <c r="AE184" s="26"/>
      <c r="AR184" s="144" t="s">
        <v>275</v>
      </c>
      <c r="AT184" s="144" t="s">
        <v>127</v>
      </c>
      <c r="AU184" s="144" t="s">
        <v>85</v>
      </c>
      <c r="AY184" s="14" t="s">
        <v>123</v>
      </c>
      <c r="BE184" s="145">
        <f t="shared" ref="BE184:BE189" si="34">IF(N184="základní",J184,0)</f>
        <v>0</v>
      </c>
      <c r="BF184" s="145">
        <f t="shared" ref="BF184:BF189" si="35">IF(N184="snížená",J184,0)</f>
        <v>0</v>
      </c>
      <c r="BG184" s="145">
        <f t="shared" ref="BG184:BG189" si="36">IF(N184="zákl. přenesená",J184,0)</f>
        <v>0</v>
      </c>
      <c r="BH184" s="145">
        <f t="shared" ref="BH184:BH189" si="37">IF(N184="sníž. přenesená",J184,0)</f>
        <v>0</v>
      </c>
      <c r="BI184" s="145">
        <f t="shared" ref="BI184:BI189" si="38">IF(N184="nulová",J184,0)</f>
        <v>0</v>
      </c>
      <c r="BJ184" s="14" t="s">
        <v>83</v>
      </c>
      <c r="BK184" s="145">
        <f t="shared" ref="BK184:BK189" si="39">ROUND(I184*H184,2)</f>
        <v>0</v>
      </c>
      <c r="BL184" s="14" t="s">
        <v>275</v>
      </c>
      <c r="BM184" s="144" t="s">
        <v>308</v>
      </c>
    </row>
    <row r="185" spans="1:65" s="2" customFormat="1" ht="11.4">
      <c r="A185" s="26"/>
      <c r="B185" s="132"/>
      <c r="C185" s="152" t="s">
        <v>309</v>
      </c>
      <c r="D185" s="152" t="s">
        <v>167</v>
      </c>
      <c r="E185" s="153" t="s">
        <v>310</v>
      </c>
      <c r="F185" s="154" t="s">
        <v>311</v>
      </c>
      <c r="G185" s="155" t="s">
        <v>189</v>
      </c>
      <c r="H185" s="156">
        <v>3</v>
      </c>
      <c r="I185" s="157">
        <v>0</v>
      </c>
      <c r="J185" s="157">
        <f t="shared" si="30"/>
        <v>0</v>
      </c>
      <c r="K185" s="158"/>
      <c r="L185" s="159"/>
      <c r="M185" s="160" t="s">
        <v>1</v>
      </c>
      <c r="N185" s="161" t="s">
        <v>40</v>
      </c>
      <c r="O185" s="142">
        <v>0</v>
      </c>
      <c r="P185" s="142">
        <f t="shared" si="31"/>
        <v>0</v>
      </c>
      <c r="Q185" s="142">
        <v>0</v>
      </c>
      <c r="R185" s="142">
        <f t="shared" si="32"/>
        <v>0</v>
      </c>
      <c r="S185" s="142">
        <v>0</v>
      </c>
      <c r="T185" s="143">
        <f t="shared" si="33"/>
        <v>0</v>
      </c>
      <c r="U185" s="26"/>
      <c r="V185" s="26"/>
      <c r="W185" s="26"/>
      <c r="X185" s="26"/>
      <c r="Y185" s="26"/>
      <c r="Z185" s="26"/>
      <c r="AA185" s="26"/>
      <c r="AB185" s="26"/>
      <c r="AC185" s="26"/>
      <c r="AD185" s="26"/>
      <c r="AE185" s="26"/>
      <c r="AR185" s="144" t="s">
        <v>312</v>
      </c>
      <c r="AT185" s="144" t="s">
        <v>167</v>
      </c>
      <c r="AU185" s="144" t="s">
        <v>85</v>
      </c>
      <c r="AY185" s="14" t="s">
        <v>123</v>
      </c>
      <c r="BE185" s="145">
        <f t="shared" si="34"/>
        <v>0</v>
      </c>
      <c r="BF185" s="145">
        <f t="shared" si="35"/>
        <v>0</v>
      </c>
      <c r="BG185" s="145">
        <f t="shared" si="36"/>
        <v>0</v>
      </c>
      <c r="BH185" s="145">
        <f t="shared" si="37"/>
        <v>0</v>
      </c>
      <c r="BI185" s="145">
        <f t="shared" si="38"/>
        <v>0</v>
      </c>
      <c r="BJ185" s="14" t="s">
        <v>83</v>
      </c>
      <c r="BK185" s="145">
        <f t="shared" si="39"/>
        <v>0</v>
      </c>
      <c r="BL185" s="14" t="s">
        <v>275</v>
      </c>
      <c r="BM185" s="144" t="s">
        <v>313</v>
      </c>
    </row>
    <row r="186" spans="1:65" s="2" customFormat="1" ht="11.4">
      <c r="A186" s="26"/>
      <c r="B186" s="132"/>
      <c r="C186" s="152" t="s">
        <v>314</v>
      </c>
      <c r="D186" s="152" t="s">
        <v>167</v>
      </c>
      <c r="E186" s="153" t="s">
        <v>220</v>
      </c>
      <c r="F186" s="154" t="s">
        <v>221</v>
      </c>
      <c r="G186" s="155" t="s">
        <v>189</v>
      </c>
      <c r="H186" s="156">
        <v>3</v>
      </c>
      <c r="I186" s="157">
        <v>0</v>
      </c>
      <c r="J186" s="157">
        <f t="shared" si="30"/>
        <v>0</v>
      </c>
      <c r="K186" s="158"/>
      <c r="L186" s="159"/>
      <c r="M186" s="160" t="s">
        <v>1</v>
      </c>
      <c r="N186" s="161" t="s">
        <v>40</v>
      </c>
      <c r="O186" s="142">
        <v>0</v>
      </c>
      <c r="P186" s="142">
        <f t="shared" si="31"/>
        <v>0</v>
      </c>
      <c r="Q186" s="142">
        <v>0</v>
      </c>
      <c r="R186" s="142">
        <f t="shared" si="32"/>
        <v>0</v>
      </c>
      <c r="S186" s="142">
        <v>0</v>
      </c>
      <c r="T186" s="143">
        <f t="shared" si="33"/>
        <v>0</v>
      </c>
      <c r="U186" s="26"/>
      <c r="V186" s="26"/>
      <c r="W186" s="26"/>
      <c r="X186" s="26"/>
      <c r="Y186" s="26"/>
      <c r="Z186" s="26"/>
      <c r="AA186" s="26"/>
      <c r="AB186" s="26"/>
      <c r="AC186" s="26"/>
      <c r="AD186" s="26"/>
      <c r="AE186" s="26"/>
      <c r="AR186" s="144" t="s">
        <v>312</v>
      </c>
      <c r="AT186" s="144" t="s">
        <v>167</v>
      </c>
      <c r="AU186" s="144" t="s">
        <v>85</v>
      </c>
      <c r="AY186" s="14" t="s">
        <v>123</v>
      </c>
      <c r="BE186" s="145">
        <f t="shared" si="34"/>
        <v>0</v>
      </c>
      <c r="BF186" s="145">
        <f t="shared" si="35"/>
        <v>0</v>
      </c>
      <c r="BG186" s="145">
        <f t="shared" si="36"/>
        <v>0</v>
      </c>
      <c r="BH186" s="145">
        <f t="shared" si="37"/>
        <v>0</v>
      </c>
      <c r="BI186" s="145">
        <f t="shared" si="38"/>
        <v>0</v>
      </c>
      <c r="BJ186" s="14" t="s">
        <v>83</v>
      </c>
      <c r="BK186" s="145">
        <f t="shared" si="39"/>
        <v>0</v>
      </c>
      <c r="BL186" s="14" t="s">
        <v>275</v>
      </c>
      <c r="BM186" s="144" t="s">
        <v>315</v>
      </c>
    </row>
    <row r="187" spans="1:65" s="2" customFormat="1" ht="22.8">
      <c r="A187" s="26"/>
      <c r="B187" s="132"/>
      <c r="C187" s="133" t="s">
        <v>316</v>
      </c>
      <c r="D187" s="133" t="s">
        <v>127</v>
      </c>
      <c r="E187" s="134" t="s">
        <v>317</v>
      </c>
      <c r="F187" s="135" t="s">
        <v>318</v>
      </c>
      <c r="G187" s="136" t="s">
        <v>189</v>
      </c>
      <c r="H187" s="137">
        <v>2</v>
      </c>
      <c r="I187" s="138">
        <v>0</v>
      </c>
      <c r="J187" s="138">
        <f t="shared" si="30"/>
        <v>0</v>
      </c>
      <c r="K187" s="139"/>
      <c r="L187" s="27"/>
      <c r="M187" s="140" t="s">
        <v>1</v>
      </c>
      <c r="N187" s="141" t="s">
        <v>40</v>
      </c>
      <c r="O187" s="142">
        <v>16.5</v>
      </c>
      <c r="P187" s="142">
        <f t="shared" si="31"/>
        <v>33</v>
      </c>
      <c r="Q187" s="142">
        <v>0</v>
      </c>
      <c r="R187" s="142">
        <f t="shared" si="32"/>
        <v>0</v>
      </c>
      <c r="S187" s="142">
        <v>0</v>
      </c>
      <c r="T187" s="143">
        <f t="shared" si="33"/>
        <v>0</v>
      </c>
      <c r="U187" s="26"/>
      <c r="V187" s="26"/>
      <c r="W187" s="26"/>
      <c r="X187" s="26"/>
      <c r="Y187" s="26"/>
      <c r="Z187" s="26"/>
      <c r="AA187" s="26"/>
      <c r="AB187" s="26"/>
      <c r="AC187" s="26"/>
      <c r="AD187" s="26"/>
      <c r="AE187" s="26"/>
      <c r="AR187" s="144" t="s">
        <v>275</v>
      </c>
      <c r="AT187" s="144" t="s">
        <v>127</v>
      </c>
      <c r="AU187" s="144" t="s">
        <v>85</v>
      </c>
      <c r="AY187" s="14" t="s">
        <v>123</v>
      </c>
      <c r="BE187" s="145">
        <f t="shared" si="34"/>
        <v>0</v>
      </c>
      <c r="BF187" s="145">
        <f t="shared" si="35"/>
        <v>0</v>
      </c>
      <c r="BG187" s="145">
        <f t="shared" si="36"/>
        <v>0</v>
      </c>
      <c r="BH187" s="145">
        <f t="shared" si="37"/>
        <v>0</v>
      </c>
      <c r="BI187" s="145">
        <f t="shared" si="38"/>
        <v>0</v>
      </c>
      <c r="BJ187" s="14" t="s">
        <v>83</v>
      </c>
      <c r="BK187" s="145">
        <f t="shared" si="39"/>
        <v>0</v>
      </c>
      <c r="BL187" s="14" t="s">
        <v>275</v>
      </c>
      <c r="BM187" s="144" t="s">
        <v>319</v>
      </c>
    </row>
    <row r="188" spans="1:65" s="2" customFormat="1" ht="11.4">
      <c r="A188" s="26"/>
      <c r="B188" s="132"/>
      <c r="C188" s="133" t="s">
        <v>320</v>
      </c>
      <c r="D188" s="133" t="s">
        <v>127</v>
      </c>
      <c r="E188" s="134" t="s">
        <v>321</v>
      </c>
      <c r="F188" s="135" t="s">
        <v>322</v>
      </c>
      <c r="G188" s="136" t="s">
        <v>189</v>
      </c>
      <c r="H188" s="137">
        <v>2</v>
      </c>
      <c r="I188" s="138">
        <v>0</v>
      </c>
      <c r="J188" s="138">
        <f t="shared" si="30"/>
        <v>0</v>
      </c>
      <c r="K188" s="139"/>
      <c r="L188" s="27"/>
      <c r="M188" s="140" t="s">
        <v>1</v>
      </c>
      <c r="N188" s="141" t="s">
        <v>40</v>
      </c>
      <c r="O188" s="142">
        <v>17.100000000000001</v>
      </c>
      <c r="P188" s="142">
        <f t="shared" si="31"/>
        <v>34.200000000000003</v>
      </c>
      <c r="Q188" s="142">
        <v>0</v>
      </c>
      <c r="R188" s="142">
        <f t="shared" si="32"/>
        <v>0</v>
      </c>
      <c r="S188" s="142">
        <v>0</v>
      </c>
      <c r="T188" s="143">
        <f t="shared" si="33"/>
        <v>0</v>
      </c>
      <c r="U188" s="26"/>
      <c r="V188" s="26"/>
      <c r="W188" s="26"/>
      <c r="X188" s="26"/>
      <c r="Y188" s="26"/>
      <c r="Z188" s="26"/>
      <c r="AA188" s="26"/>
      <c r="AB188" s="26"/>
      <c r="AC188" s="26"/>
      <c r="AD188" s="26"/>
      <c r="AE188" s="26"/>
      <c r="AR188" s="144" t="s">
        <v>275</v>
      </c>
      <c r="AT188" s="144" t="s">
        <v>127</v>
      </c>
      <c r="AU188" s="144" t="s">
        <v>85</v>
      </c>
      <c r="AY188" s="14" t="s">
        <v>123</v>
      </c>
      <c r="BE188" s="145">
        <f t="shared" si="34"/>
        <v>0</v>
      </c>
      <c r="BF188" s="145">
        <f t="shared" si="35"/>
        <v>0</v>
      </c>
      <c r="BG188" s="145">
        <f t="shared" si="36"/>
        <v>0</v>
      </c>
      <c r="BH188" s="145">
        <f t="shared" si="37"/>
        <v>0</v>
      </c>
      <c r="BI188" s="145">
        <f t="shared" si="38"/>
        <v>0</v>
      </c>
      <c r="BJ188" s="14" t="s">
        <v>83</v>
      </c>
      <c r="BK188" s="145">
        <f t="shared" si="39"/>
        <v>0</v>
      </c>
      <c r="BL188" s="14" t="s">
        <v>275</v>
      </c>
      <c r="BM188" s="144" t="s">
        <v>323</v>
      </c>
    </row>
    <row r="189" spans="1:65" s="2" customFormat="1" ht="22.8">
      <c r="A189" s="26"/>
      <c r="B189" s="132"/>
      <c r="C189" s="133" t="s">
        <v>324</v>
      </c>
      <c r="D189" s="133" t="s">
        <v>127</v>
      </c>
      <c r="E189" s="134" t="s">
        <v>325</v>
      </c>
      <c r="F189" s="135" t="s">
        <v>326</v>
      </c>
      <c r="G189" s="136" t="s">
        <v>189</v>
      </c>
      <c r="H189" s="137">
        <v>2</v>
      </c>
      <c r="I189" s="138">
        <v>0</v>
      </c>
      <c r="J189" s="138">
        <f t="shared" si="30"/>
        <v>0</v>
      </c>
      <c r="K189" s="139"/>
      <c r="L189" s="27"/>
      <c r="M189" s="140" t="s">
        <v>1</v>
      </c>
      <c r="N189" s="141" t="s">
        <v>40</v>
      </c>
      <c r="O189" s="142">
        <v>19</v>
      </c>
      <c r="P189" s="142">
        <f t="shared" si="31"/>
        <v>38</v>
      </c>
      <c r="Q189" s="142">
        <v>0</v>
      </c>
      <c r="R189" s="142">
        <f t="shared" si="32"/>
        <v>0</v>
      </c>
      <c r="S189" s="142">
        <v>0</v>
      </c>
      <c r="T189" s="143">
        <f t="shared" si="33"/>
        <v>0</v>
      </c>
      <c r="U189" s="26"/>
      <c r="V189" s="26"/>
      <c r="W189" s="26"/>
      <c r="X189" s="26"/>
      <c r="Y189" s="26"/>
      <c r="Z189" s="26"/>
      <c r="AA189" s="26"/>
      <c r="AB189" s="26"/>
      <c r="AC189" s="26"/>
      <c r="AD189" s="26"/>
      <c r="AE189" s="26"/>
      <c r="AR189" s="144" t="s">
        <v>275</v>
      </c>
      <c r="AT189" s="144" t="s">
        <v>127</v>
      </c>
      <c r="AU189" s="144" t="s">
        <v>85</v>
      </c>
      <c r="AY189" s="14" t="s">
        <v>123</v>
      </c>
      <c r="BE189" s="145">
        <f t="shared" si="34"/>
        <v>0</v>
      </c>
      <c r="BF189" s="145">
        <f t="shared" si="35"/>
        <v>0</v>
      </c>
      <c r="BG189" s="145">
        <f t="shared" si="36"/>
        <v>0</v>
      </c>
      <c r="BH189" s="145">
        <f t="shared" si="37"/>
        <v>0</v>
      </c>
      <c r="BI189" s="145">
        <f t="shared" si="38"/>
        <v>0</v>
      </c>
      <c r="BJ189" s="14" t="s">
        <v>83</v>
      </c>
      <c r="BK189" s="145">
        <f t="shared" si="39"/>
        <v>0</v>
      </c>
      <c r="BL189" s="14" t="s">
        <v>275</v>
      </c>
      <c r="BM189" s="144" t="s">
        <v>327</v>
      </c>
    </row>
    <row r="190" spans="1:65" s="12" customFormat="1" ht="13.2">
      <c r="B190" s="122"/>
      <c r="D190" s="123" t="s">
        <v>74</v>
      </c>
      <c r="E190" s="150" t="s">
        <v>328</v>
      </c>
      <c r="F190" s="150" t="s">
        <v>329</v>
      </c>
      <c r="J190" s="151">
        <f>BK190</f>
        <v>0</v>
      </c>
      <c r="L190" s="122"/>
      <c r="M190" s="126"/>
      <c r="N190" s="127"/>
      <c r="O190" s="127"/>
      <c r="P190" s="128">
        <f>SUM(P191:P214)</f>
        <v>470.46019999999993</v>
      </c>
      <c r="Q190" s="127"/>
      <c r="R190" s="128">
        <f>SUM(R191:R214)</f>
        <v>35.479701800000001</v>
      </c>
      <c r="S190" s="127"/>
      <c r="T190" s="129">
        <f>SUM(T191:T214)</f>
        <v>0</v>
      </c>
      <c r="AR190" s="123" t="s">
        <v>270</v>
      </c>
      <c r="AT190" s="130" t="s">
        <v>74</v>
      </c>
      <c r="AU190" s="130" t="s">
        <v>83</v>
      </c>
      <c r="AY190" s="123" t="s">
        <v>123</v>
      </c>
      <c r="BK190" s="131">
        <f>SUM(BK191:BK214)</f>
        <v>0</v>
      </c>
    </row>
    <row r="191" spans="1:65" s="2" customFormat="1" ht="22.8">
      <c r="A191" s="26"/>
      <c r="B191" s="132"/>
      <c r="C191" s="133" t="s">
        <v>83</v>
      </c>
      <c r="D191" s="133" t="s">
        <v>127</v>
      </c>
      <c r="E191" s="134" t="s">
        <v>330</v>
      </c>
      <c r="F191" s="135" t="s">
        <v>331</v>
      </c>
      <c r="G191" s="136" t="s">
        <v>332</v>
      </c>
      <c r="H191" s="137">
        <v>0.26</v>
      </c>
      <c r="I191" s="138">
        <v>0</v>
      </c>
      <c r="J191" s="138">
        <f t="shared" ref="J191:J201" si="40">ROUND(I191*H191,2)</f>
        <v>0</v>
      </c>
      <c r="K191" s="139"/>
      <c r="L191" s="27"/>
      <c r="M191" s="140" t="s">
        <v>1</v>
      </c>
      <c r="N191" s="141" t="s">
        <v>40</v>
      </c>
      <c r="O191" s="142">
        <v>3.07</v>
      </c>
      <c r="P191" s="142">
        <f t="shared" ref="P191:P201" si="41">O191*H191</f>
        <v>0.79820000000000002</v>
      </c>
      <c r="Q191" s="142">
        <v>1.9300000000000001E-3</v>
      </c>
      <c r="R191" s="142">
        <f t="shared" ref="R191:R201" si="42">Q191*H191</f>
        <v>5.0180000000000005E-4</v>
      </c>
      <c r="S191" s="142">
        <v>0</v>
      </c>
      <c r="T191" s="143">
        <f t="shared" ref="T191:T201" si="43">S191*H191</f>
        <v>0</v>
      </c>
      <c r="U191" s="26"/>
      <c r="V191" s="26"/>
      <c r="W191" s="26"/>
      <c r="X191" s="26"/>
      <c r="Y191" s="26"/>
      <c r="Z191" s="26"/>
      <c r="AA191" s="26"/>
      <c r="AB191" s="26"/>
      <c r="AC191" s="26"/>
      <c r="AD191" s="26"/>
      <c r="AE191" s="26"/>
      <c r="AR191" s="144" t="s">
        <v>275</v>
      </c>
      <c r="AT191" s="144" t="s">
        <v>127</v>
      </c>
      <c r="AU191" s="144" t="s">
        <v>85</v>
      </c>
      <c r="AY191" s="14" t="s">
        <v>123</v>
      </c>
      <c r="BE191" s="145">
        <f t="shared" ref="BE191:BE201" si="44">IF(N191="základní",J191,0)</f>
        <v>0</v>
      </c>
      <c r="BF191" s="145">
        <f t="shared" ref="BF191:BF201" si="45">IF(N191="snížená",J191,0)</f>
        <v>0</v>
      </c>
      <c r="BG191" s="145">
        <f t="shared" ref="BG191:BG201" si="46">IF(N191="zákl. přenesená",J191,0)</f>
        <v>0</v>
      </c>
      <c r="BH191" s="145">
        <f t="shared" ref="BH191:BH201" si="47">IF(N191="sníž. přenesená",J191,0)</f>
        <v>0</v>
      </c>
      <c r="BI191" s="145">
        <f t="shared" ref="BI191:BI201" si="48">IF(N191="nulová",J191,0)</f>
        <v>0</v>
      </c>
      <c r="BJ191" s="14" t="s">
        <v>83</v>
      </c>
      <c r="BK191" s="145">
        <f t="shared" ref="BK191:BK201" si="49">ROUND(I191*H191,2)</f>
        <v>0</v>
      </c>
      <c r="BL191" s="14" t="s">
        <v>275</v>
      </c>
      <c r="BM191" s="144" t="s">
        <v>333</v>
      </c>
    </row>
    <row r="192" spans="1:65" s="2" customFormat="1" ht="11.4">
      <c r="A192" s="26"/>
      <c r="B192" s="132"/>
      <c r="C192" s="133" t="s">
        <v>85</v>
      </c>
      <c r="D192" s="133" t="s">
        <v>127</v>
      </c>
      <c r="E192" s="134" t="s">
        <v>334</v>
      </c>
      <c r="F192" s="135" t="s">
        <v>335</v>
      </c>
      <c r="G192" s="136" t="s">
        <v>336</v>
      </c>
      <c r="H192" s="137">
        <v>110</v>
      </c>
      <c r="I192" s="138">
        <v>0</v>
      </c>
      <c r="J192" s="138">
        <f t="shared" si="40"/>
        <v>0</v>
      </c>
      <c r="K192" s="139"/>
      <c r="L192" s="27"/>
      <c r="M192" s="140" t="s">
        <v>1</v>
      </c>
      <c r="N192" s="141" t="s">
        <v>40</v>
      </c>
      <c r="O192" s="142">
        <v>0.17</v>
      </c>
      <c r="P192" s="142">
        <f t="shared" si="41"/>
        <v>18.700000000000003</v>
      </c>
      <c r="Q192" s="142">
        <v>0</v>
      </c>
      <c r="R192" s="142">
        <f t="shared" si="42"/>
        <v>0</v>
      </c>
      <c r="S192" s="142">
        <v>0</v>
      </c>
      <c r="T192" s="143">
        <f t="shared" si="43"/>
        <v>0</v>
      </c>
      <c r="U192" s="26"/>
      <c r="V192" s="26"/>
      <c r="W192" s="26"/>
      <c r="X192" s="26"/>
      <c r="Y192" s="26"/>
      <c r="Z192" s="26"/>
      <c r="AA192" s="26"/>
      <c r="AB192" s="26"/>
      <c r="AC192" s="26"/>
      <c r="AD192" s="26"/>
      <c r="AE192" s="26"/>
      <c r="AR192" s="144" t="s">
        <v>275</v>
      </c>
      <c r="AT192" s="144" t="s">
        <v>127</v>
      </c>
      <c r="AU192" s="144" t="s">
        <v>85</v>
      </c>
      <c r="AY192" s="14" t="s">
        <v>123</v>
      </c>
      <c r="BE192" s="145">
        <f t="shared" si="44"/>
        <v>0</v>
      </c>
      <c r="BF192" s="145">
        <f t="shared" si="45"/>
        <v>0</v>
      </c>
      <c r="BG192" s="145">
        <f t="shared" si="46"/>
        <v>0</v>
      </c>
      <c r="BH192" s="145">
        <f t="shared" si="47"/>
        <v>0</v>
      </c>
      <c r="BI192" s="145">
        <f t="shared" si="48"/>
        <v>0</v>
      </c>
      <c r="BJ192" s="14" t="s">
        <v>83</v>
      </c>
      <c r="BK192" s="145">
        <f t="shared" si="49"/>
        <v>0</v>
      </c>
      <c r="BL192" s="14" t="s">
        <v>275</v>
      </c>
      <c r="BM192" s="144" t="s">
        <v>337</v>
      </c>
    </row>
    <row r="193" spans="1:65" s="2" customFormat="1" ht="22.8">
      <c r="A193" s="26"/>
      <c r="B193" s="132"/>
      <c r="C193" s="133" t="s">
        <v>270</v>
      </c>
      <c r="D193" s="133" t="s">
        <v>127</v>
      </c>
      <c r="E193" s="134" t="s">
        <v>338</v>
      </c>
      <c r="F193" s="135" t="s">
        <v>339</v>
      </c>
      <c r="G193" s="136" t="s">
        <v>189</v>
      </c>
      <c r="H193" s="137">
        <v>2</v>
      </c>
      <c r="I193" s="138">
        <v>0</v>
      </c>
      <c r="J193" s="138">
        <f t="shared" si="40"/>
        <v>0</v>
      </c>
      <c r="K193" s="139"/>
      <c r="L193" s="27"/>
      <c r="M193" s="140" t="s">
        <v>1</v>
      </c>
      <c r="N193" s="141" t="s">
        <v>40</v>
      </c>
      <c r="O193" s="142">
        <v>4.4809999999999999</v>
      </c>
      <c r="P193" s="142">
        <f t="shared" si="41"/>
        <v>8.9619999999999997</v>
      </c>
      <c r="Q193" s="142">
        <v>0</v>
      </c>
      <c r="R193" s="142">
        <f t="shared" si="42"/>
        <v>0</v>
      </c>
      <c r="S193" s="142">
        <v>0</v>
      </c>
      <c r="T193" s="143">
        <f t="shared" si="43"/>
        <v>0</v>
      </c>
      <c r="U193" s="26"/>
      <c r="V193" s="26"/>
      <c r="W193" s="26"/>
      <c r="X193" s="26"/>
      <c r="Y193" s="26"/>
      <c r="Z193" s="26"/>
      <c r="AA193" s="26"/>
      <c r="AB193" s="26"/>
      <c r="AC193" s="26"/>
      <c r="AD193" s="26"/>
      <c r="AE193" s="26"/>
      <c r="AR193" s="144" t="s">
        <v>275</v>
      </c>
      <c r="AT193" s="144" t="s">
        <v>127</v>
      </c>
      <c r="AU193" s="144" t="s">
        <v>85</v>
      </c>
      <c r="AY193" s="14" t="s">
        <v>123</v>
      </c>
      <c r="BE193" s="145">
        <f t="shared" si="44"/>
        <v>0</v>
      </c>
      <c r="BF193" s="145">
        <f t="shared" si="45"/>
        <v>0</v>
      </c>
      <c r="BG193" s="145">
        <f t="shared" si="46"/>
        <v>0</v>
      </c>
      <c r="BH193" s="145">
        <f t="shared" si="47"/>
        <v>0</v>
      </c>
      <c r="BI193" s="145">
        <f t="shared" si="48"/>
        <v>0</v>
      </c>
      <c r="BJ193" s="14" t="s">
        <v>83</v>
      </c>
      <c r="BK193" s="145">
        <f t="shared" si="49"/>
        <v>0</v>
      </c>
      <c r="BL193" s="14" t="s">
        <v>275</v>
      </c>
      <c r="BM193" s="144" t="s">
        <v>340</v>
      </c>
    </row>
    <row r="194" spans="1:65" s="2" customFormat="1" ht="22.8">
      <c r="A194" s="26"/>
      <c r="B194" s="132"/>
      <c r="C194" s="133" t="s">
        <v>131</v>
      </c>
      <c r="D194" s="133" t="s">
        <v>127</v>
      </c>
      <c r="E194" s="134" t="s">
        <v>341</v>
      </c>
      <c r="F194" s="135" t="s">
        <v>342</v>
      </c>
      <c r="G194" s="136" t="s">
        <v>150</v>
      </c>
      <c r="H194" s="137">
        <v>180</v>
      </c>
      <c r="I194" s="138">
        <v>0</v>
      </c>
      <c r="J194" s="138">
        <f t="shared" si="40"/>
        <v>0</v>
      </c>
      <c r="K194" s="139"/>
      <c r="L194" s="27"/>
      <c r="M194" s="140" t="s">
        <v>1</v>
      </c>
      <c r="N194" s="141" t="s">
        <v>40</v>
      </c>
      <c r="O194" s="142">
        <v>1.292</v>
      </c>
      <c r="P194" s="142">
        <f t="shared" si="41"/>
        <v>232.56</v>
      </c>
      <c r="Q194" s="142">
        <v>0</v>
      </c>
      <c r="R194" s="142">
        <f t="shared" si="42"/>
        <v>0</v>
      </c>
      <c r="S194" s="142">
        <v>0</v>
      </c>
      <c r="T194" s="143">
        <f t="shared" si="43"/>
        <v>0</v>
      </c>
      <c r="U194" s="26"/>
      <c r="V194" s="26"/>
      <c r="W194" s="26"/>
      <c r="X194" s="26"/>
      <c r="Y194" s="26"/>
      <c r="Z194" s="26"/>
      <c r="AA194" s="26"/>
      <c r="AB194" s="26"/>
      <c r="AC194" s="26"/>
      <c r="AD194" s="26"/>
      <c r="AE194" s="26"/>
      <c r="AR194" s="144" t="s">
        <v>275</v>
      </c>
      <c r="AT194" s="144" t="s">
        <v>127</v>
      </c>
      <c r="AU194" s="144" t="s">
        <v>85</v>
      </c>
      <c r="AY194" s="14" t="s">
        <v>123</v>
      </c>
      <c r="BE194" s="145">
        <f t="shared" si="44"/>
        <v>0</v>
      </c>
      <c r="BF194" s="145">
        <f t="shared" si="45"/>
        <v>0</v>
      </c>
      <c r="BG194" s="145">
        <f t="shared" si="46"/>
        <v>0</v>
      </c>
      <c r="BH194" s="145">
        <f t="shared" si="47"/>
        <v>0</v>
      </c>
      <c r="BI194" s="145">
        <f t="shared" si="48"/>
        <v>0</v>
      </c>
      <c r="BJ194" s="14" t="s">
        <v>83</v>
      </c>
      <c r="BK194" s="145">
        <f t="shared" si="49"/>
        <v>0</v>
      </c>
      <c r="BL194" s="14" t="s">
        <v>275</v>
      </c>
      <c r="BM194" s="144" t="s">
        <v>343</v>
      </c>
    </row>
    <row r="195" spans="1:65" s="2" customFormat="1" ht="22.8">
      <c r="A195" s="26"/>
      <c r="B195" s="132"/>
      <c r="C195" s="133" t="s">
        <v>344</v>
      </c>
      <c r="D195" s="133" t="s">
        <v>127</v>
      </c>
      <c r="E195" s="134" t="s">
        <v>345</v>
      </c>
      <c r="F195" s="135" t="s">
        <v>346</v>
      </c>
      <c r="G195" s="136" t="s">
        <v>150</v>
      </c>
      <c r="H195" s="137">
        <v>40</v>
      </c>
      <c r="I195" s="138">
        <v>0</v>
      </c>
      <c r="J195" s="138">
        <f t="shared" si="40"/>
        <v>0</v>
      </c>
      <c r="K195" s="139"/>
      <c r="L195" s="27"/>
      <c r="M195" s="140" t="s">
        <v>1</v>
      </c>
      <c r="N195" s="141" t="s">
        <v>40</v>
      </c>
      <c r="O195" s="142">
        <v>2.7679999999999998</v>
      </c>
      <c r="P195" s="142">
        <f t="shared" si="41"/>
        <v>110.72</v>
      </c>
      <c r="Q195" s="142">
        <v>0</v>
      </c>
      <c r="R195" s="142">
        <f t="shared" si="42"/>
        <v>0</v>
      </c>
      <c r="S195" s="142">
        <v>0</v>
      </c>
      <c r="T195" s="143">
        <f t="shared" si="43"/>
        <v>0</v>
      </c>
      <c r="U195" s="26"/>
      <c r="V195" s="26"/>
      <c r="W195" s="26"/>
      <c r="X195" s="26"/>
      <c r="Y195" s="26"/>
      <c r="Z195" s="26"/>
      <c r="AA195" s="26"/>
      <c r="AB195" s="26"/>
      <c r="AC195" s="26"/>
      <c r="AD195" s="26"/>
      <c r="AE195" s="26"/>
      <c r="AR195" s="144" t="s">
        <v>275</v>
      </c>
      <c r="AT195" s="144" t="s">
        <v>127</v>
      </c>
      <c r="AU195" s="144" t="s">
        <v>85</v>
      </c>
      <c r="AY195" s="14" t="s">
        <v>123</v>
      </c>
      <c r="BE195" s="145">
        <f t="shared" si="44"/>
        <v>0</v>
      </c>
      <c r="BF195" s="145">
        <f t="shared" si="45"/>
        <v>0</v>
      </c>
      <c r="BG195" s="145">
        <f t="shared" si="46"/>
        <v>0</v>
      </c>
      <c r="BH195" s="145">
        <f t="shared" si="47"/>
        <v>0</v>
      </c>
      <c r="BI195" s="145">
        <f t="shared" si="48"/>
        <v>0</v>
      </c>
      <c r="BJ195" s="14" t="s">
        <v>83</v>
      </c>
      <c r="BK195" s="145">
        <f t="shared" si="49"/>
        <v>0</v>
      </c>
      <c r="BL195" s="14" t="s">
        <v>275</v>
      </c>
      <c r="BM195" s="144" t="s">
        <v>347</v>
      </c>
    </row>
    <row r="196" spans="1:65" s="2" customFormat="1" ht="22.8">
      <c r="A196" s="26"/>
      <c r="B196" s="132"/>
      <c r="C196" s="133" t="s">
        <v>348</v>
      </c>
      <c r="D196" s="133" t="s">
        <v>127</v>
      </c>
      <c r="E196" s="134" t="s">
        <v>349</v>
      </c>
      <c r="F196" s="135" t="s">
        <v>350</v>
      </c>
      <c r="G196" s="136" t="s">
        <v>150</v>
      </c>
      <c r="H196" s="137">
        <v>220</v>
      </c>
      <c r="I196" s="138">
        <v>0</v>
      </c>
      <c r="J196" s="138">
        <f t="shared" si="40"/>
        <v>0</v>
      </c>
      <c r="K196" s="139"/>
      <c r="L196" s="27"/>
      <c r="M196" s="140" t="s">
        <v>1</v>
      </c>
      <c r="N196" s="141" t="s">
        <v>40</v>
      </c>
      <c r="O196" s="142">
        <v>6.6000000000000003E-2</v>
      </c>
      <c r="P196" s="142">
        <f t="shared" si="41"/>
        <v>14.520000000000001</v>
      </c>
      <c r="Q196" s="142">
        <v>0.156</v>
      </c>
      <c r="R196" s="142">
        <f t="shared" si="42"/>
        <v>34.32</v>
      </c>
      <c r="S196" s="142">
        <v>0</v>
      </c>
      <c r="T196" s="143">
        <f t="shared" si="43"/>
        <v>0</v>
      </c>
      <c r="U196" s="26"/>
      <c r="V196" s="26"/>
      <c r="W196" s="26"/>
      <c r="X196" s="26"/>
      <c r="Y196" s="26"/>
      <c r="Z196" s="26"/>
      <c r="AA196" s="26"/>
      <c r="AB196" s="26"/>
      <c r="AC196" s="26"/>
      <c r="AD196" s="26"/>
      <c r="AE196" s="26"/>
      <c r="AR196" s="144" t="s">
        <v>275</v>
      </c>
      <c r="AT196" s="144" t="s">
        <v>127</v>
      </c>
      <c r="AU196" s="144" t="s">
        <v>85</v>
      </c>
      <c r="AY196" s="14" t="s">
        <v>123</v>
      </c>
      <c r="BE196" s="145">
        <f t="shared" si="44"/>
        <v>0</v>
      </c>
      <c r="BF196" s="145">
        <f t="shared" si="45"/>
        <v>0</v>
      </c>
      <c r="BG196" s="145">
        <f t="shared" si="46"/>
        <v>0</v>
      </c>
      <c r="BH196" s="145">
        <f t="shared" si="47"/>
        <v>0</v>
      </c>
      <c r="BI196" s="145">
        <f t="shared" si="48"/>
        <v>0</v>
      </c>
      <c r="BJ196" s="14" t="s">
        <v>83</v>
      </c>
      <c r="BK196" s="145">
        <f t="shared" si="49"/>
        <v>0</v>
      </c>
      <c r="BL196" s="14" t="s">
        <v>275</v>
      </c>
      <c r="BM196" s="144" t="s">
        <v>351</v>
      </c>
    </row>
    <row r="197" spans="1:65" s="2" customFormat="1" ht="11.4">
      <c r="A197" s="26"/>
      <c r="B197" s="132"/>
      <c r="C197" s="152" t="s">
        <v>352</v>
      </c>
      <c r="D197" s="152" t="s">
        <v>167</v>
      </c>
      <c r="E197" s="153" t="s">
        <v>353</v>
      </c>
      <c r="F197" s="154" t="s">
        <v>354</v>
      </c>
      <c r="G197" s="155" t="s">
        <v>150</v>
      </c>
      <c r="H197" s="156">
        <v>220</v>
      </c>
      <c r="I197" s="157">
        <v>0</v>
      </c>
      <c r="J197" s="157">
        <f t="shared" si="40"/>
        <v>0</v>
      </c>
      <c r="K197" s="158"/>
      <c r="L197" s="159"/>
      <c r="M197" s="160" t="s">
        <v>1</v>
      </c>
      <c r="N197" s="161" t="s">
        <v>40</v>
      </c>
      <c r="O197" s="142">
        <v>0</v>
      </c>
      <c r="P197" s="142">
        <f t="shared" si="41"/>
        <v>0</v>
      </c>
      <c r="Q197" s="142">
        <v>5.9000000000000003E-4</v>
      </c>
      <c r="R197" s="142">
        <f t="shared" si="42"/>
        <v>0.1298</v>
      </c>
      <c r="S197" s="142">
        <v>0</v>
      </c>
      <c r="T197" s="143">
        <f t="shared" si="43"/>
        <v>0</v>
      </c>
      <c r="U197" s="26"/>
      <c r="V197" s="26"/>
      <c r="W197" s="26"/>
      <c r="X197" s="26"/>
      <c r="Y197" s="26"/>
      <c r="Z197" s="26"/>
      <c r="AA197" s="26"/>
      <c r="AB197" s="26"/>
      <c r="AC197" s="26"/>
      <c r="AD197" s="26"/>
      <c r="AE197" s="26"/>
      <c r="AR197" s="144" t="s">
        <v>281</v>
      </c>
      <c r="AT197" s="144" t="s">
        <v>167</v>
      </c>
      <c r="AU197" s="144" t="s">
        <v>85</v>
      </c>
      <c r="AY197" s="14" t="s">
        <v>123</v>
      </c>
      <c r="BE197" s="145">
        <f t="shared" si="44"/>
        <v>0</v>
      </c>
      <c r="BF197" s="145">
        <f t="shared" si="45"/>
        <v>0</v>
      </c>
      <c r="BG197" s="145">
        <f t="shared" si="46"/>
        <v>0</v>
      </c>
      <c r="BH197" s="145">
        <f t="shared" si="47"/>
        <v>0</v>
      </c>
      <c r="BI197" s="145">
        <f t="shared" si="48"/>
        <v>0</v>
      </c>
      <c r="BJ197" s="14" t="s">
        <v>83</v>
      </c>
      <c r="BK197" s="145">
        <f t="shared" si="49"/>
        <v>0</v>
      </c>
      <c r="BL197" s="14" t="s">
        <v>281</v>
      </c>
      <c r="BM197" s="144" t="s">
        <v>355</v>
      </c>
    </row>
    <row r="198" spans="1:65" s="2" customFormat="1" ht="11.4">
      <c r="A198" s="26"/>
      <c r="B198" s="132"/>
      <c r="C198" s="133" t="s">
        <v>356</v>
      </c>
      <c r="D198" s="133" t="s">
        <v>127</v>
      </c>
      <c r="E198" s="134" t="s">
        <v>357</v>
      </c>
      <c r="F198" s="135" t="s">
        <v>358</v>
      </c>
      <c r="G198" s="136" t="s">
        <v>150</v>
      </c>
      <c r="H198" s="137">
        <v>220</v>
      </c>
      <c r="I198" s="138">
        <v>0</v>
      </c>
      <c r="J198" s="138">
        <f t="shared" si="40"/>
        <v>0</v>
      </c>
      <c r="K198" s="139"/>
      <c r="L198" s="27"/>
      <c r="M198" s="140" t="s">
        <v>1</v>
      </c>
      <c r="N198" s="141" t="s">
        <v>40</v>
      </c>
      <c r="O198" s="142">
        <v>2.5000000000000001E-2</v>
      </c>
      <c r="P198" s="142">
        <f t="shared" si="41"/>
        <v>5.5</v>
      </c>
      <c r="Q198" s="142">
        <v>9.0000000000000006E-5</v>
      </c>
      <c r="R198" s="142">
        <f t="shared" si="42"/>
        <v>1.9800000000000002E-2</v>
      </c>
      <c r="S198" s="142">
        <v>0</v>
      </c>
      <c r="T198" s="143">
        <f t="shared" si="43"/>
        <v>0</v>
      </c>
      <c r="U198" s="26"/>
      <c r="V198" s="26"/>
      <c r="W198" s="26"/>
      <c r="X198" s="26"/>
      <c r="Y198" s="26"/>
      <c r="Z198" s="26"/>
      <c r="AA198" s="26"/>
      <c r="AB198" s="26"/>
      <c r="AC198" s="26"/>
      <c r="AD198" s="26"/>
      <c r="AE198" s="26"/>
      <c r="AR198" s="144" t="s">
        <v>275</v>
      </c>
      <c r="AT198" s="144" t="s">
        <v>127</v>
      </c>
      <c r="AU198" s="144" t="s">
        <v>85</v>
      </c>
      <c r="AY198" s="14" t="s">
        <v>123</v>
      </c>
      <c r="BE198" s="145">
        <f t="shared" si="44"/>
        <v>0</v>
      </c>
      <c r="BF198" s="145">
        <f t="shared" si="45"/>
        <v>0</v>
      </c>
      <c r="BG198" s="145">
        <f t="shared" si="46"/>
        <v>0</v>
      </c>
      <c r="BH198" s="145">
        <f t="shared" si="47"/>
        <v>0</v>
      </c>
      <c r="BI198" s="145">
        <f t="shared" si="48"/>
        <v>0</v>
      </c>
      <c r="BJ198" s="14" t="s">
        <v>83</v>
      </c>
      <c r="BK198" s="145">
        <f t="shared" si="49"/>
        <v>0</v>
      </c>
      <c r="BL198" s="14" t="s">
        <v>275</v>
      </c>
      <c r="BM198" s="144" t="s">
        <v>359</v>
      </c>
    </row>
    <row r="199" spans="1:65" s="2" customFormat="1" ht="22.8">
      <c r="A199" s="26"/>
      <c r="B199" s="132"/>
      <c r="C199" s="133" t="s">
        <v>360</v>
      </c>
      <c r="D199" s="133" t="s">
        <v>127</v>
      </c>
      <c r="E199" s="134" t="s">
        <v>361</v>
      </c>
      <c r="F199" s="135" t="s">
        <v>362</v>
      </c>
      <c r="G199" s="136" t="s">
        <v>150</v>
      </c>
      <c r="H199" s="137">
        <v>40</v>
      </c>
      <c r="I199" s="138">
        <v>0</v>
      </c>
      <c r="J199" s="138">
        <f t="shared" si="40"/>
        <v>0</v>
      </c>
      <c r="K199" s="139"/>
      <c r="L199" s="27"/>
      <c r="M199" s="140" t="s">
        <v>1</v>
      </c>
      <c r="N199" s="141" t="s">
        <v>40</v>
      </c>
      <c r="O199" s="142">
        <v>7.4999999999999997E-2</v>
      </c>
      <c r="P199" s="142">
        <f t="shared" si="41"/>
        <v>3</v>
      </c>
      <c r="Q199" s="142">
        <v>0</v>
      </c>
      <c r="R199" s="142">
        <f t="shared" si="42"/>
        <v>0</v>
      </c>
      <c r="S199" s="142">
        <v>0</v>
      </c>
      <c r="T199" s="143">
        <f t="shared" si="43"/>
        <v>0</v>
      </c>
      <c r="U199" s="26"/>
      <c r="V199" s="26"/>
      <c r="W199" s="26"/>
      <c r="X199" s="26"/>
      <c r="Y199" s="26"/>
      <c r="Z199" s="26"/>
      <c r="AA199" s="26"/>
      <c r="AB199" s="26"/>
      <c r="AC199" s="26"/>
      <c r="AD199" s="26"/>
      <c r="AE199" s="26"/>
      <c r="AR199" s="144" t="s">
        <v>275</v>
      </c>
      <c r="AT199" s="144" t="s">
        <v>127</v>
      </c>
      <c r="AU199" s="144" t="s">
        <v>85</v>
      </c>
      <c r="AY199" s="14" t="s">
        <v>123</v>
      </c>
      <c r="BE199" s="145">
        <f t="shared" si="44"/>
        <v>0</v>
      </c>
      <c r="BF199" s="145">
        <f t="shared" si="45"/>
        <v>0</v>
      </c>
      <c r="BG199" s="145">
        <f t="shared" si="46"/>
        <v>0</v>
      </c>
      <c r="BH199" s="145">
        <f t="shared" si="47"/>
        <v>0</v>
      </c>
      <c r="BI199" s="145">
        <f t="shared" si="48"/>
        <v>0</v>
      </c>
      <c r="BJ199" s="14" t="s">
        <v>83</v>
      </c>
      <c r="BK199" s="145">
        <f t="shared" si="49"/>
        <v>0</v>
      </c>
      <c r="BL199" s="14" t="s">
        <v>275</v>
      </c>
      <c r="BM199" s="144" t="s">
        <v>363</v>
      </c>
    </row>
    <row r="200" spans="1:65" s="2" customFormat="1" ht="22.8">
      <c r="A200" s="26"/>
      <c r="B200" s="132"/>
      <c r="C200" s="152" t="s">
        <v>170</v>
      </c>
      <c r="D200" s="152" t="s">
        <v>167</v>
      </c>
      <c r="E200" s="153" t="s">
        <v>364</v>
      </c>
      <c r="F200" s="154" t="s">
        <v>365</v>
      </c>
      <c r="G200" s="155" t="s">
        <v>150</v>
      </c>
      <c r="H200" s="156">
        <v>40</v>
      </c>
      <c r="I200" s="157">
        <v>0</v>
      </c>
      <c r="J200" s="157">
        <f t="shared" si="40"/>
        <v>0</v>
      </c>
      <c r="K200" s="158"/>
      <c r="L200" s="159"/>
      <c r="M200" s="160" t="s">
        <v>1</v>
      </c>
      <c r="N200" s="161" t="s">
        <v>40</v>
      </c>
      <c r="O200" s="142">
        <v>0</v>
      </c>
      <c r="P200" s="142">
        <f t="shared" si="41"/>
        <v>0</v>
      </c>
      <c r="Q200" s="142">
        <v>1.9000000000000001E-4</v>
      </c>
      <c r="R200" s="142">
        <f t="shared" si="42"/>
        <v>7.6000000000000009E-3</v>
      </c>
      <c r="S200" s="142">
        <v>0</v>
      </c>
      <c r="T200" s="143">
        <f t="shared" si="43"/>
        <v>0</v>
      </c>
      <c r="U200" s="26"/>
      <c r="V200" s="26"/>
      <c r="W200" s="26"/>
      <c r="X200" s="26"/>
      <c r="Y200" s="26"/>
      <c r="Z200" s="26"/>
      <c r="AA200" s="26"/>
      <c r="AB200" s="26"/>
      <c r="AC200" s="26"/>
      <c r="AD200" s="26"/>
      <c r="AE200" s="26"/>
      <c r="AR200" s="144" t="s">
        <v>281</v>
      </c>
      <c r="AT200" s="144" t="s">
        <v>167</v>
      </c>
      <c r="AU200" s="144" t="s">
        <v>85</v>
      </c>
      <c r="AY200" s="14" t="s">
        <v>123</v>
      </c>
      <c r="BE200" s="145">
        <f t="shared" si="44"/>
        <v>0</v>
      </c>
      <c r="BF200" s="145">
        <f t="shared" si="45"/>
        <v>0</v>
      </c>
      <c r="BG200" s="145">
        <f t="shared" si="46"/>
        <v>0</v>
      </c>
      <c r="BH200" s="145">
        <f t="shared" si="47"/>
        <v>0</v>
      </c>
      <c r="BI200" s="145">
        <f t="shared" si="48"/>
        <v>0</v>
      </c>
      <c r="BJ200" s="14" t="s">
        <v>83</v>
      </c>
      <c r="BK200" s="145">
        <f t="shared" si="49"/>
        <v>0</v>
      </c>
      <c r="BL200" s="14" t="s">
        <v>281</v>
      </c>
      <c r="BM200" s="144" t="s">
        <v>366</v>
      </c>
    </row>
    <row r="201" spans="1:65" s="2" customFormat="1" ht="22.8">
      <c r="A201" s="26"/>
      <c r="B201" s="132"/>
      <c r="C201" s="133" t="s">
        <v>367</v>
      </c>
      <c r="D201" s="133" t="s">
        <v>127</v>
      </c>
      <c r="E201" s="134" t="s">
        <v>368</v>
      </c>
      <c r="F201" s="135" t="s">
        <v>369</v>
      </c>
      <c r="G201" s="136" t="s">
        <v>150</v>
      </c>
      <c r="H201" s="137">
        <v>180</v>
      </c>
      <c r="I201" s="138">
        <v>0</v>
      </c>
      <c r="J201" s="138">
        <f t="shared" si="40"/>
        <v>0</v>
      </c>
      <c r="K201" s="139"/>
      <c r="L201" s="27"/>
      <c r="M201" s="140" t="s">
        <v>1</v>
      </c>
      <c r="N201" s="141" t="s">
        <v>40</v>
      </c>
      <c r="O201" s="142">
        <v>0.24</v>
      </c>
      <c r="P201" s="142">
        <f t="shared" si="41"/>
        <v>43.199999999999996</v>
      </c>
      <c r="Q201" s="142">
        <v>0</v>
      </c>
      <c r="R201" s="142">
        <f t="shared" si="42"/>
        <v>0</v>
      </c>
      <c r="S201" s="142">
        <v>0</v>
      </c>
      <c r="T201" s="143">
        <f t="shared" si="43"/>
        <v>0</v>
      </c>
      <c r="U201" s="26"/>
      <c r="V201" s="26"/>
      <c r="W201" s="26"/>
      <c r="X201" s="26"/>
      <c r="Y201" s="26"/>
      <c r="Z201" s="26"/>
      <c r="AA201" s="26"/>
      <c r="AB201" s="26"/>
      <c r="AC201" s="26"/>
      <c r="AD201" s="26"/>
      <c r="AE201" s="26"/>
      <c r="AR201" s="144" t="s">
        <v>275</v>
      </c>
      <c r="AT201" s="144" t="s">
        <v>127</v>
      </c>
      <c r="AU201" s="144" t="s">
        <v>85</v>
      </c>
      <c r="AY201" s="14" t="s">
        <v>123</v>
      </c>
      <c r="BE201" s="145">
        <f t="shared" si="44"/>
        <v>0</v>
      </c>
      <c r="BF201" s="145">
        <f t="shared" si="45"/>
        <v>0</v>
      </c>
      <c r="BG201" s="145">
        <f t="shared" si="46"/>
        <v>0</v>
      </c>
      <c r="BH201" s="145">
        <f t="shared" si="47"/>
        <v>0</v>
      </c>
      <c r="BI201" s="145">
        <f t="shared" si="48"/>
        <v>0</v>
      </c>
      <c r="BJ201" s="14" t="s">
        <v>83</v>
      </c>
      <c r="BK201" s="145">
        <f t="shared" si="49"/>
        <v>0</v>
      </c>
      <c r="BL201" s="14" t="s">
        <v>275</v>
      </c>
      <c r="BM201" s="144" t="s">
        <v>370</v>
      </c>
    </row>
    <row r="202" spans="1:65" s="2" customFormat="1" ht="38.4">
      <c r="A202" s="26"/>
      <c r="B202" s="27"/>
      <c r="C202" s="26"/>
      <c r="D202" s="146" t="s">
        <v>152</v>
      </c>
      <c r="E202" s="26"/>
      <c r="F202" s="147" t="s">
        <v>371</v>
      </c>
      <c r="G202" s="26"/>
      <c r="H202" s="26"/>
      <c r="I202" s="26"/>
      <c r="J202" s="26"/>
      <c r="K202" s="26"/>
      <c r="L202" s="27"/>
      <c r="M202" s="148"/>
      <c r="N202" s="149"/>
      <c r="O202" s="52"/>
      <c r="P202" s="52"/>
      <c r="Q202" s="52"/>
      <c r="R202" s="52"/>
      <c r="S202" s="52"/>
      <c r="T202" s="53"/>
      <c r="U202" s="26"/>
      <c r="V202" s="26"/>
      <c r="W202" s="26"/>
      <c r="X202" s="26"/>
      <c r="Y202" s="26"/>
      <c r="Z202" s="26"/>
      <c r="AA202" s="26"/>
      <c r="AB202" s="26"/>
      <c r="AC202" s="26"/>
      <c r="AD202" s="26"/>
      <c r="AE202" s="26"/>
      <c r="AT202" s="14" t="s">
        <v>152</v>
      </c>
      <c r="AU202" s="14" t="s">
        <v>85</v>
      </c>
    </row>
    <row r="203" spans="1:65" s="2" customFormat="1" ht="22.8">
      <c r="A203" s="26"/>
      <c r="B203" s="132"/>
      <c r="C203" s="133" t="s">
        <v>372</v>
      </c>
      <c r="D203" s="133" t="s">
        <v>127</v>
      </c>
      <c r="E203" s="134" t="s">
        <v>373</v>
      </c>
      <c r="F203" s="135" t="s">
        <v>374</v>
      </c>
      <c r="G203" s="136" t="s">
        <v>150</v>
      </c>
      <c r="H203" s="137">
        <v>40</v>
      </c>
      <c r="I203" s="138">
        <v>0</v>
      </c>
      <c r="J203" s="138">
        <f>ROUND(I203*H203,2)</f>
        <v>0</v>
      </c>
      <c r="K203" s="139"/>
      <c r="L203" s="27"/>
      <c r="M203" s="140" t="s">
        <v>1</v>
      </c>
      <c r="N203" s="141" t="s">
        <v>40</v>
      </c>
      <c r="O203" s="142">
        <v>0.53900000000000003</v>
      </c>
      <c r="P203" s="142">
        <f>O203*H203</f>
        <v>21.560000000000002</v>
      </c>
      <c r="Q203" s="142">
        <v>0</v>
      </c>
      <c r="R203" s="142">
        <f>Q203*H203</f>
        <v>0</v>
      </c>
      <c r="S203" s="142">
        <v>0</v>
      </c>
      <c r="T203" s="143">
        <f>S203*H203</f>
        <v>0</v>
      </c>
      <c r="U203" s="26"/>
      <c r="V203" s="26"/>
      <c r="W203" s="26"/>
      <c r="X203" s="26"/>
      <c r="Y203" s="26"/>
      <c r="Z203" s="26"/>
      <c r="AA203" s="26"/>
      <c r="AB203" s="26"/>
      <c r="AC203" s="26"/>
      <c r="AD203" s="26"/>
      <c r="AE203" s="26"/>
      <c r="AR203" s="144" t="s">
        <v>275</v>
      </c>
      <c r="AT203" s="144" t="s">
        <v>127</v>
      </c>
      <c r="AU203" s="144" t="s">
        <v>85</v>
      </c>
      <c r="AY203" s="14" t="s">
        <v>123</v>
      </c>
      <c r="BE203" s="145">
        <f>IF(N203="základní",J203,0)</f>
        <v>0</v>
      </c>
      <c r="BF203" s="145">
        <f>IF(N203="snížená",J203,0)</f>
        <v>0</v>
      </c>
      <c r="BG203" s="145">
        <f>IF(N203="zákl. přenesená",J203,0)</f>
        <v>0</v>
      </c>
      <c r="BH203" s="145">
        <f>IF(N203="sníž. přenesená",J203,0)</f>
        <v>0</v>
      </c>
      <c r="BI203" s="145">
        <f>IF(N203="nulová",J203,0)</f>
        <v>0</v>
      </c>
      <c r="BJ203" s="14" t="s">
        <v>83</v>
      </c>
      <c r="BK203" s="145">
        <f>ROUND(I203*H203,2)</f>
        <v>0</v>
      </c>
      <c r="BL203" s="14" t="s">
        <v>275</v>
      </c>
      <c r="BM203" s="144" t="s">
        <v>375</v>
      </c>
    </row>
    <row r="204" spans="1:65" s="2" customFormat="1" ht="38.4">
      <c r="A204" s="26"/>
      <c r="B204" s="27"/>
      <c r="C204" s="26"/>
      <c r="D204" s="146" t="s">
        <v>152</v>
      </c>
      <c r="E204" s="26"/>
      <c r="F204" s="147" t="s">
        <v>376</v>
      </c>
      <c r="G204" s="26"/>
      <c r="H204" s="26"/>
      <c r="I204" s="26"/>
      <c r="J204" s="26"/>
      <c r="K204" s="26"/>
      <c r="L204" s="27"/>
      <c r="M204" s="148"/>
      <c r="N204" s="149"/>
      <c r="O204" s="52"/>
      <c r="P204" s="52"/>
      <c r="Q204" s="52"/>
      <c r="R204" s="52"/>
      <c r="S204" s="52"/>
      <c r="T204" s="53"/>
      <c r="U204" s="26"/>
      <c r="V204" s="26"/>
      <c r="W204" s="26"/>
      <c r="X204" s="26"/>
      <c r="Y204" s="26"/>
      <c r="Z204" s="26"/>
      <c r="AA204" s="26"/>
      <c r="AB204" s="26"/>
      <c r="AC204" s="26"/>
      <c r="AD204" s="26"/>
      <c r="AE204" s="26"/>
      <c r="AT204" s="14" t="s">
        <v>152</v>
      </c>
      <c r="AU204" s="14" t="s">
        <v>85</v>
      </c>
    </row>
    <row r="205" spans="1:65" s="2" customFormat="1" ht="22.8">
      <c r="A205" s="26"/>
      <c r="B205" s="132"/>
      <c r="C205" s="133" t="s">
        <v>377</v>
      </c>
      <c r="D205" s="133" t="s">
        <v>127</v>
      </c>
      <c r="E205" s="134" t="s">
        <v>378</v>
      </c>
      <c r="F205" s="135" t="s">
        <v>379</v>
      </c>
      <c r="G205" s="136" t="s">
        <v>380</v>
      </c>
      <c r="H205" s="137">
        <v>17</v>
      </c>
      <c r="I205" s="138">
        <v>0</v>
      </c>
      <c r="J205" s="138">
        <f t="shared" ref="J205:J214" si="50">ROUND(I205*H205,2)</f>
        <v>0</v>
      </c>
      <c r="K205" s="139"/>
      <c r="L205" s="27"/>
      <c r="M205" s="140" t="s">
        <v>1</v>
      </c>
      <c r="N205" s="141" t="s">
        <v>40</v>
      </c>
      <c r="O205" s="142">
        <v>9.4E-2</v>
      </c>
      <c r="P205" s="142">
        <f t="shared" ref="P205:P214" si="51">O205*H205</f>
        <v>1.5980000000000001</v>
      </c>
      <c r="Q205" s="142">
        <v>0</v>
      </c>
      <c r="R205" s="142">
        <f t="shared" ref="R205:R214" si="52">Q205*H205</f>
        <v>0</v>
      </c>
      <c r="S205" s="142">
        <v>0</v>
      </c>
      <c r="T205" s="143">
        <f t="shared" ref="T205:T214" si="53">S205*H205</f>
        <v>0</v>
      </c>
      <c r="U205" s="26"/>
      <c r="V205" s="26"/>
      <c r="W205" s="26"/>
      <c r="X205" s="26"/>
      <c r="Y205" s="26"/>
      <c r="Z205" s="26"/>
      <c r="AA205" s="26"/>
      <c r="AB205" s="26"/>
      <c r="AC205" s="26"/>
      <c r="AD205" s="26"/>
      <c r="AE205" s="26"/>
      <c r="AR205" s="144" t="s">
        <v>275</v>
      </c>
      <c r="AT205" s="144" t="s">
        <v>127</v>
      </c>
      <c r="AU205" s="144" t="s">
        <v>85</v>
      </c>
      <c r="AY205" s="14" t="s">
        <v>123</v>
      </c>
      <c r="BE205" s="145">
        <f t="shared" ref="BE205:BE214" si="54">IF(N205="základní",J205,0)</f>
        <v>0</v>
      </c>
      <c r="BF205" s="145">
        <f t="shared" ref="BF205:BF214" si="55">IF(N205="snížená",J205,0)</f>
        <v>0</v>
      </c>
      <c r="BG205" s="145">
        <f t="shared" ref="BG205:BG214" si="56">IF(N205="zákl. přenesená",J205,0)</f>
        <v>0</v>
      </c>
      <c r="BH205" s="145">
        <f t="shared" ref="BH205:BH214" si="57">IF(N205="sníž. přenesená",J205,0)</f>
        <v>0</v>
      </c>
      <c r="BI205" s="145">
        <f t="shared" ref="BI205:BI214" si="58">IF(N205="nulová",J205,0)</f>
        <v>0</v>
      </c>
      <c r="BJ205" s="14" t="s">
        <v>83</v>
      </c>
      <c r="BK205" s="145">
        <f t="shared" ref="BK205:BK214" si="59">ROUND(I205*H205,2)</f>
        <v>0</v>
      </c>
      <c r="BL205" s="14" t="s">
        <v>275</v>
      </c>
      <c r="BM205" s="144" t="s">
        <v>381</v>
      </c>
    </row>
    <row r="206" spans="1:65" s="2" customFormat="1" ht="22.8">
      <c r="A206" s="26"/>
      <c r="B206" s="132"/>
      <c r="C206" s="133" t="s">
        <v>382</v>
      </c>
      <c r="D206" s="133" t="s">
        <v>127</v>
      </c>
      <c r="E206" s="134" t="s">
        <v>383</v>
      </c>
      <c r="F206" s="135" t="s">
        <v>384</v>
      </c>
      <c r="G206" s="136" t="s">
        <v>380</v>
      </c>
      <c r="H206" s="137">
        <v>510</v>
      </c>
      <c r="I206" s="138">
        <v>0</v>
      </c>
      <c r="J206" s="138">
        <f t="shared" si="50"/>
        <v>0</v>
      </c>
      <c r="K206" s="139"/>
      <c r="L206" s="27"/>
      <c r="M206" s="140" t="s">
        <v>1</v>
      </c>
      <c r="N206" s="141" t="s">
        <v>40</v>
      </c>
      <c r="O206" s="142">
        <v>1.2999999999999999E-2</v>
      </c>
      <c r="P206" s="142">
        <f t="shared" si="51"/>
        <v>6.63</v>
      </c>
      <c r="Q206" s="142">
        <v>0</v>
      </c>
      <c r="R206" s="142">
        <f t="shared" si="52"/>
        <v>0</v>
      </c>
      <c r="S206" s="142">
        <v>0</v>
      </c>
      <c r="T206" s="143">
        <f t="shared" si="53"/>
        <v>0</v>
      </c>
      <c r="U206" s="26"/>
      <c r="V206" s="26"/>
      <c r="W206" s="26"/>
      <c r="X206" s="26"/>
      <c r="Y206" s="26"/>
      <c r="Z206" s="26"/>
      <c r="AA206" s="26"/>
      <c r="AB206" s="26"/>
      <c r="AC206" s="26"/>
      <c r="AD206" s="26"/>
      <c r="AE206" s="26"/>
      <c r="AR206" s="144" t="s">
        <v>275</v>
      </c>
      <c r="AT206" s="144" t="s">
        <v>127</v>
      </c>
      <c r="AU206" s="144" t="s">
        <v>85</v>
      </c>
      <c r="AY206" s="14" t="s">
        <v>123</v>
      </c>
      <c r="BE206" s="145">
        <f t="shared" si="54"/>
        <v>0</v>
      </c>
      <c r="BF206" s="145">
        <f t="shared" si="55"/>
        <v>0</v>
      </c>
      <c r="BG206" s="145">
        <f t="shared" si="56"/>
        <v>0</v>
      </c>
      <c r="BH206" s="145">
        <f t="shared" si="57"/>
        <v>0</v>
      </c>
      <c r="BI206" s="145">
        <f t="shared" si="58"/>
        <v>0</v>
      </c>
      <c r="BJ206" s="14" t="s">
        <v>83</v>
      </c>
      <c r="BK206" s="145">
        <f t="shared" si="59"/>
        <v>0</v>
      </c>
      <c r="BL206" s="14" t="s">
        <v>275</v>
      </c>
      <c r="BM206" s="144" t="s">
        <v>385</v>
      </c>
    </row>
    <row r="207" spans="1:65" s="2" customFormat="1" ht="22.8">
      <c r="A207" s="26"/>
      <c r="B207" s="132"/>
      <c r="C207" s="133" t="s">
        <v>386</v>
      </c>
      <c r="D207" s="133" t="s">
        <v>127</v>
      </c>
      <c r="E207" s="134" t="s">
        <v>387</v>
      </c>
      <c r="F207" s="135" t="s">
        <v>388</v>
      </c>
      <c r="G207" s="136" t="s">
        <v>336</v>
      </c>
      <c r="H207" s="137">
        <v>10</v>
      </c>
      <c r="I207" s="138">
        <v>0</v>
      </c>
      <c r="J207" s="138">
        <f t="shared" si="50"/>
        <v>0</v>
      </c>
      <c r="K207" s="139"/>
      <c r="L207" s="27"/>
      <c r="M207" s="140" t="s">
        <v>1</v>
      </c>
      <c r="N207" s="141" t="s">
        <v>40</v>
      </c>
      <c r="O207" s="142">
        <v>0.22600000000000001</v>
      </c>
      <c r="P207" s="142">
        <f t="shared" si="51"/>
        <v>2.2600000000000002</v>
      </c>
      <c r="Q207" s="142">
        <v>8.3500000000000005E-2</v>
      </c>
      <c r="R207" s="142">
        <f t="shared" si="52"/>
        <v>0.83500000000000008</v>
      </c>
      <c r="S207" s="142">
        <v>0</v>
      </c>
      <c r="T207" s="143">
        <f t="shared" si="53"/>
        <v>0</v>
      </c>
      <c r="U207" s="26"/>
      <c r="V207" s="26"/>
      <c r="W207" s="26"/>
      <c r="X207" s="26"/>
      <c r="Y207" s="26"/>
      <c r="Z207" s="26"/>
      <c r="AA207" s="26"/>
      <c r="AB207" s="26"/>
      <c r="AC207" s="26"/>
      <c r="AD207" s="26"/>
      <c r="AE207" s="26"/>
      <c r="AR207" s="144" t="s">
        <v>275</v>
      </c>
      <c r="AT207" s="144" t="s">
        <v>127</v>
      </c>
      <c r="AU207" s="144" t="s">
        <v>85</v>
      </c>
      <c r="AY207" s="14" t="s">
        <v>123</v>
      </c>
      <c r="BE207" s="145">
        <f t="shared" si="54"/>
        <v>0</v>
      </c>
      <c r="BF207" s="145">
        <f t="shared" si="55"/>
        <v>0</v>
      </c>
      <c r="BG207" s="145">
        <f t="shared" si="56"/>
        <v>0</v>
      </c>
      <c r="BH207" s="145">
        <f t="shared" si="57"/>
        <v>0</v>
      </c>
      <c r="BI207" s="145">
        <f t="shared" si="58"/>
        <v>0</v>
      </c>
      <c r="BJ207" s="14" t="s">
        <v>83</v>
      </c>
      <c r="BK207" s="145">
        <f t="shared" si="59"/>
        <v>0</v>
      </c>
      <c r="BL207" s="14" t="s">
        <v>275</v>
      </c>
      <c r="BM207" s="144" t="s">
        <v>389</v>
      </c>
    </row>
    <row r="208" spans="1:65" s="2" customFormat="1" ht="11.4">
      <c r="A208" s="26"/>
      <c r="B208" s="132"/>
      <c r="C208" s="152" t="s">
        <v>390</v>
      </c>
      <c r="D208" s="152" t="s">
        <v>167</v>
      </c>
      <c r="E208" s="153" t="s">
        <v>159</v>
      </c>
      <c r="F208" s="154" t="s">
        <v>391</v>
      </c>
      <c r="G208" s="155" t="s">
        <v>189</v>
      </c>
      <c r="H208" s="156">
        <v>2</v>
      </c>
      <c r="I208" s="157">
        <v>0</v>
      </c>
      <c r="J208" s="157">
        <f t="shared" si="50"/>
        <v>0</v>
      </c>
      <c r="K208" s="158"/>
      <c r="L208" s="159"/>
      <c r="M208" s="160" t="s">
        <v>1</v>
      </c>
      <c r="N208" s="161" t="s">
        <v>40</v>
      </c>
      <c r="O208" s="142">
        <v>0</v>
      </c>
      <c r="P208" s="142">
        <f t="shared" si="51"/>
        <v>0</v>
      </c>
      <c r="Q208" s="142">
        <v>0</v>
      </c>
      <c r="R208" s="142">
        <f t="shared" si="52"/>
        <v>0</v>
      </c>
      <c r="S208" s="142">
        <v>0</v>
      </c>
      <c r="T208" s="143">
        <f t="shared" si="53"/>
        <v>0</v>
      </c>
      <c r="U208" s="26"/>
      <c r="V208" s="26"/>
      <c r="W208" s="26"/>
      <c r="X208" s="26"/>
      <c r="Y208" s="26"/>
      <c r="Z208" s="26"/>
      <c r="AA208" s="26"/>
      <c r="AB208" s="26"/>
      <c r="AC208" s="26"/>
      <c r="AD208" s="26"/>
      <c r="AE208" s="26"/>
      <c r="AR208" s="144" t="s">
        <v>312</v>
      </c>
      <c r="AT208" s="144" t="s">
        <v>167</v>
      </c>
      <c r="AU208" s="144" t="s">
        <v>85</v>
      </c>
      <c r="AY208" s="14" t="s">
        <v>123</v>
      </c>
      <c r="BE208" s="145">
        <f t="shared" si="54"/>
        <v>0</v>
      </c>
      <c r="BF208" s="145">
        <f t="shared" si="55"/>
        <v>0</v>
      </c>
      <c r="BG208" s="145">
        <f t="shared" si="56"/>
        <v>0</v>
      </c>
      <c r="BH208" s="145">
        <f t="shared" si="57"/>
        <v>0</v>
      </c>
      <c r="BI208" s="145">
        <f t="shared" si="58"/>
        <v>0</v>
      </c>
      <c r="BJ208" s="14" t="s">
        <v>83</v>
      </c>
      <c r="BK208" s="145">
        <f t="shared" si="59"/>
        <v>0</v>
      </c>
      <c r="BL208" s="14" t="s">
        <v>275</v>
      </c>
      <c r="BM208" s="144" t="s">
        <v>392</v>
      </c>
    </row>
    <row r="209" spans="1:65" s="2" customFormat="1" ht="11.4">
      <c r="A209" s="26"/>
      <c r="B209" s="132"/>
      <c r="C209" s="152" t="s">
        <v>393</v>
      </c>
      <c r="D209" s="152" t="s">
        <v>167</v>
      </c>
      <c r="E209" s="153" t="s">
        <v>394</v>
      </c>
      <c r="F209" s="154" t="s">
        <v>395</v>
      </c>
      <c r="G209" s="155" t="s">
        <v>189</v>
      </c>
      <c r="H209" s="156">
        <v>1</v>
      </c>
      <c r="I209" s="157">
        <v>0</v>
      </c>
      <c r="J209" s="157">
        <f t="shared" si="50"/>
        <v>0</v>
      </c>
      <c r="K209" s="158"/>
      <c r="L209" s="159"/>
      <c r="M209" s="160" t="s">
        <v>1</v>
      </c>
      <c r="N209" s="161" t="s">
        <v>40</v>
      </c>
      <c r="O209" s="142">
        <v>0</v>
      </c>
      <c r="P209" s="142">
        <f t="shared" si="51"/>
        <v>0</v>
      </c>
      <c r="Q209" s="142">
        <v>0</v>
      </c>
      <c r="R209" s="142">
        <f t="shared" si="52"/>
        <v>0</v>
      </c>
      <c r="S209" s="142">
        <v>0</v>
      </c>
      <c r="T209" s="143">
        <f t="shared" si="53"/>
        <v>0</v>
      </c>
      <c r="U209" s="26"/>
      <c r="V209" s="26"/>
      <c r="W209" s="26"/>
      <c r="X209" s="26"/>
      <c r="Y209" s="26"/>
      <c r="Z209" s="26"/>
      <c r="AA209" s="26"/>
      <c r="AB209" s="26"/>
      <c r="AC209" s="26"/>
      <c r="AD209" s="26"/>
      <c r="AE209" s="26"/>
      <c r="AR209" s="144" t="s">
        <v>312</v>
      </c>
      <c r="AT209" s="144" t="s">
        <v>167</v>
      </c>
      <c r="AU209" s="144" t="s">
        <v>85</v>
      </c>
      <c r="AY209" s="14" t="s">
        <v>123</v>
      </c>
      <c r="BE209" s="145">
        <f t="shared" si="54"/>
        <v>0</v>
      </c>
      <c r="BF209" s="145">
        <f t="shared" si="55"/>
        <v>0</v>
      </c>
      <c r="BG209" s="145">
        <f t="shared" si="56"/>
        <v>0</v>
      </c>
      <c r="BH209" s="145">
        <f t="shared" si="57"/>
        <v>0</v>
      </c>
      <c r="BI209" s="145">
        <f t="shared" si="58"/>
        <v>0</v>
      </c>
      <c r="BJ209" s="14" t="s">
        <v>83</v>
      </c>
      <c r="BK209" s="145">
        <f t="shared" si="59"/>
        <v>0</v>
      </c>
      <c r="BL209" s="14" t="s">
        <v>275</v>
      </c>
      <c r="BM209" s="144" t="s">
        <v>396</v>
      </c>
    </row>
    <row r="210" spans="1:65" s="2" customFormat="1" ht="11.4">
      <c r="A210" s="26"/>
      <c r="B210" s="132"/>
      <c r="C210" s="133" t="s">
        <v>397</v>
      </c>
      <c r="D210" s="133" t="s">
        <v>127</v>
      </c>
      <c r="E210" s="134" t="s">
        <v>398</v>
      </c>
      <c r="F210" s="135" t="s">
        <v>399</v>
      </c>
      <c r="G210" s="136" t="s">
        <v>130</v>
      </c>
      <c r="H210" s="137">
        <v>1</v>
      </c>
      <c r="I210" s="138">
        <v>0</v>
      </c>
      <c r="J210" s="138">
        <f t="shared" si="50"/>
        <v>0</v>
      </c>
      <c r="K210" s="139"/>
      <c r="L210" s="27"/>
      <c r="M210" s="140" t="s">
        <v>1</v>
      </c>
      <c r="N210" s="141" t="s">
        <v>40</v>
      </c>
      <c r="O210" s="142">
        <v>0.22600000000000001</v>
      </c>
      <c r="P210" s="142">
        <f t="shared" si="51"/>
        <v>0.22600000000000001</v>
      </c>
      <c r="Q210" s="142">
        <v>8.3500000000000005E-2</v>
      </c>
      <c r="R210" s="142">
        <f t="shared" si="52"/>
        <v>8.3500000000000005E-2</v>
      </c>
      <c r="S210" s="142">
        <v>0</v>
      </c>
      <c r="T210" s="143">
        <f t="shared" si="53"/>
        <v>0</v>
      </c>
      <c r="U210" s="26"/>
      <c r="V210" s="26"/>
      <c r="W210" s="26"/>
      <c r="X210" s="26"/>
      <c r="Y210" s="26"/>
      <c r="Z210" s="26"/>
      <c r="AA210" s="26"/>
      <c r="AB210" s="26"/>
      <c r="AC210" s="26"/>
      <c r="AD210" s="26"/>
      <c r="AE210" s="26"/>
      <c r="AR210" s="144" t="s">
        <v>275</v>
      </c>
      <c r="AT210" s="144" t="s">
        <v>127</v>
      </c>
      <c r="AU210" s="144" t="s">
        <v>85</v>
      </c>
      <c r="AY210" s="14" t="s">
        <v>123</v>
      </c>
      <c r="BE210" s="145">
        <f t="shared" si="54"/>
        <v>0</v>
      </c>
      <c r="BF210" s="145">
        <f t="shared" si="55"/>
        <v>0</v>
      </c>
      <c r="BG210" s="145">
        <f t="shared" si="56"/>
        <v>0</v>
      </c>
      <c r="BH210" s="145">
        <f t="shared" si="57"/>
        <v>0</v>
      </c>
      <c r="BI210" s="145">
        <f t="shared" si="58"/>
        <v>0</v>
      </c>
      <c r="BJ210" s="14" t="s">
        <v>83</v>
      </c>
      <c r="BK210" s="145">
        <f t="shared" si="59"/>
        <v>0</v>
      </c>
      <c r="BL210" s="14" t="s">
        <v>275</v>
      </c>
      <c r="BM210" s="144" t="s">
        <v>400</v>
      </c>
    </row>
    <row r="211" spans="1:65" s="2" customFormat="1" ht="11.4">
      <c r="A211" s="26"/>
      <c r="B211" s="132"/>
      <c r="C211" s="133" t="s">
        <v>401</v>
      </c>
      <c r="D211" s="133" t="s">
        <v>127</v>
      </c>
      <c r="E211" s="134" t="s">
        <v>402</v>
      </c>
      <c r="F211" s="135" t="s">
        <v>403</v>
      </c>
      <c r="G211" s="136" t="s">
        <v>130</v>
      </c>
      <c r="H211" s="137">
        <v>1</v>
      </c>
      <c r="I211" s="138">
        <v>0</v>
      </c>
      <c r="J211" s="138">
        <f t="shared" si="50"/>
        <v>0</v>
      </c>
      <c r="K211" s="139"/>
      <c r="L211" s="27"/>
      <c r="M211" s="140" t="s">
        <v>1</v>
      </c>
      <c r="N211" s="141" t="s">
        <v>40</v>
      </c>
      <c r="O211" s="142">
        <v>0.22600000000000001</v>
      </c>
      <c r="P211" s="142">
        <f t="shared" si="51"/>
        <v>0.22600000000000001</v>
      </c>
      <c r="Q211" s="142">
        <v>8.3500000000000005E-2</v>
      </c>
      <c r="R211" s="142">
        <f t="shared" si="52"/>
        <v>8.3500000000000005E-2</v>
      </c>
      <c r="S211" s="142">
        <v>0</v>
      </c>
      <c r="T211" s="143">
        <f t="shared" si="53"/>
        <v>0</v>
      </c>
      <c r="U211" s="26"/>
      <c r="V211" s="26"/>
      <c r="W211" s="26"/>
      <c r="X211" s="26"/>
      <c r="Y211" s="26"/>
      <c r="Z211" s="26"/>
      <c r="AA211" s="26"/>
      <c r="AB211" s="26"/>
      <c r="AC211" s="26"/>
      <c r="AD211" s="26"/>
      <c r="AE211" s="26"/>
      <c r="AR211" s="144" t="s">
        <v>275</v>
      </c>
      <c r="AT211" s="144" t="s">
        <v>127</v>
      </c>
      <c r="AU211" s="144" t="s">
        <v>85</v>
      </c>
      <c r="AY211" s="14" t="s">
        <v>123</v>
      </c>
      <c r="BE211" s="145">
        <f t="shared" si="54"/>
        <v>0</v>
      </c>
      <c r="BF211" s="145">
        <f t="shared" si="55"/>
        <v>0</v>
      </c>
      <c r="BG211" s="145">
        <f t="shared" si="56"/>
        <v>0</v>
      </c>
      <c r="BH211" s="145">
        <f t="shared" si="57"/>
        <v>0</v>
      </c>
      <c r="BI211" s="145">
        <f t="shared" si="58"/>
        <v>0</v>
      </c>
      <c r="BJ211" s="14" t="s">
        <v>83</v>
      </c>
      <c r="BK211" s="145">
        <f t="shared" si="59"/>
        <v>0</v>
      </c>
      <c r="BL211" s="14" t="s">
        <v>275</v>
      </c>
      <c r="BM211" s="144" t="s">
        <v>404</v>
      </c>
    </row>
    <row r="212" spans="1:65" s="2" customFormat="1" ht="22.8">
      <c r="A212" s="26"/>
      <c r="B212" s="132"/>
      <c r="C212" s="133" t="s">
        <v>405</v>
      </c>
      <c r="D212" s="133" t="s">
        <v>127</v>
      </c>
      <c r="E212" s="134" t="s">
        <v>406</v>
      </c>
      <c r="F212" s="135" t="s">
        <v>407</v>
      </c>
      <c r="G212" s="136" t="s">
        <v>130</v>
      </c>
      <c r="H212" s="137">
        <v>1</v>
      </c>
      <c r="I212" s="138">
        <v>0</v>
      </c>
      <c r="J212" s="138">
        <f t="shared" si="50"/>
        <v>0</v>
      </c>
      <c r="K212" s="139"/>
      <c r="L212" s="27"/>
      <c r="M212" s="140" t="s">
        <v>1</v>
      </c>
      <c r="N212" s="141" t="s">
        <v>40</v>
      </c>
      <c r="O212" s="142">
        <v>0</v>
      </c>
      <c r="P212" s="142">
        <f t="shared" si="51"/>
        <v>0</v>
      </c>
      <c r="Q212" s="142">
        <v>0</v>
      </c>
      <c r="R212" s="142">
        <f t="shared" si="52"/>
        <v>0</v>
      </c>
      <c r="S212" s="142">
        <v>0</v>
      </c>
      <c r="T212" s="143">
        <f t="shared" si="53"/>
        <v>0</v>
      </c>
      <c r="U212" s="26"/>
      <c r="V212" s="26"/>
      <c r="W212" s="26"/>
      <c r="X212" s="26"/>
      <c r="Y212" s="26"/>
      <c r="Z212" s="26"/>
      <c r="AA212" s="26"/>
      <c r="AB212" s="26"/>
      <c r="AC212" s="26"/>
      <c r="AD212" s="26"/>
      <c r="AE212" s="26"/>
      <c r="AR212" s="144" t="s">
        <v>275</v>
      </c>
      <c r="AT212" s="144" t="s">
        <v>127</v>
      </c>
      <c r="AU212" s="144" t="s">
        <v>85</v>
      </c>
      <c r="AY212" s="14" t="s">
        <v>123</v>
      </c>
      <c r="BE212" s="145">
        <f t="shared" si="54"/>
        <v>0</v>
      </c>
      <c r="BF212" s="145">
        <f t="shared" si="55"/>
        <v>0</v>
      </c>
      <c r="BG212" s="145">
        <f t="shared" si="56"/>
        <v>0</v>
      </c>
      <c r="BH212" s="145">
        <f t="shared" si="57"/>
        <v>0</v>
      </c>
      <c r="BI212" s="145">
        <f t="shared" si="58"/>
        <v>0</v>
      </c>
      <c r="BJ212" s="14" t="s">
        <v>83</v>
      </c>
      <c r="BK212" s="145">
        <f t="shared" si="59"/>
        <v>0</v>
      </c>
      <c r="BL212" s="14" t="s">
        <v>275</v>
      </c>
      <c r="BM212" s="144" t="s">
        <v>408</v>
      </c>
    </row>
    <row r="213" spans="1:65" s="2" customFormat="1" ht="11.4">
      <c r="A213" s="26"/>
      <c r="B213" s="132"/>
      <c r="C213" s="133" t="s">
        <v>409</v>
      </c>
      <c r="D213" s="133" t="s">
        <v>127</v>
      </c>
      <c r="E213" s="134" t="s">
        <v>410</v>
      </c>
      <c r="F213" s="135" t="s">
        <v>411</v>
      </c>
      <c r="G213" s="136" t="s">
        <v>189</v>
      </c>
      <c r="H213" s="137">
        <v>60</v>
      </c>
      <c r="I213" s="138">
        <v>0</v>
      </c>
      <c r="J213" s="138">
        <f t="shared" si="50"/>
        <v>0</v>
      </c>
      <c r="K213" s="139"/>
      <c r="L213" s="27"/>
      <c r="M213" s="140" t="s">
        <v>1</v>
      </c>
      <c r="N213" s="141" t="s">
        <v>40</v>
      </c>
      <c r="O213" s="142">
        <v>0</v>
      </c>
      <c r="P213" s="142">
        <f t="shared" si="51"/>
        <v>0</v>
      </c>
      <c r="Q213" s="142">
        <v>0</v>
      </c>
      <c r="R213" s="142">
        <f t="shared" si="52"/>
        <v>0</v>
      </c>
      <c r="S213" s="142">
        <v>0</v>
      </c>
      <c r="T213" s="143">
        <f t="shared" si="53"/>
        <v>0</v>
      </c>
      <c r="U213" s="26"/>
      <c r="V213" s="26"/>
      <c r="W213" s="26"/>
      <c r="X213" s="26"/>
      <c r="Y213" s="26"/>
      <c r="Z213" s="26"/>
      <c r="AA213" s="26"/>
      <c r="AB213" s="26"/>
      <c r="AC213" s="26"/>
      <c r="AD213" s="26"/>
      <c r="AE213" s="26"/>
      <c r="AR213" s="144" t="s">
        <v>275</v>
      </c>
      <c r="AT213" s="144" t="s">
        <v>127</v>
      </c>
      <c r="AU213" s="144" t="s">
        <v>85</v>
      </c>
      <c r="AY213" s="14" t="s">
        <v>123</v>
      </c>
      <c r="BE213" s="145">
        <f t="shared" si="54"/>
        <v>0</v>
      </c>
      <c r="BF213" s="145">
        <f t="shared" si="55"/>
        <v>0</v>
      </c>
      <c r="BG213" s="145">
        <f t="shared" si="56"/>
        <v>0</v>
      </c>
      <c r="BH213" s="145">
        <f t="shared" si="57"/>
        <v>0</v>
      </c>
      <c r="BI213" s="145">
        <f t="shared" si="58"/>
        <v>0</v>
      </c>
      <c r="BJ213" s="14" t="s">
        <v>83</v>
      </c>
      <c r="BK213" s="145">
        <f t="shared" si="59"/>
        <v>0</v>
      </c>
      <c r="BL213" s="14" t="s">
        <v>275</v>
      </c>
      <c r="BM213" s="144" t="s">
        <v>412</v>
      </c>
    </row>
    <row r="214" spans="1:65" s="2" customFormat="1" ht="11.4">
      <c r="A214" s="26"/>
      <c r="B214" s="132"/>
      <c r="C214" s="152" t="s">
        <v>8</v>
      </c>
      <c r="D214" s="152" t="s">
        <v>167</v>
      </c>
      <c r="E214" s="153" t="s">
        <v>413</v>
      </c>
      <c r="F214" s="154" t="s">
        <v>414</v>
      </c>
      <c r="G214" s="155" t="s">
        <v>189</v>
      </c>
      <c r="H214" s="156">
        <v>60</v>
      </c>
      <c r="I214" s="157">
        <v>0</v>
      </c>
      <c r="J214" s="157">
        <f t="shared" si="50"/>
        <v>0</v>
      </c>
      <c r="K214" s="158"/>
      <c r="L214" s="159"/>
      <c r="M214" s="160" t="s">
        <v>1</v>
      </c>
      <c r="N214" s="161" t="s">
        <v>40</v>
      </c>
      <c r="O214" s="142">
        <v>0</v>
      </c>
      <c r="P214" s="142">
        <f t="shared" si="51"/>
        <v>0</v>
      </c>
      <c r="Q214" s="142">
        <v>0</v>
      </c>
      <c r="R214" s="142">
        <f t="shared" si="52"/>
        <v>0</v>
      </c>
      <c r="S214" s="142">
        <v>0</v>
      </c>
      <c r="T214" s="143">
        <f t="shared" si="53"/>
        <v>0</v>
      </c>
      <c r="U214" s="26"/>
      <c r="V214" s="26"/>
      <c r="W214" s="26"/>
      <c r="X214" s="26"/>
      <c r="Y214" s="26"/>
      <c r="Z214" s="26"/>
      <c r="AA214" s="26"/>
      <c r="AB214" s="26"/>
      <c r="AC214" s="26"/>
      <c r="AD214" s="26"/>
      <c r="AE214" s="26"/>
      <c r="AR214" s="144" t="s">
        <v>312</v>
      </c>
      <c r="AT214" s="144" t="s">
        <v>167</v>
      </c>
      <c r="AU214" s="144" t="s">
        <v>85</v>
      </c>
      <c r="AY214" s="14" t="s">
        <v>123</v>
      </c>
      <c r="BE214" s="145">
        <f t="shared" si="54"/>
        <v>0</v>
      </c>
      <c r="BF214" s="145">
        <f t="shared" si="55"/>
        <v>0</v>
      </c>
      <c r="BG214" s="145">
        <f t="shared" si="56"/>
        <v>0</v>
      </c>
      <c r="BH214" s="145">
        <f t="shared" si="57"/>
        <v>0</v>
      </c>
      <c r="BI214" s="145">
        <f t="shared" si="58"/>
        <v>0</v>
      </c>
      <c r="BJ214" s="14" t="s">
        <v>83</v>
      </c>
      <c r="BK214" s="145">
        <f t="shared" si="59"/>
        <v>0</v>
      </c>
      <c r="BL214" s="14" t="s">
        <v>275</v>
      </c>
      <c r="BM214" s="144" t="s">
        <v>415</v>
      </c>
    </row>
    <row r="215" spans="1:65" s="12" customFormat="1" ht="15">
      <c r="B215" s="122"/>
      <c r="D215" s="123" t="s">
        <v>74</v>
      </c>
      <c r="E215" s="124" t="s">
        <v>416</v>
      </c>
      <c r="F215" s="124" t="s">
        <v>417</v>
      </c>
      <c r="J215" s="125">
        <f>BK215</f>
        <v>0</v>
      </c>
      <c r="L215" s="122"/>
      <c r="M215" s="126"/>
      <c r="N215" s="127"/>
      <c r="O215" s="127"/>
      <c r="P215" s="128">
        <f>P216+P220+P223</f>
        <v>0</v>
      </c>
      <c r="Q215" s="127"/>
      <c r="R215" s="128">
        <f>R216+R220+R223</f>
        <v>0</v>
      </c>
      <c r="S215" s="127"/>
      <c r="T215" s="129">
        <f>T216+T220+T223</f>
        <v>0</v>
      </c>
      <c r="AR215" s="123" t="s">
        <v>344</v>
      </c>
      <c r="AT215" s="130" t="s">
        <v>74</v>
      </c>
      <c r="AU215" s="130" t="s">
        <v>75</v>
      </c>
      <c r="AY215" s="123" t="s">
        <v>123</v>
      </c>
      <c r="BK215" s="131">
        <f>BK216+BK220+BK223</f>
        <v>0</v>
      </c>
    </row>
    <row r="216" spans="1:65" s="12" customFormat="1" ht="13.2">
      <c r="B216" s="122"/>
      <c r="D216" s="123" t="s">
        <v>74</v>
      </c>
      <c r="E216" s="150" t="s">
        <v>418</v>
      </c>
      <c r="F216" s="150" t="s">
        <v>419</v>
      </c>
      <c r="J216" s="151">
        <f>BK216</f>
        <v>0</v>
      </c>
      <c r="L216" s="122"/>
      <c r="M216" s="126"/>
      <c r="N216" s="127"/>
      <c r="O216" s="127"/>
      <c r="P216" s="128">
        <f>SUM(P217:P219)</f>
        <v>0</v>
      </c>
      <c r="Q216" s="127"/>
      <c r="R216" s="128">
        <f>SUM(R217:R219)</f>
        <v>0</v>
      </c>
      <c r="S216" s="127"/>
      <c r="T216" s="129">
        <f>SUM(T217:T219)</f>
        <v>0</v>
      </c>
      <c r="AR216" s="123" t="s">
        <v>344</v>
      </c>
      <c r="AT216" s="130" t="s">
        <v>74</v>
      </c>
      <c r="AU216" s="130" t="s">
        <v>83</v>
      </c>
      <c r="AY216" s="123" t="s">
        <v>123</v>
      </c>
      <c r="BK216" s="131">
        <f>SUM(BK217:BK219)</f>
        <v>0</v>
      </c>
    </row>
    <row r="217" spans="1:65" s="2" customFormat="1" ht="11.4">
      <c r="A217" s="26"/>
      <c r="B217" s="132"/>
      <c r="C217" s="133" t="s">
        <v>194</v>
      </c>
      <c r="D217" s="133" t="s">
        <v>127</v>
      </c>
      <c r="E217" s="134" t="s">
        <v>420</v>
      </c>
      <c r="F217" s="135" t="s">
        <v>421</v>
      </c>
      <c r="G217" s="136" t="s">
        <v>130</v>
      </c>
      <c r="H217" s="137">
        <v>1</v>
      </c>
      <c r="I217" s="138">
        <v>0</v>
      </c>
      <c r="J217" s="138">
        <f>ROUND(I217*H217,2)</f>
        <v>0</v>
      </c>
      <c r="K217" s="139"/>
      <c r="L217" s="27"/>
      <c r="M217" s="140" t="s">
        <v>1</v>
      </c>
      <c r="N217" s="141" t="s">
        <v>40</v>
      </c>
      <c r="O217" s="142">
        <v>0</v>
      </c>
      <c r="P217" s="142">
        <f>O217*H217</f>
        <v>0</v>
      </c>
      <c r="Q217" s="142">
        <v>0</v>
      </c>
      <c r="R217" s="142">
        <f>Q217*H217</f>
        <v>0</v>
      </c>
      <c r="S217" s="142">
        <v>0</v>
      </c>
      <c r="T217" s="143">
        <f>S217*H217</f>
        <v>0</v>
      </c>
      <c r="U217" s="26"/>
      <c r="V217" s="26"/>
      <c r="W217" s="26"/>
      <c r="X217" s="26"/>
      <c r="Y217" s="26"/>
      <c r="Z217" s="26"/>
      <c r="AA217" s="26"/>
      <c r="AB217" s="26"/>
      <c r="AC217" s="26"/>
      <c r="AD217" s="26"/>
      <c r="AE217" s="26"/>
      <c r="AR217" s="144" t="s">
        <v>422</v>
      </c>
      <c r="AT217" s="144" t="s">
        <v>127</v>
      </c>
      <c r="AU217" s="144" t="s">
        <v>85</v>
      </c>
      <c r="AY217" s="14" t="s">
        <v>123</v>
      </c>
      <c r="BE217" s="145">
        <f>IF(N217="základní",J217,0)</f>
        <v>0</v>
      </c>
      <c r="BF217" s="145">
        <f>IF(N217="snížená",J217,0)</f>
        <v>0</v>
      </c>
      <c r="BG217" s="145">
        <f>IF(N217="zákl. přenesená",J217,0)</f>
        <v>0</v>
      </c>
      <c r="BH217" s="145">
        <f>IF(N217="sníž. přenesená",J217,0)</f>
        <v>0</v>
      </c>
      <c r="BI217" s="145">
        <f>IF(N217="nulová",J217,0)</f>
        <v>0</v>
      </c>
      <c r="BJ217" s="14" t="s">
        <v>83</v>
      </c>
      <c r="BK217" s="145">
        <f>ROUND(I217*H217,2)</f>
        <v>0</v>
      </c>
      <c r="BL217" s="14" t="s">
        <v>422</v>
      </c>
      <c r="BM217" s="144" t="s">
        <v>423</v>
      </c>
    </row>
    <row r="218" spans="1:65" s="2" customFormat="1" ht="11.4">
      <c r="A218" s="26"/>
      <c r="B218" s="132"/>
      <c r="C218" s="133" t="s">
        <v>424</v>
      </c>
      <c r="D218" s="133" t="s">
        <v>127</v>
      </c>
      <c r="E218" s="134" t="s">
        <v>425</v>
      </c>
      <c r="F218" s="135" t="s">
        <v>426</v>
      </c>
      <c r="G218" s="136" t="s">
        <v>130</v>
      </c>
      <c r="H218" s="137">
        <v>1</v>
      </c>
      <c r="I218" s="138">
        <v>0</v>
      </c>
      <c r="J218" s="138">
        <f>ROUND(I218*H218,2)</f>
        <v>0</v>
      </c>
      <c r="K218" s="139"/>
      <c r="L218" s="27"/>
      <c r="M218" s="140" t="s">
        <v>1</v>
      </c>
      <c r="N218" s="141" t="s">
        <v>40</v>
      </c>
      <c r="O218" s="142">
        <v>0</v>
      </c>
      <c r="P218" s="142">
        <f>O218*H218</f>
        <v>0</v>
      </c>
      <c r="Q218" s="142">
        <v>0</v>
      </c>
      <c r="R218" s="142">
        <f>Q218*H218</f>
        <v>0</v>
      </c>
      <c r="S218" s="142">
        <v>0</v>
      </c>
      <c r="T218" s="143">
        <f>S218*H218</f>
        <v>0</v>
      </c>
      <c r="U218" s="26"/>
      <c r="V218" s="26"/>
      <c r="W218" s="26"/>
      <c r="X218" s="26"/>
      <c r="Y218" s="26"/>
      <c r="Z218" s="26"/>
      <c r="AA218" s="26"/>
      <c r="AB218" s="26"/>
      <c r="AC218" s="26"/>
      <c r="AD218" s="26"/>
      <c r="AE218" s="26"/>
      <c r="AR218" s="144" t="s">
        <v>422</v>
      </c>
      <c r="AT218" s="144" t="s">
        <v>127</v>
      </c>
      <c r="AU218" s="144" t="s">
        <v>85</v>
      </c>
      <c r="AY218" s="14" t="s">
        <v>123</v>
      </c>
      <c r="BE218" s="145">
        <f>IF(N218="základní",J218,0)</f>
        <v>0</v>
      </c>
      <c r="BF218" s="145">
        <f>IF(N218="snížená",J218,0)</f>
        <v>0</v>
      </c>
      <c r="BG218" s="145">
        <f>IF(N218="zákl. přenesená",J218,0)</f>
        <v>0</v>
      </c>
      <c r="BH218" s="145">
        <f>IF(N218="sníž. přenesená",J218,0)</f>
        <v>0</v>
      </c>
      <c r="BI218" s="145">
        <f>IF(N218="nulová",J218,0)</f>
        <v>0</v>
      </c>
      <c r="BJ218" s="14" t="s">
        <v>83</v>
      </c>
      <c r="BK218" s="145">
        <f>ROUND(I218*H218,2)</f>
        <v>0</v>
      </c>
      <c r="BL218" s="14" t="s">
        <v>422</v>
      </c>
      <c r="BM218" s="144" t="s">
        <v>427</v>
      </c>
    </row>
    <row r="219" spans="1:65" s="2" customFormat="1" ht="11.4">
      <c r="A219" s="26"/>
      <c r="B219" s="132"/>
      <c r="C219" s="133" t="s">
        <v>428</v>
      </c>
      <c r="D219" s="133" t="s">
        <v>127</v>
      </c>
      <c r="E219" s="134" t="s">
        <v>429</v>
      </c>
      <c r="F219" s="135" t="s">
        <v>430</v>
      </c>
      <c r="G219" s="136" t="s">
        <v>130</v>
      </c>
      <c r="H219" s="137">
        <v>1</v>
      </c>
      <c r="I219" s="138">
        <v>0</v>
      </c>
      <c r="J219" s="138">
        <f>ROUND(I219*H219,2)</f>
        <v>0</v>
      </c>
      <c r="K219" s="139"/>
      <c r="L219" s="27"/>
      <c r="M219" s="140" t="s">
        <v>1</v>
      </c>
      <c r="N219" s="141" t="s">
        <v>40</v>
      </c>
      <c r="O219" s="142">
        <v>0</v>
      </c>
      <c r="P219" s="142">
        <f>O219*H219</f>
        <v>0</v>
      </c>
      <c r="Q219" s="142">
        <v>0</v>
      </c>
      <c r="R219" s="142">
        <f>Q219*H219</f>
        <v>0</v>
      </c>
      <c r="S219" s="142">
        <v>0</v>
      </c>
      <c r="T219" s="143">
        <f>S219*H219</f>
        <v>0</v>
      </c>
      <c r="U219" s="26"/>
      <c r="V219" s="26"/>
      <c r="W219" s="26"/>
      <c r="X219" s="26"/>
      <c r="Y219" s="26"/>
      <c r="Z219" s="26"/>
      <c r="AA219" s="26"/>
      <c r="AB219" s="26"/>
      <c r="AC219" s="26"/>
      <c r="AD219" s="26"/>
      <c r="AE219" s="26"/>
      <c r="AR219" s="144" t="s">
        <v>422</v>
      </c>
      <c r="AT219" s="144" t="s">
        <v>127</v>
      </c>
      <c r="AU219" s="144" t="s">
        <v>85</v>
      </c>
      <c r="AY219" s="14" t="s">
        <v>123</v>
      </c>
      <c r="BE219" s="145">
        <f>IF(N219="základní",J219,0)</f>
        <v>0</v>
      </c>
      <c r="BF219" s="145">
        <f>IF(N219="snížená",J219,0)</f>
        <v>0</v>
      </c>
      <c r="BG219" s="145">
        <f>IF(N219="zákl. přenesená",J219,0)</f>
        <v>0</v>
      </c>
      <c r="BH219" s="145">
        <f>IF(N219="sníž. přenesená",J219,0)</f>
        <v>0</v>
      </c>
      <c r="BI219" s="145">
        <f>IF(N219="nulová",J219,0)</f>
        <v>0</v>
      </c>
      <c r="BJ219" s="14" t="s">
        <v>83</v>
      </c>
      <c r="BK219" s="145">
        <f>ROUND(I219*H219,2)</f>
        <v>0</v>
      </c>
      <c r="BL219" s="14" t="s">
        <v>422</v>
      </c>
      <c r="BM219" s="144" t="s">
        <v>431</v>
      </c>
    </row>
    <row r="220" spans="1:65" s="12" customFormat="1" ht="13.2">
      <c r="B220" s="122"/>
      <c r="D220" s="123" t="s">
        <v>74</v>
      </c>
      <c r="E220" s="150" t="s">
        <v>432</v>
      </c>
      <c r="F220" s="150" t="s">
        <v>433</v>
      </c>
      <c r="J220" s="151">
        <f>BK220</f>
        <v>0</v>
      </c>
      <c r="L220" s="122"/>
      <c r="M220" s="126"/>
      <c r="N220" s="127"/>
      <c r="O220" s="127"/>
      <c r="P220" s="128">
        <f>SUM(P221:P222)</f>
        <v>0</v>
      </c>
      <c r="Q220" s="127"/>
      <c r="R220" s="128">
        <f>SUM(R221:R222)</f>
        <v>0</v>
      </c>
      <c r="S220" s="127"/>
      <c r="T220" s="129">
        <f>SUM(T221:T222)</f>
        <v>0</v>
      </c>
      <c r="AR220" s="123" t="s">
        <v>344</v>
      </c>
      <c r="AT220" s="130" t="s">
        <v>74</v>
      </c>
      <c r="AU220" s="130" t="s">
        <v>83</v>
      </c>
      <c r="AY220" s="123" t="s">
        <v>123</v>
      </c>
      <c r="BK220" s="131">
        <f>SUM(BK221:BK222)</f>
        <v>0</v>
      </c>
    </row>
    <row r="221" spans="1:65" s="2" customFormat="1" ht="11.4">
      <c r="A221" s="26"/>
      <c r="B221" s="132"/>
      <c r="C221" s="133" t="s">
        <v>434</v>
      </c>
      <c r="D221" s="133" t="s">
        <v>127</v>
      </c>
      <c r="E221" s="134" t="s">
        <v>435</v>
      </c>
      <c r="F221" s="135" t="s">
        <v>436</v>
      </c>
      <c r="G221" s="136" t="s">
        <v>130</v>
      </c>
      <c r="H221" s="137">
        <v>2</v>
      </c>
      <c r="I221" s="138">
        <v>0</v>
      </c>
      <c r="J221" s="138">
        <f>ROUND(I221*H221,2)</f>
        <v>0</v>
      </c>
      <c r="K221" s="139"/>
      <c r="L221" s="27"/>
      <c r="M221" s="140" t="s">
        <v>1</v>
      </c>
      <c r="N221" s="141" t="s">
        <v>40</v>
      </c>
      <c r="O221" s="142">
        <v>0</v>
      </c>
      <c r="P221" s="142">
        <f>O221*H221</f>
        <v>0</v>
      </c>
      <c r="Q221" s="142">
        <v>0</v>
      </c>
      <c r="R221" s="142">
        <f>Q221*H221</f>
        <v>0</v>
      </c>
      <c r="S221" s="142">
        <v>0</v>
      </c>
      <c r="T221" s="143">
        <f>S221*H221</f>
        <v>0</v>
      </c>
      <c r="U221" s="26"/>
      <c r="V221" s="26"/>
      <c r="W221" s="26"/>
      <c r="X221" s="26"/>
      <c r="Y221" s="26"/>
      <c r="Z221" s="26"/>
      <c r="AA221" s="26"/>
      <c r="AB221" s="26"/>
      <c r="AC221" s="26"/>
      <c r="AD221" s="26"/>
      <c r="AE221" s="26"/>
      <c r="AR221" s="144" t="s">
        <v>422</v>
      </c>
      <c r="AT221" s="144" t="s">
        <v>127</v>
      </c>
      <c r="AU221" s="144" t="s">
        <v>85</v>
      </c>
      <c r="AY221" s="14" t="s">
        <v>123</v>
      </c>
      <c r="BE221" s="145">
        <f>IF(N221="základní",J221,0)</f>
        <v>0</v>
      </c>
      <c r="BF221" s="145">
        <f>IF(N221="snížená",J221,0)</f>
        <v>0</v>
      </c>
      <c r="BG221" s="145">
        <f>IF(N221="zákl. přenesená",J221,0)</f>
        <v>0</v>
      </c>
      <c r="BH221" s="145">
        <f>IF(N221="sníž. přenesená",J221,0)</f>
        <v>0</v>
      </c>
      <c r="BI221" s="145">
        <f>IF(N221="nulová",J221,0)</f>
        <v>0</v>
      </c>
      <c r="BJ221" s="14" t="s">
        <v>83</v>
      </c>
      <c r="BK221" s="145">
        <f>ROUND(I221*H221,2)</f>
        <v>0</v>
      </c>
      <c r="BL221" s="14" t="s">
        <v>422</v>
      </c>
      <c r="BM221" s="144" t="s">
        <v>437</v>
      </c>
    </row>
    <row r="222" spans="1:65" s="2" customFormat="1" ht="11.4">
      <c r="A222" s="26"/>
      <c r="B222" s="132"/>
      <c r="C222" s="133" t="s">
        <v>438</v>
      </c>
      <c r="D222" s="133" t="s">
        <v>127</v>
      </c>
      <c r="E222" s="134" t="s">
        <v>439</v>
      </c>
      <c r="F222" s="135" t="s">
        <v>440</v>
      </c>
      <c r="G222" s="136" t="s">
        <v>130</v>
      </c>
      <c r="H222" s="137">
        <v>1</v>
      </c>
      <c r="I222" s="138">
        <v>0</v>
      </c>
      <c r="J222" s="138">
        <f>ROUND(I222*H222,2)</f>
        <v>0</v>
      </c>
      <c r="K222" s="139"/>
      <c r="L222" s="27"/>
      <c r="M222" s="140" t="s">
        <v>1</v>
      </c>
      <c r="N222" s="141" t="s">
        <v>40</v>
      </c>
      <c r="O222" s="142">
        <v>0</v>
      </c>
      <c r="P222" s="142">
        <f>O222*H222</f>
        <v>0</v>
      </c>
      <c r="Q222" s="142">
        <v>0</v>
      </c>
      <c r="R222" s="142">
        <f>Q222*H222</f>
        <v>0</v>
      </c>
      <c r="S222" s="142">
        <v>0</v>
      </c>
      <c r="T222" s="143">
        <f>S222*H222</f>
        <v>0</v>
      </c>
      <c r="U222" s="26"/>
      <c r="V222" s="26"/>
      <c r="W222" s="26"/>
      <c r="X222" s="26"/>
      <c r="Y222" s="26"/>
      <c r="Z222" s="26"/>
      <c r="AA222" s="26"/>
      <c r="AB222" s="26"/>
      <c r="AC222" s="26"/>
      <c r="AD222" s="26"/>
      <c r="AE222" s="26"/>
      <c r="AR222" s="144" t="s">
        <v>422</v>
      </c>
      <c r="AT222" s="144" t="s">
        <v>127</v>
      </c>
      <c r="AU222" s="144" t="s">
        <v>85</v>
      </c>
      <c r="AY222" s="14" t="s">
        <v>123</v>
      </c>
      <c r="BE222" s="145">
        <f>IF(N222="základní",J222,0)</f>
        <v>0</v>
      </c>
      <c r="BF222" s="145">
        <f>IF(N222="snížená",J222,0)</f>
        <v>0</v>
      </c>
      <c r="BG222" s="145">
        <f>IF(N222="zákl. přenesená",J222,0)</f>
        <v>0</v>
      </c>
      <c r="BH222" s="145">
        <f>IF(N222="sníž. přenesená",J222,0)</f>
        <v>0</v>
      </c>
      <c r="BI222" s="145">
        <f>IF(N222="nulová",J222,0)</f>
        <v>0</v>
      </c>
      <c r="BJ222" s="14" t="s">
        <v>83</v>
      </c>
      <c r="BK222" s="145">
        <f>ROUND(I222*H222,2)</f>
        <v>0</v>
      </c>
      <c r="BL222" s="14" t="s">
        <v>422</v>
      </c>
      <c r="BM222" s="144" t="s">
        <v>441</v>
      </c>
    </row>
    <row r="223" spans="1:65" s="12" customFormat="1" ht="13.2">
      <c r="B223" s="122"/>
      <c r="D223" s="123" t="s">
        <v>74</v>
      </c>
      <c r="E223" s="150" t="s">
        <v>442</v>
      </c>
      <c r="F223" s="150" t="s">
        <v>443</v>
      </c>
      <c r="J223" s="151">
        <f>BK223</f>
        <v>0</v>
      </c>
      <c r="L223" s="122"/>
      <c r="M223" s="126"/>
      <c r="N223" s="127"/>
      <c r="O223" s="127"/>
      <c r="P223" s="128">
        <f>P224</f>
        <v>0</v>
      </c>
      <c r="Q223" s="127"/>
      <c r="R223" s="128">
        <f>R224</f>
        <v>0</v>
      </c>
      <c r="S223" s="127"/>
      <c r="T223" s="129">
        <f>T224</f>
        <v>0</v>
      </c>
      <c r="AR223" s="123" t="s">
        <v>344</v>
      </c>
      <c r="AT223" s="130" t="s">
        <v>74</v>
      </c>
      <c r="AU223" s="130" t="s">
        <v>83</v>
      </c>
      <c r="AY223" s="123" t="s">
        <v>123</v>
      </c>
      <c r="BK223" s="131">
        <f>BK224</f>
        <v>0</v>
      </c>
    </row>
    <row r="224" spans="1:65" s="2" customFormat="1" ht="22.8">
      <c r="A224" s="26"/>
      <c r="B224" s="132"/>
      <c r="C224" s="133" t="s">
        <v>444</v>
      </c>
      <c r="D224" s="133" t="s">
        <v>127</v>
      </c>
      <c r="E224" s="134" t="s">
        <v>445</v>
      </c>
      <c r="F224" s="135" t="s">
        <v>446</v>
      </c>
      <c r="G224" s="136" t="s">
        <v>130</v>
      </c>
      <c r="H224" s="137">
        <v>1</v>
      </c>
      <c r="I224" s="138">
        <v>0</v>
      </c>
      <c r="J224" s="138">
        <f>ROUND(I224*H224,2)</f>
        <v>0</v>
      </c>
      <c r="K224" s="139"/>
      <c r="L224" s="27"/>
      <c r="M224" s="162" t="s">
        <v>1</v>
      </c>
      <c r="N224" s="163" t="s">
        <v>40</v>
      </c>
      <c r="O224" s="164">
        <v>0</v>
      </c>
      <c r="P224" s="164">
        <f>O224*H224</f>
        <v>0</v>
      </c>
      <c r="Q224" s="164">
        <v>0</v>
      </c>
      <c r="R224" s="164">
        <f>Q224*H224</f>
        <v>0</v>
      </c>
      <c r="S224" s="164">
        <v>0</v>
      </c>
      <c r="T224" s="165">
        <f>S224*H224</f>
        <v>0</v>
      </c>
      <c r="U224" s="26"/>
      <c r="V224" s="26"/>
      <c r="W224" s="26"/>
      <c r="X224" s="26"/>
      <c r="Y224" s="26"/>
      <c r="Z224" s="26"/>
      <c r="AA224" s="26"/>
      <c r="AB224" s="26"/>
      <c r="AC224" s="26"/>
      <c r="AD224" s="26"/>
      <c r="AE224" s="26"/>
      <c r="AR224" s="144" t="s">
        <v>422</v>
      </c>
      <c r="AT224" s="144" t="s">
        <v>127</v>
      </c>
      <c r="AU224" s="144" t="s">
        <v>85</v>
      </c>
      <c r="AY224" s="14" t="s">
        <v>123</v>
      </c>
      <c r="BE224" s="145">
        <f>IF(N224="základní",J224,0)</f>
        <v>0</v>
      </c>
      <c r="BF224" s="145">
        <f>IF(N224="snížená",J224,0)</f>
        <v>0</v>
      </c>
      <c r="BG224" s="145">
        <f>IF(N224="zákl. přenesená",J224,0)</f>
        <v>0</v>
      </c>
      <c r="BH224" s="145">
        <f>IF(N224="sníž. přenesená",J224,0)</f>
        <v>0</v>
      </c>
      <c r="BI224" s="145">
        <f>IF(N224="nulová",J224,0)</f>
        <v>0</v>
      </c>
      <c r="BJ224" s="14" t="s">
        <v>83</v>
      </c>
      <c r="BK224" s="145">
        <f>ROUND(I224*H224,2)</f>
        <v>0</v>
      </c>
      <c r="BL224" s="14" t="s">
        <v>422</v>
      </c>
      <c r="BM224" s="144" t="s">
        <v>447</v>
      </c>
    </row>
    <row r="225" spans="1:31" s="2" customFormat="1">
      <c r="A225" s="26"/>
      <c r="B225" s="41"/>
      <c r="C225" s="42"/>
      <c r="D225" s="42"/>
      <c r="E225" s="42"/>
      <c r="F225" s="42"/>
      <c r="G225" s="42"/>
      <c r="H225" s="42"/>
      <c r="I225" s="42"/>
      <c r="J225" s="42"/>
      <c r="K225" s="42"/>
      <c r="L225" s="27"/>
      <c r="M225" s="26"/>
      <c r="O225" s="26"/>
      <c r="P225" s="26"/>
      <c r="Q225" s="26"/>
      <c r="R225" s="26"/>
      <c r="S225" s="26"/>
      <c r="T225" s="26"/>
      <c r="U225" s="26"/>
      <c r="V225" s="26"/>
      <c r="W225" s="26"/>
      <c r="X225" s="26"/>
      <c r="Y225" s="26"/>
      <c r="Z225" s="26"/>
      <c r="AA225" s="26"/>
      <c r="AB225" s="26"/>
      <c r="AC225" s="26"/>
      <c r="AD225" s="26"/>
      <c r="AE225" s="26"/>
    </row>
  </sheetData>
  <autoFilter ref="C129:K224"/>
  <mergeCells count="9">
    <mergeCell ref="E87:H87"/>
    <mergeCell ref="E120:H120"/>
    <mergeCell ref="E122:H122"/>
    <mergeCell ref="L2:V2"/>
    <mergeCell ref="E7:H7"/>
    <mergeCell ref="E9:H9"/>
    <mergeCell ref="E18:H18"/>
    <mergeCell ref="E27:H27"/>
    <mergeCell ref="E85:H85"/>
  </mergeCells>
  <pageMargins left="0.39370078740157483" right="0.39370078740157483" top="0.39370078740157483" bottom="0.39370078740157483" header="0" footer="0"/>
  <pageSetup paperSize="9" scale="90" fitToHeight="100" orientation="portrait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01 - Výkaz výměr</vt:lpstr>
      <vt:lpstr>'01 - Výkaz výměr'!Názvy_tisku</vt:lpstr>
      <vt:lpstr>'Rekapitulace stavby'!Názvy_tisku</vt:lpstr>
      <vt:lpstr>'01 - Výkaz výměr'!Oblast_tisku</vt:lpstr>
      <vt:lpstr>'Rekapitulace stavby'!Oblast_tisku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Horčička Michal, Bc.</dc:creator>
  <cp:lastModifiedBy>Horčička Michal</cp:lastModifiedBy>
  <cp:lastPrinted>2020-07-07T04:13:45Z</cp:lastPrinted>
  <dcterms:created xsi:type="dcterms:W3CDTF">2020-07-02T06:35:43Z</dcterms:created>
  <dcterms:modified xsi:type="dcterms:W3CDTF">2020-07-07T04:14:18Z</dcterms:modified>
</cp:coreProperties>
</file>