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1925" activeTab="2"/>
  </bookViews>
  <sheets>
    <sheet name="Kryci list" sheetId="1" r:id="rId1"/>
    <sheet name="Rekapitulace" sheetId="2" r:id="rId2"/>
    <sheet name="Zakazka" sheetId="3" r:id="rId3"/>
    <sheet name="Figury" sheetId="4" state="hidden" r:id="rId4"/>
  </sheets>
  <externalReferences>
    <externalReference r:id="rId7"/>
  </externalReferences>
  <definedNames>
    <definedName name="__CENA__">'Zakazka'!$K$6:$K$334</definedName>
    <definedName name="__MAIN__">'Zakazka'!$A$1:$CZ$328</definedName>
    <definedName name="__MAIN2__" localSheetId="1">'Rekapitulace'!$A$1:$G$39</definedName>
    <definedName name="__MAIN2__">#REF!</definedName>
    <definedName name="__MAIN3__">'Kryci list'!$A$3:$C$20</definedName>
    <definedName name="__SAZBA__">'Zakazka'!$P$6:$P$334</definedName>
    <definedName name="__T0__">'Zakazka'!$A$5:$X$328</definedName>
    <definedName name="__T1__">'Zakazka'!$A$6:$X$14</definedName>
    <definedName name="__T2__">'Zakazka'!$A$7:$CZ$8</definedName>
    <definedName name="__T3__">'Zakazka'!$E$8:$H$8</definedName>
    <definedName name="__TE0__">'Kryci list'!$A$4:$C$13</definedName>
    <definedName name="__TE1__">'Kryci list'!$A$16:$C$16</definedName>
    <definedName name="__TE2__">'Kryci list'!#REF!</definedName>
    <definedName name="__TE3__">'Figury'!$A$2:$D$2</definedName>
    <definedName name="__TR0__" localSheetId="1">'Rekapitulace'!$A$5:$E$6</definedName>
    <definedName name="__TR0__">#REF!</definedName>
    <definedName name="__TR1__" localSheetId="1">'Rekapitulace'!$A$6:$E$6</definedName>
    <definedName name="__TR1__">#REF!</definedName>
    <definedName name="_xlnm.Print_Titles" localSheetId="2">'Zakazka'!$3:$4</definedName>
    <definedName name="_xlnm.Print_Area" localSheetId="1">'Rekapitulace'!$A$1:$E$38</definedName>
    <definedName name="_xlnm.Print_Area" localSheetId="2">'Zakazka'!$A$1:$K$348</definedName>
  </definedNames>
  <calcPr fullCalcOnLoad="1"/>
</workbook>
</file>

<file path=xl/sharedStrings.xml><?xml version="1.0" encoding="utf-8"?>
<sst xmlns="http://schemas.openxmlformats.org/spreadsheetml/2006/main" count="1805" uniqueCount="831">
  <si>
    <t>%</t>
  </si>
  <si>
    <t>H</t>
  </si>
  <si>
    <t>_</t>
  </si>
  <si>
    <t>m</t>
  </si>
  <si>
    <t>t</t>
  </si>
  <si>
    <t>MJ</t>
  </si>
  <si>
    <t>MP</t>
  </si>
  <si>
    <t>ON</t>
  </si>
  <si>
    <t>SP</t>
  </si>
  <si>
    <t>kg</t>
  </si>
  <si>
    <t>ks</t>
  </si>
  <si>
    <t>m2</t>
  </si>
  <si>
    <t>m3</t>
  </si>
  <si>
    <t>001</t>
  </si>
  <si>
    <t>002</t>
  </si>
  <si>
    <t>003</t>
  </si>
  <si>
    <t>004</t>
  </si>
  <si>
    <t>006</t>
  </si>
  <si>
    <t>009</t>
  </si>
  <si>
    <t>099</t>
  </si>
  <si>
    <t>711</t>
  </si>
  <si>
    <t>713</t>
  </si>
  <si>
    <t>721</t>
  </si>
  <si>
    <t>722</t>
  </si>
  <si>
    <t>725</t>
  </si>
  <si>
    <t>726</t>
  </si>
  <si>
    <t>740</t>
  </si>
  <si>
    <t>751</t>
  </si>
  <si>
    <t>762</t>
  </si>
  <si>
    <t>763</t>
  </si>
  <si>
    <t>764</t>
  </si>
  <si>
    <t>766</t>
  </si>
  <si>
    <t>767</t>
  </si>
  <si>
    <t>771</t>
  </si>
  <si>
    <t>777</t>
  </si>
  <si>
    <t>781</t>
  </si>
  <si>
    <t>783</t>
  </si>
  <si>
    <t>784</t>
  </si>
  <si>
    <t>DPH</t>
  </si>
  <si>
    <t>Kód</t>
  </si>
  <si>
    <t>Typ</t>
  </si>
  <si>
    <t>kpl</t>
  </si>
  <si>
    <t>kus</t>
  </si>
  <si>
    <t>pár</t>
  </si>
  <si>
    <t>15*6</t>
  </si>
  <si>
    <t>Cena</t>
  </si>
  <si>
    <t>Fáze</t>
  </si>
  <si>
    <t>142,2</t>
  </si>
  <si>
    <t>Firmy</t>
  </si>
  <si>
    <t>Jméno</t>
  </si>
  <si>
    <t>Název</t>
  </si>
  <si>
    <t>Oddíl</t>
  </si>
  <si>
    <t>Popis</t>
  </si>
  <si>
    <t>SO_01</t>
  </si>
  <si>
    <t>SO_02</t>
  </si>
  <si>
    <t>Verze</t>
  </si>
  <si>
    <t>Výraz</t>
  </si>
  <si>
    <t>soub.</t>
  </si>
  <si>
    <t>Suť</t>
  </si>
  <si>
    <t>Figura</t>
  </si>
  <si>
    <t>Objekt</t>
  </si>
  <si>
    <t>soubor</t>
  </si>
  <si>
    <t>Hodnota</t>
  </si>
  <si>
    <t>Zakázka</t>
  </si>
  <si>
    <t>Ztratné</t>
  </si>
  <si>
    <t>Poř.</t>
  </si>
  <si>
    <t>11163150</t>
  </si>
  <si>
    <t>13010714</t>
  </si>
  <si>
    <t>13010718</t>
  </si>
  <si>
    <t>28615652</t>
  </si>
  <si>
    <t>34111030</t>
  </si>
  <si>
    <t>34571521</t>
  </si>
  <si>
    <t>34822S03</t>
  </si>
  <si>
    <t>34822S06</t>
  </si>
  <si>
    <t>34822S12</t>
  </si>
  <si>
    <t>54914622</t>
  </si>
  <si>
    <t>54917250</t>
  </si>
  <si>
    <t>55167381</t>
  </si>
  <si>
    <t>55331415</t>
  </si>
  <si>
    <t>55331427</t>
  </si>
  <si>
    <t>553441R1</t>
  </si>
  <si>
    <t>553814R1</t>
  </si>
  <si>
    <t>55431079</t>
  </si>
  <si>
    <t>554310R1</t>
  </si>
  <si>
    <t>59761026</t>
  </si>
  <si>
    <t>59761434</t>
  </si>
  <si>
    <t>598822R1</t>
  </si>
  <si>
    <t>611656R1</t>
  </si>
  <si>
    <t>611656R2</t>
  </si>
  <si>
    <t>62853005</t>
  </si>
  <si>
    <t>63151671</t>
  </si>
  <si>
    <t>642360R1</t>
  </si>
  <si>
    <t>Hmotnost</t>
  </si>
  <si>
    <t>Investor</t>
  </si>
  <si>
    <t>Zakázka:</t>
  </si>
  <si>
    <t>0,9*5+1,6</t>
  </si>
  <si>
    <t>0,946*1,6</t>
  </si>
  <si>
    <t>132212111</t>
  </si>
  <si>
    <t>162751117</t>
  </si>
  <si>
    <t>167151101</t>
  </si>
  <si>
    <t>171201221</t>
  </si>
  <si>
    <t>171251201</t>
  </si>
  <si>
    <t>274313711</t>
  </si>
  <si>
    <t>311271126</t>
  </si>
  <si>
    <t>317141442</t>
  </si>
  <si>
    <t>317141445</t>
  </si>
  <si>
    <t>342272245</t>
  </si>
  <si>
    <t>346244381</t>
  </si>
  <si>
    <t>346272256</t>
  </si>
  <si>
    <t>413232211</t>
  </si>
  <si>
    <t>413941121</t>
  </si>
  <si>
    <t>413941123</t>
  </si>
  <si>
    <t>612142001</t>
  </si>
  <si>
    <t>612311131</t>
  </si>
  <si>
    <t>612315423</t>
  </si>
  <si>
    <t>622321121</t>
  </si>
  <si>
    <t>622531011</t>
  </si>
  <si>
    <t>631311125</t>
  </si>
  <si>
    <t>631319022</t>
  </si>
  <si>
    <t>6313190R1</t>
  </si>
  <si>
    <t>631319173</t>
  </si>
  <si>
    <t>631319183</t>
  </si>
  <si>
    <t>631362021</t>
  </si>
  <si>
    <t>635211121</t>
  </si>
  <si>
    <t>635321112</t>
  </si>
  <si>
    <t>642945111</t>
  </si>
  <si>
    <t>642945112</t>
  </si>
  <si>
    <t>711111001</t>
  </si>
  <si>
    <t>711141559</t>
  </si>
  <si>
    <t>713411131</t>
  </si>
  <si>
    <t>721171906</t>
  </si>
  <si>
    <t>721173402</t>
  </si>
  <si>
    <t>721173726</t>
  </si>
  <si>
    <t>721174042</t>
  </si>
  <si>
    <t>721211421</t>
  </si>
  <si>
    <t>721290111</t>
  </si>
  <si>
    <t>721900R01</t>
  </si>
  <si>
    <t>721900R02</t>
  </si>
  <si>
    <t>722174002</t>
  </si>
  <si>
    <t>722174022</t>
  </si>
  <si>
    <t>722181221</t>
  </si>
  <si>
    <t>722190401</t>
  </si>
  <si>
    <t>722190901</t>
  </si>
  <si>
    <t>722220122</t>
  </si>
  <si>
    <t>722220153</t>
  </si>
  <si>
    <t>722240122</t>
  </si>
  <si>
    <t>722290226</t>
  </si>
  <si>
    <t>722290234</t>
  </si>
  <si>
    <t>722900R01</t>
  </si>
  <si>
    <t>725211602</t>
  </si>
  <si>
    <t>725291511</t>
  </si>
  <si>
    <t>725291521</t>
  </si>
  <si>
    <t>725291631</t>
  </si>
  <si>
    <t>725291711</t>
  </si>
  <si>
    <t>725291712</t>
  </si>
  <si>
    <t>725291722</t>
  </si>
  <si>
    <t>725291R01</t>
  </si>
  <si>
    <t>725813111</t>
  </si>
  <si>
    <t>725822613</t>
  </si>
  <si>
    <t>725861102</t>
  </si>
  <si>
    <t>7259801R1</t>
  </si>
  <si>
    <t>726111031</t>
  </si>
  <si>
    <t>726191002</t>
  </si>
  <si>
    <t>740900R01</t>
  </si>
  <si>
    <t>741112011</t>
  </si>
  <si>
    <t>741122015</t>
  </si>
  <si>
    <t>741210R01</t>
  </si>
  <si>
    <t>741210R02</t>
  </si>
  <si>
    <t>741311004</t>
  </si>
  <si>
    <t>741371002</t>
  </si>
  <si>
    <t>741372021</t>
  </si>
  <si>
    <t>741372062</t>
  </si>
  <si>
    <t>741376R10</t>
  </si>
  <si>
    <t>741810001</t>
  </si>
  <si>
    <t>751111131</t>
  </si>
  <si>
    <t>751311113</t>
  </si>
  <si>
    <t>751537132</t>
  </si>
  <si>
    <t>751581352</t>
  </si>
  <si>
    <t>751691111</t>
  </si>
  <si>
    <t>751700R01</t>
  </si>
  <si>
    <t>751700R02</t>
  </si>
  <si>
    <t>751700R03</t>
  </si>
  <si>
    <t>751700R04</t>
  </si>
  <si>
    <t>762431016</t>
  </si>
  <si>
    <t>763131451</t>
  </si>
  <si>
    <t>763131714</t>
  </si>
  <si>
    <t>764002841</t>
  </si>
  <si>
    <t>764244407</t>
  </si>
  <si>
    <t>764346423</t>
  </si>
  <si>
    <t>766660022</t>
  </si>
  <si>
    <t>766660031</t>
  </si>
  <si>
    <t>766660717</t>
  </si>
  <si>
    <t>766660720</t>
  </si>
  <si>
    <t>766660728</t>
  </si>
  <si>
    <t>766660R02</t>
  </si>
  <si>
    <t>767330112</t>
  </si>
  <si>
    <t>767330122</t>
  </si>
  <si>
    <t>767330132</t>
  </si>
  <si>
    <t>767660R01</t>
  </si>
  <si>
    <t>767660R10</t>
  </si>
  <si>
    <t>767880R02</t>
  </si>
  <si>
    <t>767890R01</t>
  </si>
  <si>
    <t>771111011</t>
  </si>
  <si>
    <t>771121011</t>
  </si>
  <si>
    <t>771573113</t>
  </si>
  <si>
    <t>771591112</t>
  </si>
  <si>
    <t>771591241</t>
  </si>
  <si>
    <t>771591264</t>
  </si>
  <si>
    <t>7772117R1</t>
  </si>
  <si>
    <t>781473115</t>
  </si>
  <si>
    <t>783317105</t>
  </si>
  <si>
    <t>784121001</t>
  </si>
  <si>
    <t>784121011</t>
  </si>
  <si>
    <t>784211101</t>
  </si>
  <si>
    <t>900000R01</t>
  </si>
  <si>
    <t>949101111</t>
  </si>
  <si>
    <t>952901111</t>
  </si>
  <si>
    <t>953001R01</t>
  </si>
  <si>
    <t>953901R01</t>
  </si>
  <si>
    <t>953943121</t>
  </si>
  <si>
    <t>962032230</t>
  </si>
  <si>
    <t>962032231</t>
  </si>
  <si>
    <t>962042320</t>
  </si>
  <si>
    <t>965042241</t>
  </si>
  <si>
    <t>965046111</t>
  </si>
  <si>
    <t>965081213</t>
  </si>
  <si>
    <t>9720553R1</t>
  </si>
  <si>
    <t>9720553R2</t>
  </si>
  <si>
    <t>974031664</t>
  </si>
  <si>
    <t>978059541</t>
  </si>
  <si>
    <t>997013212</t>
  </si>
  <si>
    <t>997013501</t>
  </si>
  <si>
    <t>997013509</t>
  </si>
  <si>
    <t>997013609</t>
  </si>
  <si>
    <t>998011001</t>
  </si>
  <si>
    <t>998711201</t>
  </si>
  <si>
    <t>998713201</t>
  </si>
  <si>
    <t>998721201</t>
  </si>
  <si>
    <t>998722201</t>
  </si>
  <si>
    <t>998725201</t>
  </si>
  <si>
    <t>998726211</t>
  </si>
  <si>
    <t>998751201</t>
  </si>
  <si>
    <t>998762201</t>
  </si>
  <si>
    <t>998763200</t>
  </si>
  <si>
    <t>998764201</t>
  </si>
  <si>
    <t>998766201</t>
  </si>
  <si>
    <t>998767201</t>
  </si>
  <si>
    <t>998771201</t>
  </si>
  <si>
    <t>998777201</t>
  </si>
  <si>
    <t>998781201</t>
  </si>
  <si>
    <t>Sazba DPH</t>
  </si>
  <si>
    <t>Typ Firmy</t>
  </si>
  <si>
    <t>4502056680</t>
  </si>
  <si>
    <t>784: Malby</t>
  </si>
  <si>
    <t>8500430296</t>
  </si>
  <si>
    <t>Alter. kód</t>
  </si>
  <si>
    <t>Cena s DPH</t>
  </si>
  <si>
    <t>Jedn. cena</t>
  </si>
  <si>
    <t>751-spc-001</t>
  </si>
  <si>
    <t>751-spc-002</t>
  </si>
  <si>
    <t>751-spc-003</t>
  </si>
  <si>
    <t>751-spc-004</t>
  </si>
  <si>
    <t>751-spc-005</t>
  </si>
  <si>
    <t>751-spc-006</t>
  </si>
  <si>
    <t>751-spc-007</t>
  </si>
  <si>
    <t>751-spc-008</t>
  </si>
  <si>
    <t>751-spc-009</t>
  </si>
  <si>
    <t>751-spc-010</t>
  </si>
  <si>
    <t>751-spc-011</t>
  </si>
  <si>
    <t>751-spc-012</t>
  </si>
  <si>
    <t>751-spc-013</t>
  </si>
  <si>
    <t>751-spc-014</t>
  </si>
  <si>
    <t>751-spc-015</t>
  </si>
  <si>
    <t>751-spc-016</t>
  </si>
  <si>
    <t>751-spc-017</t>
  </si>
  <si>
    <t>751-spc-018</t>
  </si>
  <si>
    <t>751-spc-019</t>
  </si>
  <si>
    <t>751-spc-020</t>
  </si>
  <si>
    <t>751-spc-021</t>
  </si>
  <si>
    <t>Klasifikace</t>
  </si>
  <si>
    <t>Výměra</t>
  </si>
  <si>
    <t>002: Základy</t>
  </si>
  <si>
    <t>1,5*4*0,0112</t>
  </si>
  <si>
    <t>2,85*2+1,5*4</t>
  </si>
  <si>
    <t>Jedn. hmotn.</t>
  </si>
  <si>
    <t>atika;39*0,4</t>
  </si>
  <si>
    <t>0,98*2,05*0,6</t>
  </si>
  <si>
    <t>2,85*2*0,0179</t>
  </si>
  <si>
    <t>12,315*0,00035</t>
  </si>
  <si>
    <t>SO_01: Vstup F</t>
  </si>
  <si>
    <t>(7,21*2+5,84*2)</t>
  </si>
  <si>
    <t>740: Silnoproud</t>
  </si>
  <si>
    <t>Význam (funkce)</t>
  </si>
  <si>
    <t>pro WC; 1,6*1,4</t>
  </si>
  <si>
    <t>Komentář</t>
  </si>
  <si>
    <t>001: Zemní práce</t>
  </si>
  <si>
    <t>Celkem (bez DPH)</t>
  </si>
  <si>
    <t>Sonda do podlahy</t>
  </si>
  <si>
    <t>777: Podlahy lité</t>
  </si>
  <si>
    <t>obklad;-(6,6*2,1)</t>
  </si>
  <si>
    <t>okno;1,4*2,35*0,3</t>
  </si>
  <si>
    <t>vstupy;2,9*3,15*2</t>
  </si>
  <si>
    <t>Jedn. suť</t>
  </si>
  <si>
    <t>Uživatelé</t>
  </si>
  <si>
    <t>0003-00051110-00001</t>
  </si>
  <si>
    <t>0003-00077282-00001</t>
  </si>
  <si>
    <t>006: Úpravy povrchu</t>
  </si>
  <si>
    <t>ČB-2020-09</t>
  </si>
  <si>
    <t>713: Izolace tepelné</t>
  </si>
  <si>
    <t>751: Vzduchotechnika</t>
  </si>
  <si>
    <t>obklad;(7,5*2,1-1,8)</t>
  </si>
  <si>
    <t>obklad;-(7,5*2,1-1,8)</t>
  </si>
  <si>
    <t>783: Nátěry</t>
  </si>
  <si>
    <t>003: Svislé konstrukce</t>
  </si>
  <si>
    <t>1,2*0,12*2+2,85*0,18*2</t>
  </si>
  <si>
    <t>53,16+17,84+11,75+3,59</t>
  </si>
  <si>
    <t>781: Obklady keramické</t>
  </si>
  <si>
    <t>rampy;(1,97*2)*0,3*0,8</t>
  </si>
  <si>
    <t>rampy;(2,9*1,97*0,1*2)</t>
  </si>
  <si>
    <t>(7,21*2+5,84*2)*0,4*0,3</t>
  </si>
  <si>
    <t>004: Vodorovné konstrukce</t>
  </si>
  <si>
    <t>763: Konstrukce montované</t>
  </si>
  <si>
    <t>Číslo zakázky</t>
  </si>
  <si>
    <t>Rychloupínací spona  pr.100</t>
  </si>
  <si>
    <t>Rychloupínací spona  pr.125</t>
  </si>
  <si>
    <t>míst, 2-3;(17,84+11,75)*0,1</t>
  </si>
  <si>
    <t>háček na oděvy</t>
  </si>
  <si>
    <t>Klozetové sedátko s poklopem</t>
  </si>
  <si>
    <t>Násyp pod podlahy z keramzitu</t>
  </si>
  <si>
    <t>Výměra bez ztr.</t>
  </si>
  <si>
    <t>009: Ostatní konstrukce a práce</t>
  </si>
  <si>
    <t>místnost 1,5,6; (53,16+10,65*2)</t>
  </si>
  <si>
    <t>Město Český Brod</t>
  </si>
  <si>
    <t>Kohout kulový plastový PPR DN 20</t>
  </si>
  <si>
    <t>chodba;((2,22*2,31+1,1*1,51)*0,4)</t>
  </si>
  <si>
    <t>obklad keramický hladký do 12ks/m2</t>
  </si>
  <si>
    <t>Příprava realizace</t>
  </si>
  <si>
    <t>přebytek cca ;  15</t>
  </si>
  <si>
    <t>přechodové lišty;6</t>
  </si>
  <si>
    <t>místnost  1 a 05 a 06; 53,16+10,65*2</t>
  </si>
  <si>
    <t>ocel profilová IPN 120 jakost 11 375</t>
  </si>
  <si>
    <t>ocel profilová IPN 160 jakost 11 375</t>
  </si>
  <si>
    <t>Celkem (včetně DPH)</t>
  </si>
  <si>
    <t>míst, 1-3A;(53,16+17,84+11,75+3,59)*0,1</t>
  </si>
  <si>
    <t>místnost 05 a 06; 13,65*1,5*2-0,9*1,5*6</t>
  </si>
  <si>
    <t>místnost 05 a 06; 13,65*1,8*2-0,9*1,8*6</t>
  </si>
  <si>
    <t>099: Přesun hmot HSV</t>
  </si>
  <si>
    <t>722: Vnitřní vodovod</t>
  </si>
  <si>
    <t>Zpětná klapka pr.100</t>
  </si>
  <si>
    <t>Zpětná klapka pr.125</t>
  </si>
  <si>
    <t>Potrubní diagonální ventilátor TD 160/160</t>
  </si>
  <si>
    <t>Potrubní diagonální ventilátor TD 350/125</t>
  </si>
  <si>
    <t>Dýza s dlouhým dosahem pr.160 nastavitelná</t>
  </si>
  <si>
    <t>míst, 1-3A;(53,16+17,84+11,75+3,59)*0,00315</t>
  </si>
  <si>
    <t>771: Podlahy z dlaždic</t>
  </si>
  <si>
    <t>Střešní hlavice pr.125</t>
  </si>
  <si>
    <t>kabel silový s Cu jádrem 1kV 3x1,5mm2 (CYKY)</t>
  </si>
  <si>
    <t>711: Izolace proti vodě</t>
  </si>
  <si>
    <t>721: Vnitřní kanalizace</t>
  </si>
  <si>
    <t>Kanálové teplotní čidlo</t>
  </si>
  <si>
    <t>Tlakový spínač 30-500Pa</t>
  </si>
  <si>
    <t>Baterie umyvadlová stojánková páková s výpustí</t>
  </si>
  <si>
    <t>725: Zařizovací předměty</t>
  </si>
  <si>
    <t>762: Konstrukce tesařské</t>
  </si>
  <si>
    <t>Klozet zavěsný zdravotní</t>
  </si>
  <si>
    <t>lak penetrační asfaltový</t>
  </si>
  <si>
    <t>Prostorové teplotní čidlo</t>
  </si>
  <si>
    <t>zárubně;4,9*0,3*4+5,6*0,3</t>
  </si>
  <si>
    <t>Proplach a dezinfekce vodovodního potrubí do DN 80</t>
  </si>
  <si>
    <t>Násyp pod podlahy z betonového recyklátu s udusáním</t>
  </si>
  <si>
    <t>Zdivo z cihel betonových 290x140x65 mm na maltu M10</t>
  </si>
  <si>
    <t>764: Konstrukce klempířské</t>
  </si>
  <si>
    <t>766: Konstrukce truhlářské</t>
  </si>
  <si>
    <t>767: Konstrukce zámečnické</t>
  </si>
  <si>
    <t>Lišta podlahová přechodová</t>
  </si>
  <si>
    <t>místnost 04;    ((6,3+1,6)*0,3*3,44)-(1,65*2,06*0,3)</t>
  </si>
  <si>
    <t>Nátěr penetrační na podlahu</t>
  </si>
  <si>
    <t>Bourání zdiva nadzákladového z betonu prostého do 1 m3</t>
  </si>
  <si>
    <t>726: Instalační prefabrikáty</t>
  </si>
  <si>
    <t>místnost 1; ((13+1,7*2+6,56+6,8+4,8+3,52)*1,5)-(2,8*1,5)</t>
  </si>
  <si>
    <t>místnost 1; ((13+1,7*2+6,56+6,8+4,8+3,52)*1,8)-(2,8*1,8)</t>
  </si>
  <si>
    <t>Spojovací a montážní materiál</t>
  </si>
  <si>
    <t>nad průvlakem;2,22*0,802*0,3*2</t>
  </si>
  <si>
    <t>((13,65*2+24,06+2,04+25,4+7,5+16,22+18,72)*2,8)+(13,65*2*0,33)</t>
  </si>
  <si>
    <t>Potrubí vodovodní plastové PPR svar polyfuze PN 16 D 20x2,8 mm</t>
  </si>
  <si>
    <t>Potrubí vodovodní plastové PPR svar polyfuze PN 20 D 20x3,4 mm</t>
  </si>
  <si>
    <t>Převodník vstupního napětí 0-10V</t>
  </si>
  <si>
    <t>Souprava pro předstěnovou montáž</t>
  </si>
  <si>
    <t>čistící kus kanalizační PP DN 125</t>
  </si>
  <si>
    <t>koš odpadkový nášlapný plastový 6L</t>
  </si>
  <si>
    <t>Izolace těsnícími pásy vnitřní kout</t>
  </si>
  <si>
    <t>Základové pásy z betonu tř. C 20/25</t>
  </si>
  <si>
    <t>Přesun hmot pro budovy zděné v do 6 m</t>
  </si>
  <si>
    <t>SDK podhled základní penetrační nátěr</t>
  </si>
  <si>
    <t>Vysátí podkladu před pokládkou dlažby</t>
  </si>
  <si>
    <t>Vyvedení a upevnění výpustku do DN 25</t>
  </si>
  <si>
    <t>Zápachová uzávěrka pro umyvadla DN 40</t>
  </si>
  <si>
    <t>Bourání zdiva z cihel pálených nebo vápenopískových na MV nebo MVC do 1 m3</t>
  </si>
  <si>
    <t>SDK podhled deska 1xH2 12,5 bez izolace dvouvrstvá spodní kce profil CD+UD</t>
  </si>
  <si>
    <t>Ohebná hadice zvukově izolovaná pr.102</t>
  </si>
  <si>
    <t>Ohebná hadice zvukově izolovaná pr.127</t>
  </si>
  <si>
    <t>Výztuž mazanin svařovanými sítěmi Kari</t>
  </si>
  <si>
    <t>((6,66+2,8+6,66+1,7+2,83+0,1+2,15+1,73)*3,11)+((1,7+6,04)*0,31)-(1,8*3+1,6*2)</t>
  </si>
  <si>
    <t>část suti použita pro násyp pod podlahy</t>
  </si>
  <si>
    <t>Osazování výrobků do 1 kg/kus do betonu</t>
  </si>
  <si>
    <t>květináč;(5*0,35*0,46)+(1,52*0,64*0,68)</t>
  </si>
  <si>
    <t>Dvířka nerezová 20/20 - dodávka + montáž</t>
  </si>
  <si>
    <t>Montáž krabice nástěnná plastová kruhová</t>
  </si>
  <si>
    <t>SO_02: Vstupní dveře a zastřešení vstupu</t>
  </si>
  <si>
    <t>Osazení větrací mřížky s vyříznutím otvoru</t>
  </si>
  <si>
    <t>Potrubí kanalizační z PP připojovací DN 40</t>
  </si>
  <si>
    <t>odpočet omítky na nových příčkách;-106,868</t>
  </si>
  <si>
    <t>Potrubí kanalizační z PE připojovací DN 100</t>
  </si>
  <si>
    <t>Montáž dveřního interiérového kování - zámku</t>
  </si>
  <si>
    <t>Nástěnka pro baterii G 3/4" s jedním závitem</t>
  </si>
  <si>
    <t>Oškrabání malby v mísnostech výšky do 3,80 m</t>
  </si>
  <si>
    <t>Přizdívka z pórobetonových tvárnic tl 150 mm</t>
  </si>
  <si>
    <t>Potrubí kanalizační z PVC SN 4 svodné DN 125</t>
  </si>
  <si>
    <t>Potrubí z PP vsazení odbočky do hrdla DN 125</t>
  </si>
  <si>
    <t>S3- stropní zářivkové svítidlo délka 1000 mm</t>
  </si>
  <si>
    <t>Uložení sypaniny na skládky nebo meziskládky</t>
  </si>
  <si>
    <t>Izolace těsnícími pásy mezi podlahou a stěnou</t>
  </si>
  <si>
    <t>Talířový ventil pr.100 vč.montážního rámečeku</t>
  </si>
  <si>
    <t>Talířový ventil pr.125 vč.montážního rámečeku</t>
  </si>
  <si>
    <t>Zazdívka zhlaví válcovaných nosníků v do 150 mm</t>
  </si>
  <si>
    <t>Montáž čidlo pohybu nástěnné se zapojením vodičů</t>
  </si>
  <si>
    <t>Hasící přístroj 21A - práškový - dodávka + montáž</t>
  </si>
  <si>
    <t>Mtž vent ax ntl potrubního základního D do 200 mm</t>
  </si>
  <si>
    <t>Příplatek k mazanině tl do 120 mm za sklon do 35°</t>
  </si>
  <si>
    <t>výplně otvorů;-(1,8*12+1,6*2*2+1,97*3,25*2+1,6*2)</t>
  </si>
  <si>
    <t>S2 - boční vestavné svítidlo LED SLIM, 110x100, 8W</t>
  </si>
  <si>
    <t>Zrcadlo nad umývadlo 400x600 mm - dodávka + montáž</t>
  </si>
  <si>
    <t>Broušení stávajících betonových podlah úběr do 3 mm</t>
  </si>
  <si>
    <t>Nástěnka závitová plastová PPR PN 20 DN 25 x G 3/4"</t>
  </si>
  <si>
    <t>Zkouška těsnosti potrubí kanalizace vodou do DN 125</t>
  </si>
  <si>
    <t>Zprovoznění potrubního a zaškolení vzduchových clon</t>
  </si>
  <si>
    <t>samozavírač dveří hydraulický K214 č.11 zlatá bronz</t>
  </si>
  <si>
    <t>Mřížka větrací dveřní VM 500×90 mm, hnedá (2 ks/bal)</t>
  </si>
  <si>
    <t>Mtž vyústi čtyřhranné na kruhové potrubí do 0,150 m2</t>
  </si>
  <si>
    <t>Příplatek k mazanině tl do 120 mm za barevnou úpravu</t>
  </si>
  <si>
    <t>Sada pro nouzovou signalizaci ABB - dodávka + montáž</t>
  </si>
  <si>
    <t>Montáž tubusového světlovodu tubus, průměru do 350 mm</t>
  </si>
  <si>
    <t>pod příčky;(6,66+2,8+6,66+1,7+2,83+0,1+2,15+1,73)*0,5</t>
  </si>
  <si>
    <t>(((6,3+4,96+6,31)+(4,96+5,99+6,56+2,73+1,7+6,66+1,7))*2,8)+(13,65*2*3,13)-(0,9*2,05+1,8*2+1,6*2+1,74*1,16)</t>
  </si>
  <si>
    <t>Obložení stěn z desek OSB tl 22 mm na sraz přibíjených</t>
  </si>
  <si>
    <t>Montáž dveřních křídel samozavírače na ocelovou zárubeň</t>
  </si>
  <si>
    <t>S1- přisazené svítidlo LED SLIM, čtvercové 300x300, 30W</t>
  </si>
  <si>
    <t>Uzavření nebo otevření vodovodního potrubí při opravách</t>
  </si>
  <si>
    <t>Izolace pod dlažbu nátěrem nebo stěrkou ve dvou vrstvách</t>
  </si>
  <si>
    <t>Potažení vnitřních stěn vápenným štukem tloušťky do 3 mm</t>
  </si>
  <si>
    <t>Zkouška těsnosti vodovodního potrubí závitového do DN 50</t>
  </si>
  <si>
    <t>Přesun hmot procentní pro dřevostavby v objektech v do 6 m</t>
  </si>
  <si>
    <t>dveře vnitřní požárně odolné EI30 DP3 1křídlové 900x1970mm</t>
  </si>
  <si>
    <t>Demontáž oplechování horních ploch zdí a nadezdívek do suti</t>
  </si>
  <si>
    <t>Přesun hmot procentní pro kce tesařské v objektech v do 6 m</t>
  </si>
  <si>
    <t>Přesun hmot procentní pro podlahy lité v objektech v do 6 m</t>
  </si>
  <si>
    <t>Překlad plochý z pórobetonu š 150 mm dl přes 1200 do 1300 mm</t>
  </si>
  <si>
    <t>Překlad plochý z pórobetonu š 150 mm dl přes 1800 do 2000 mm</t>
  </si>
  <si>
    <t>Potrubní ohřívač s regulací výkonu pr.125, topný výkon 1,2kW</t>
  </si>
  <si>
    <t>Přesun hmot procentní pro izolace tepelné v objektech v do 6 m</t>
  </si>
  <si>
    <t>Přesun hmot procentní pro vnitřní vodovod v objektech v do 6 m</t>
  </si>
  <si>
    <t>Přesun hmot procentní pro vzduchotechniku v objektech v do 12 m</t>
  </si>
  <si>
    <t>Plentování jednostranné v do 200 mm válcovaných nosníků cihlami</t>
  </si>
  <si>
    <t>Mtž potrubí ohebného izol minerální vatou z Al folie D do 200 mm</t>
  </si>
  <si>
    <t>Přesun hmot procentní pro obklady keramické v objektech v do 6 m</t>
  </si>
  <si>
    <t>Přesun hmot procentní pro podlahy z dlaždic v objektech v do 6 m</t>
  </si>
  <si>
    <t>Ventil rohový bez připojovací trubičky nebo flexi hadičky G 1/2"</t>
  </si>
  <si>
    <t>Přesun hmot procentní pro vnitřní kanalizace v objektech v do 6 m</t>
  </si>
  <si>
    <t>Montáž tubusového světlovodu rozptylovač světla, průměru do 350 mm</t>
  </si>
  <si>
    <t>Oprava vnitřní vápenné štukové omítky stěn v rozsahu plochy do 50%</t>
  </si>
  <si>
    <t>Přesun hmot procentní pro zařizovací předměty v objektech v do 6 m</t>
  </si>
  <si>
    <t>Rozmývání podkladu po oškrabání malby v místnostech výšky do 3,80 m</t>
  </si>
  <si>
    <t>Vyčištění budov bytové a občanské výstavby při výšce podlaží do 4 m</t>
  </si>
  <si>
    <t>rohož izolační z minerální vlny lamelová s Al fólií 55kg/m3 tl 40mm</t>
  </si>
  <si>
    <t>Kruhové potrubí SPIRO sk.I z pozink plechu vč.spojek a objímek 100mm</t>
  </si>
  <si>
    <t>Kruhové potrubí SPIRO sk.I z pozink plechu vč.spojek a objímek 125mm</t>
  </si>
  <si>
    <t>Kruhové potrubí SPIRO sk.I z pozink plechu vč.spojek a objímek 160mm</t>
  </si>
  <si>
    <t>Přesun hmot procentní pro konstrukce klempířské v objektech v do 6 m</t>
  </si>
  <si>
    <t>Přesun hmot procentní pro konstrukce truhlářské v objektech v do 6 m</t>
  </si>
  <si>
    <t>Přesun hmot procentní pro zámečnické konstrukce v objektech v do 6 m</t>
  </si>
  <si>
    <t>Vpusť podlahová se svislým odtokem DN 50/75/110 mřížka nerez 115x115</t>
  </si>
  <si>
    <t>Příplatek k mazanině tl do 120 mm za přehlazení s poprášením cementem</t>
  </si>
  <si>
    <t>Provedení izolace proti zemní vlhkosti pásy přitavením vodorovné NAIP</t>
  </si>
  <si>
    <t>Přesun hmot procentní pro instalační prefabrikáty v objektech v do 6 m</t>
  </si>
  <si>
    <t>Vápenocementová omítka hladká jednovrstvá vnějších stěn nanášená ručně</t>
  </si>
  <si>
    <t>Doplňky zařízení koupelen a záchodů plastové zásobník toaletních papírů</t>
  </si>
  <si>
    <t>Doplňky zařízení koupelen a záchodů nerezové zásobník papírových ručníků</t>
  </si>
  <si>
    <t>Odsekání a odebrání obkladů stěn z vnitřních obkládaček plochy přes 1 m2</t>
  </si>
  <si>
    <t>Příčka z pórobetonových hladkých tvárnic na tenkovrstvou maltu tl 150 mm</t>
  </si>
  <si>
    <t>Příplatek k odvozu suti a vybouraných hmot na skládku ZKD 1 km přes 1 km</t>
  </si>
  <si>
    <t>Zprovoznění potrubního ohřívače a prokabelování komponent MaR, zaškolení</t>
  </si>
  <si>
    <t>Doplňky zařízení koupelen a záchodů smaltované madlo krakorcové dl 550 mm</t>
  </si>
  <si>
    <t>Doplňky zařízení koupelen a záchodů smaltované madlo krakorcové dl 834 mm</t>
  </si>
  <si>
    <t>Nakládání výkopku z hornin třídy těžitelnosti I, skupiny 1 až 3 do 100 m3</t>
  </si>
  <si>
    <t>Osazování ocelových válcovaných nosníků stropů I, IE, U, UE nebo L do č.12</t>
  </si>
  <si>
    <t>Řešení vstupu a veřejných chodeb v 1. NP pavilonu F - nemocnice Český Brod</t>
  </si>
  <si>
    <t>nové příčky;((6,66+2,8+6,66+1,7+2,83+0,1+2,15+1,73)*2,8*2)-(1,8*6+1,6*2*2)</t>
  </si>
  <si>
    <t>Krycí jednonásobný syntetický samozákladující nátěr zámečnických konstrukcí</t>
  </si>
  <si>
    <t>Montáž tubusového světlovodu kopule s lemováním zabudovaného v rovné střeše</t>
  </si>
  <si>
    <t>Osazování ocelových válcovaných nosníků stropů I, IE, U, UE nebo L do č. 22</t>
  </si>
  <si>
    <t>Vnitrostaveništní doprava suti a vybouraných hmot pro budovy v do 9 m ručně</t>
  </si>
  <si>
    <t>Bourání zdiva z cihel pálených nebo vápenopískových na MV nebo MVC přes 1 m3</t>
  </si>
  <si>
    <t>Montáž dveřních křídel otvíravých dvoukřídlových požárních do ocelové zárubně</t>
  </si>
  <si>
    <t>Montáž podlah keramických hladkých lepených standardním lepidlem do 12 ks/ m2</t>
  </si>
  <si>
    <t>Odvoz suti a vybouraných hmot na skládku nebo meziskládku do 1 km se složením</t>
  </si>
  <si>
    <t>Potažení vnitřních stěn sklovláknitým pletivem vtlačeným do tenkovrstvé hmoty</t>
  </si>
  <si>
    <t>Vysekání rýh ve zdivu cihelném pro vtahování nosníků hl do 150 mm v do 150 mm</t>
  </si>
  <si>
    <t>Doplňky zařízení koupelen a záchodů plastové dávkovač tekutého mýdla na 350 ml</t>
  </si>
  <si>
    <t>Protipožární prostup stěnou kruhového potrubí průměru do 200 šířka spáry 25 mm</t>
  </si>
  <si>
    <t>Tenkovrstvá silikonová zrnitá omítka tl. 1,5 mm včetně penetrace vnějších stěn</t>
  </si>
  <si>
    <t>Poplatek za uložení na skládce (skládkovné) zeminy a kamení kód odpadu 17 05 04</t>
  </si>
  <si>
    <t>Provedení izolace proti zemní vlhkosti vodorovné za studena nátěrem penetračním</t>
  </si>
  <si>
    <t>kování dveřní vrchní klika včetně štítu a montážního materiálu BB 72 matný nikl</t>
  </si>
  <si>
    <t>z vybouraných hmot (kabřince a suti) v míst, 1-3A;(53,16+17,84+11,75+3,59)*0,15</t>
  </si>
  <si>
    <t>Zaregulování systému vzduchotechnického zařízení - 1 koncový (distribuční) prvek</t>
  </si>
  <si>
    <t>Doplňky zařízení koupelen a záchodů smaltované madlo krakorcové sklopné dl 834 mm</t>
  </si>
  <si>
    <t>Celková prohlídka elektrického rozvodu a zařízení do 100 000,- Kč (revizní zpráva)</t>
  </si>
  <si>
    <t>Montáž kabel Cu bez ukončení uložený pod omítku plný kulatý 3x1,5 mm2 (např. CYKY)</t>
  </si>
  <si>
    <t>Umyvadlo keramické bílé šířky 550 mm bez krytu na sifon připevněné na stěnu šrouby</t>
  </si>
  <si>
    <t>Bourání podlah z dlaždic keramických nebo xylolitových tl do 10 mm plochy přes 1 m2</t>
  </si>
  <si>
    <t>Osazování protipožárních nebo protiplynových zárubní dveří dvoukřídlových do 6,5 m2</t>
  </si>
  <si>
    <t>Ochrana, případně přemístění rozvodů v technické místnosti č. 04 - řešení dodavatele</t>
  </si>
  <si>
    <t>Osazování protipožárních nebo protiplynových zárubní dveří jednokřídlových do 2,5 m2</t>
  </si>
  <si>
    <t>Přesun hmot procentní pro izolace proti vodě, vlhkosti a plynům v objektech v do 6 m</t>
  </si>
  <si>
    <t>Vybourání otvorů ve stropech z ŽB prefabrikátů pro VZT vč. opravy podhledu a střechy</t>
  </si>
  <si>
    <t>Hloubení rýh š do 800 mm v soudržných horninách třídy těžitelnosti I, skupiny 3 ručně</t>
  </si>
  <si>
    <t>Mazanina tl do 120 mm z betonu prostého bez zvýšených nároků na prostředí tř. C 20/25</t>
  </si>
  <si>
    <t>Montáž izolace tepelné potrubí pásy nebo rohožemi s Al fólií drátem do Fe konstrukce 1x</t>
  </si>
  <si>
    <t>Montáž obkladů vnitřních keramických hladkých do 25 ks/m2 lepených standardním lepidlem</t>
  </si>
  <si>
    <t>Instalační předstěna - klozet s ovládáním zepředu v 1080 mm závěsný do masivní zděné kce</t>
  </si>
  <si>
    <t>Příplatek k mazanině tl do 120 mm za stržení povrchu spodní vrstvy před vložením výztuže</t>
  </si>
  <si>
    <t>Lemování ventilačních nástavců z TiZn předzvětralého plechu na krytině skládané D do 150 mm</t>
  </si>
  <si>
    <t>Montáž dveřních křídel otvíravých jednokřídlových š přes 0,8 m požárních do ocelové zárubně</t>
  </si>
  <si>
    <t>Vybourání otvorů ve stropech z ŽB prefabrikátů pro světlovody vč. opravy podhledu a střechy</t>
  </si>
  <si>
    <t>Dvojnásobné bílé malby ze směsí za mokra výborně otěruvzdorných v místnostech výšky do 3,80 m</t>
  </si>
  <si>
    <t>Ochrana vodovodního potrubí přilepenými termoizolačními trubicemi z PE tl do 9 mm DN do 22 mm</t>
  </si>
  <si>
    <t>Ozn.R1 - čistící zóna 1370x1200 mm - dodávka  + montáž - podrobně v tabulce ostatních výrobků</t>
  </si>
  <si>
    <t>Oplechování horních ploch a nadezdívek bez rohů z TiZn předzvětralého plechu kotvené rš 670 mm</t>
  </si>
  <si>
    <t>dveře vnitřní požárně odolné EI30 DP3 2křídlové 160x197cm - (podrobný popis v tabulce výrobků)</t>
  </si>
  <si>
    <t>Vodorovné přemístění do 10000 m výkopku/sypaniny z horniny třídy těžitelnosti I, skupiny 1 až 3</t>
  </si>
  <si>
    <t>Lešení pomocné pro objekty pozemních staveb s lešeňovou podlahou v do 1,9 m zatížení do 150 kg/m2</t>
  </si>
  <si>
    <t>Úprava stávajícího silového rozvaděče - podrobně uvedeno v podkladech specialisty - dodávka + montáž</t>
  </si>
  <si>
    <t>Bourání podkladů pod dlažby nebo mazanin betonových nebo z litého asfaltu tl přes 100 mm pl přes 4  m2</t>
  </si>
  <si>
    <t>Ozn Z2 - Nerezové madlo DN 30 mm vč. kotvení - dodávka + montáž - podrobně v tabulce zámečnických výrobků</t>
  </si>
  <si>
    <t>dlažba keramická slinutá hladká do interiéru i exteriéru pro vysoké mechanické namáhání přes 9 do  12ks/m2</t>
  </si>
  <si>
    <t>Elektroinstalace pro vstupní automatické posuvné dveře ovládané fotobuňkou vč. klávesnice - dodávka + montáž</t>
  </si>
  <si>
    <t>Ozn.3 - Dvoukřídlé francouzské okno plast 1340/2300 mm - (podrobný popis v tabulce výrobků) - dodávka + montáž</t>
  </si>
  <si>
    <t>krabice univerzální rozvodná z PH s víčkem a svorkovnicí krabicovou šroubovací s vodiči 12x4mm2 D  73,5mmx43mm</t>
  </si>
  <si>
    <t>Litá probarvená polymercementová podlahová směs - kompletní skladba vč, soklu - (podrobný popis v tech. zprávě)</t>
  </si>
  <si>
    <t>R2 - těsnící větrací výústková tvarovkapro podtlakové větrání s krycí mřížkou - (podrobně viz tabulka ostatních výrobků)</t>
  </si>
  <si>
    <t>Čidlo pohybové 180 ° - barva: bílá , krytí: IP 44 , třída ochrany: II , jmenovité napětí: 230 V , šířka: 80 mm , délka: 55</t>
  </si>
  <si>
    <t>Světlovod pro plochou střechu s kulatým difuzorem D 330mm  - vč.prodloužení, kopule, rozptylovače světla  a ostatních částí</t>
  </si>
  <si>
    <t>pás asfaltový natavitelný modifikovaný SBS tl 4,0mm s vložkou ze skleněné tkaniny a hrubozrnným  břidličným posypem na horním povrchu</t>
  </si>
  <si>
    <t>Vzduchová clona s integrovanou regulací a dálkovým ovladačem, instalační výška 2,2m, šířka 1,5m; - el.ohřev 8kW 400V, referenční výrobek PA 2215CE08</t>
  </si>
  <si>
    <t>Poplatek za uložení na skládce (skládkovné) stavebního odpadu ze směsí nebo oddělených frakcí  betonu, cihel a keramických výrobků kód odpadu 17 01 07</t>
  </si>
  <si>
    <t>Ozn.1 - Prosklená Al stěna s dvoukř.vstupními dveřmi a nadsvětlíkem 1970/3224 mm a příslušenstvím - (podrobný popis v tabulce výrobků) - dodávka + montáž</t>
  </si>
  <si>
    <t>Ozn.2 - Sedlová prosklená střecha vč. markýzy na 2 podélné pole hliník 1970/12490 - dodávka + montáž - (podrobný popis v tabulce výrobků) - dílenská dokumentace dodavatele</t>
  </si>
  <si>
    <t>6.</t>
  </si>
  <si>
    <t>7.</t>
  </si>
  <si>
    <t>8.</t>
  </si>
  <si>
    <t>9.</t>
  </si>
  <si>
    <t>10.</t>
  </si>
  <si>
    <t>11.</t>
  </si>
  <si>
    <t>12.</t>
  </si>
  <si>
    <t>13.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</si>
  <si>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</si>
  <si>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</si>
  <si>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</si>
  <si>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</si>
  <si>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</si>
  <si>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</si>
  <si>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</si>
  <si>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</si>
  <si>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</si>
  <si>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612423731</t>
  </si>
  <si>
    <t>Omítka rýh ve stěnách o šířce rýhy přes 300mm omítkou štukovou</t>
  </si>
  <si>
    <t>"pro drenáž" odvod vlhkosti - odhad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</si>
  <si>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</si>
  <si>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</si>
  <si>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</si>
  <si>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</si>
  <si>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</si>
  <si>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</si>
  <si>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</si>
  <si>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</si>
  <si>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</si>
  <si>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</si>
  <si>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</si>
  <si>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</si>
  <si>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</si>
  <si>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</si>
  <si>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</si>
  <si>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</si>
  <si>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</si>
  <si>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</si>
  <si>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</si>
  <si>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</si>
  <si>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</si>
  <si>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</si>
  <si>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</si>
  <si>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Opatření proti průniku prachu a hluku do ostatních prostor zdravotnického zařízení - protiprašné pevné příčky s dveřmi s utěsněním spar, ochrana stávajících podlah apod.</t>
  </si>
  <si>
    <t>47.</t>
  </si>
  <si>
    <t>48.</t>
  </si>
  <si>
    <t>49.</t>
  </si>
  <si>
    <t>50.</t>
  </si>
  <si>
    <t>51.</t>
  </si>
  <si>
    <t>52.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</si>
  <si>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</si>
  <si>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</si>
  <si>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</si>
  <si>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</si>
  <si>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</si>
  <si>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</si>
  <si>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</si>
  <si>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</si>
  <si>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</si>
  <si>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</si>
  <si>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</si>
  <si>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</si>
  <si>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</si>
  <si>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</si>
  <si>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</si>
  <si>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</si>
  <si>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</si>
  <si>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</si>
  <si>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</si>
  <si>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</si>
  <si>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</si>
  <si>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</si>
  <si>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</si>
  <si>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Stavební přípomoce (průrazy, bourání, opravy atp.), vč.všech nutných demontáží</t>
  </si>
  <si>
    <t>77.</t>
  </si>
  <si>
    <t>721900R03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</si>
  <si>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</si>
  <si>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</si>
  <si>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</si>
  <si>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</si>
  <si>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</si>
  <si>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</si>
  <si>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</si>
  <si>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</si>
  <si>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</si>
  <si>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</si>
  <si>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</si>
  <si>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</si>
  <si>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Stavební přípomoce (průrazy, bourání, opravy atp.), vč. všech nutných demontáží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</si>
  <si>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</si>
  <si>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</si>
  <si>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</si>
  <si>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</si>
  <si>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</si>
  <si>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</si>
  <si>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</si>
  <si>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</si>
  <si>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</si>
  <si>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</si>
  <si>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</si>
  <si>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</si>
  <si>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</si>
  <si>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</si>
  <si>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</si>
  <si>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</si>
  <si>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</si>
  <si>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</si>
  <si>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</si>
  <si>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</si>
  <si>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</si>
  <si>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</si>
  <si>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34111036</t>
  </si>
  <si>
    <t>kabel silový s Cu jádrem 1 kV 3x2,5mm2</t>
  </si>
  <si>
    <t>112.</t>
  </si>
  <si>
    <t>113.</t>
  </si>
  <si>
    <t>114.</t>
  </si>
  <si>
    <t>34571522</t>
  </si>
  <si>
    <t>zásuvka 220 V</t>
  </si>
  <si>
    <t>115.</t>
  </si>
  <si>
    <t>34571523</t>
  </si>
  <si>
    <t>vypínač kompletní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</si>
  <si>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</si>
  <si>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</si>
  <si>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</si>
  <si>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</si>
  <si>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</si>
  <si>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</si>
  <si>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</si>
  <si>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</si>
  <si>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</si>
  <si>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</si>
  <si>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</si>
  <si>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128.</t>
  </si>
  <si>
    <t>129.</t>
  </si>
  <si>
    <t>34822S13</t>
  </si>
  <si>
    <t xml:space="preserve">S4- stropní svítidlo LED </t>
  </si>
  <si>
    <t>130.</t>
  </si>
  <si>
    <t>741210R03</t>
  </si>
  <si>
    <t>Elektroinstalace pro otvírání nových výplní - nadsvětlíky, střecha - dodávka + montáž</t>
  </si>
  <si>
    <t>Montáž svítidlo zářivkové bytové stropní přisazené 1 zdroj s krytem - ozn.S3</t>
  </si>
  <si>
    <t>Montáž svítidlo LED bytové přisazené nástěnné panelové do 0,09 m2 - ozn.S2</t>
  </si>
  <si>
    <t>Montáž svítidlo LED bytové přisazené stropní panelové do 0,36 m2 - ozn.S1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</si>
  <si>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</si>
  <si>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</si>
  <si>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</si>
  <si>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</si>
  <si>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</si>
  <si>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</si>
  <si>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</si>
  <si>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</si>
  <si>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</si>
  <si>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</si>
  <si>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</si>
  <si>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</si>
  <si>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</si>
  <si>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</si>
  <si>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</si>
  <si>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</si>
  <si>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</si>
  <si>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</si>
  <si>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</si>
  <si>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</si>
  <si>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</si>
  <si>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</si>
  <si>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</si>
  <si>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</si>
  <si>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</si>
  <si>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</si>
  <si>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</si>
  <si>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</si>
  <si>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</si>
  <si>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</si>
  <si>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</si>
  <si>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</si>
  <si>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</si>
  <si>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</si>
  <si>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</si>
  <si>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</si>
  <si>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</si>
  <si>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</si>
  <si>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</si>
  <si>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</si>
  <si>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</si>
  <si>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</si>
  <si>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</si>
  <si>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</si>
  <si>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</si>
  <si>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</si>
  <si>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</si>
  <si>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</si>
  <si>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</si>
  <si>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</si>
  <si>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</si>
  <si>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</si>
  <si>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</si>
  <si>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</si>
  <si>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</si>
  <si>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</si>
  <si>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</si>
  <si>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</si>
  <si>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</si>
  <si>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</si>
  <si>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</si>
  <si>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</si>
  <si>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</si>
  <si>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</si>
  <si>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</si>
  <si>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</si>
  <si>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</si>
  <si>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</si>
  <si>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</si>
  <si>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</si>
  <si>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</si>
  <si>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</si>
  <si>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</si>
  <si>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</si>
  <si>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</si>
  <si>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</si>
  <si>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</si>
  <si>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</si>
  <si>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</si>
  <si>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VRN - Vedlejší rozpočtové náklady</t>
  </si>
  <si>
    <t>VRN: Vedlejší rozpočtové náklady</t>
  </si>
  <si>
    <t>04</t>
  </si>
  <si>
    <t xml:space="preserve">Mimostaveništní doprava </t>
  </si>
  <si>
    <t>2.</t>
  </si>
  <si>
    <t>07</t>
  </si>
  <si>
    <t>Zařízení staveniště</t>
  </si>
  <si>
    <t>3.</t>
  </si>
  <si>
    <t>08</t>
  </si>
  <si>
    <t>4.</t>
  </si>
  <si>
    <t>11</t>
  </si>
  <si>
    <t xml:space="preserve">Dokumentace skutečného provedení - 3xtištěné, 1x elektronicky </t>
  </si>
  <si>
    <t>5.</t>
  </si>
  <si>
    <t>12</t>
  </si>
  <si>
    <t>13</t>
  </si>
  <si>
    <t>Vytyčení inženýrských sítí</t>
  </si>
  <si>
    <t>15</t>
  </si>
  <si>
    <t>Revize, zkoušky, atesty</t>
  </si>
  <si>
    <t>16</t>
  </si>
  <si>
    <t>17</t>
  </si>
  <si>
    <t>974100040</t>
  </si>
  <si>
    <t>Vysekání rýh ve zdivu cihelném 15x30cm</t>
  </si>
  <si>
    <t>"pro "drenáž" odvod vlhkosti - odhad</t>
  </si>
  <si>
    <t>53.</t>
  </si>
  <si>
    <t>Vedlejší rozpočtové náklady</t>
  </si>
  <si>
    <t>Zpracováno v soustavě ÚRS - CÚ I/2021</t>
  </si>
  <si>
    <t>212752212</t>
  </si>
  <si>
    <t xml:space="preserve">Trativod z drenážních trubek plastových flexibilních D do 100 mm včetně lože otevřený výkop   </t>
  </si>
  <si>
    <t>213141111</t>
  </si>
  <si>
    <t xml:space="preserve">Zřízení vrstvy z geotextilie v rovině nebo ve sklonu do 1:5 š do 3 m   </t>
  </si>
  <si>
    <t>693111460</t>
  </si>
  <si>
    <t xml:space="preserve">textilie GEOFILTEX 63 63/30 300 g/m2 do š 8,8 m   </t>
  </si>
  <si>
    <t>271572211</t>
  </si>
  <si>
    <t xml:space="preserve">Násyp pod základové konstrukce se zhutněním z netříděného štěrkopísku   </t>
  </si>
  <si>
    <t>14.</t>
  </si>
  <si>
    <t>Provedení odvětrání drenáže pro odvod vlhkosti ze stěn a podlahy místností - odvětrávací mřížky, vč. napojení, odhad</t>
  </si>
  <si>
    <t>Montáž kabel Cu bez ukončení uložený pod omítku plný kulatý 3x2,5 mm2 (např. CYKY)</t>
  </si>
  <si>
    <t>741122016</t>
  </si>
  <si>
    <t>210.</t>
  </si>
  <si>
    <t>211.</t>
  </si>
  <si>
    <t>212.</t>
  </si>
  <si>
    <t>213.</t>
  </si>
  <si>
    <t>214.</t>
  </si>
  <si>
    <t xml:space="preserve">SOUPIS PRACÍ A DODÁVEK </t>
  </si>
  <si>
    <t>zárubeň ocelová pro porobeton s drážkou 150 900 L/P protipožární pro dveře EI30 DP3</t>
  </si>
  <si>
    <t>zárubeň ocelová pro porobeton s drážkou 150 1600 dvoukřídlá protipožární pro dveře EI30 DP3</t>
  </si>
  <si>
    <t>Zajištění volného přístupu osob u a do Pavilonu F a Pavilonu E - nutné mít zajištěné 24 hod., 7 dní v týdnu</t>
  </si>
  <si>
    <t>Geodetické zaměření skutečného stavu - 3xtištěné, 1xelektronicky, geometrický plán - 4xtištěné, 1xelektronicky</t>
  </si>
  <si>
    <t xml:space="preserve">Zajištění náhradního zdroje el.energie v případě nutných odstávek, přepojení rozvodů, rozvaděče apod. </t>
  </si>
  <si>
    <t xml:space="preserve">Zajištění náhradního zdroje pitné vody v případě nutné odstávky, propojení na stávající rozvody apod. </t>
  </si>
  <si>
    <t>hod</t>
  </si>
  <si>
    <t>Pozn:  Odstávky budou řešeny konkrétně během stavby na kontrolních dnech.</t>
  </si>
  <si>
    <t>Pozn: el.energie s ohledem na uchovávání vakcín covid-19 musí být zajištěna 24hod., 7 dní v týdnu. Odstávky budou řešeny konkrétně během stavby na kontrolních dnech.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</si>
</sst>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_(#,##0&quot;.&quot;_);;;_(@_)"/>
    <numFmt numFmtId="167" formatCode="_(#,##0.0??;\-\ #,##0.0??;&quot;–&quot;???;_(@_)"/>
    <numFmt numFmtId="168" formatCode="_(#,##0.00_);[Red]\-\ #,##0.00_);&quot;–&quot;??;_(@_)"/>
    <numFmt numFmtId="169" formatCode="_(#,##0_);[Red]\-\ #,##0_);&quot;–&quot;??;_(@_)"/>
    <numFmt numFmtId="170" formatCode="_(#,##0.00000_);[Red]\-\ #,##0.00000_);&quot;–&quot;??;_(@_)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\ ##,000_);[Red]\([$€-2]\ #\ ##,000\)"/>
    <numFmt numFmtId="175" formatCode="[$-405]d\.\ mmmm\ yyyy"/>
    <numFmt numFmtId="176" formatCode="_(#,##0_);[Red]\-\ #,##0\);&quot;–&quot;??;_(@_)"/>
    <numFmt numFmtId="177" formatCode="_(#,##0\);[Red]\-\ #,##0\);&quot;–&quot;??;_(@_)"/>
    <numFmt numFmtId="178" formatCode="_(#,##0.0_);[Red]\-\ #,##0.0_);&quot;–&quot;??;_(@_)"/>
    <numFmt numFmtId="179" formatCode="#"/>
    <numFmt numFmtId="180" formatCode="#,##0.000"/>
    <numFmt numFmtId="181" formatCode="#,##0.00\ &quot;Kč&quot;"/>
    <numFmt numFmtId="182" formatCode="#,##0.000_ ;\-#,##0.000\ "/>
    <numFmt numFmtId="183" formatCode="0.000"/>
  </numFmts>
  <fonts count="73">
    <font>
      <sz val="10"/>
      <name val="Arial"/>
      <family val="0"/>
    </font>
    <font>
      <sz val="10"/>
      <color indexed="8"/>
      <name val="Arial"/>
      <family val="2"/>
    </font>
    <font>
      <b/>
      <sz val="9"/>
      <color indexed="18"/>
      <name val="Arial"/>
      <family val="2"/>
    </font>
    <font>
      <sz val="10"/>
      <color indexed="8"/>
      <name val="Arial CE"/>
      <family val="0"/>
    </font>
    <font>
      <b/>
      <sz val="12"/>
      <color indexed="25"/>
      <name val="Arial"/>
      <family val="2"/>
    </font>
    <font>
      <sz val="8"/>
      <color indexed="17"/>
      <name val="Courier New"/>
      <family val="3"/>
    </font>
    <font>
      <sz val="10"/>
      <color indexed="53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0"/>
      <color indexed="56"/>
      <name val="Arial"/>
      <family val="2"/>
    </font>
    <font>
      <sz val="10"/>
      <color indexed="18"/>
      <name val="Arial"/>
      <family val="2"/>
    </font>
    <font>
      <b/>
      <sz val="10"/>
      <color indexed="61"/>
      <name val="Arial"/>
      <family val="2"/>
    </font>
    <font>
      <sz val="9"/>
      <color indexed="8"/>
      <name val="Arial CE"/>
      <family val="0"/>
    </font>
    <font>
      <sz val="8"/>
      <color indexed="17"/>
      <name val="Arial"/>
      <family val="2"/>
    </font>
    <font>
      <sz val="10"/>
      <color indexed="61"/>
      <name val="Arial"/>
      <family val="2"/>
    </font>
    <font>
      <sz val="9"/>
      <color indexed="1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8"/>
      <color indexed="18"/>
      <name val="Arial"/>
      <family val="2"/>
    </font>
    <font>
      <b/>
      <sz val="15"/>
      <color indexed="18"/>
      <name val="Calibri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sz val="8"/>
      <color indexed="9"/>
      <name val="Courier New"/>
      <family val="3"/>
    </font>
    <font>
      <b/>
      <i/>
      <sz val="1"/>
      <color indexed="9"/>
      <name val="Cambria"/>
      <family val="1"/>
    </font>
    <font>
      <b/>
      <sz val="10"/>
      <color indexed="18"/>
      <name val="Arial"/>
      <family val="2"/>
    </font>
    <font>
      <b/>
      <i/>
      <sz val="1"/>
      <color indexed="9"/>
      <name val="Calibri"/>
      <family val="2"/>
    </font>
    <font>
      <b/>
      <sz val="20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sz val="8"/>
      <color theme="0"/>
      <name val="Courier New"/>
      <family val="3"/>
    </font>
    <font>
      <b/>
      <i/>
      <sz val="1"/>
      <color theme="0"/>
      <name val="Cambria"/>
      <family val="1"/>
    </font>
    <font>
      <b/>
      <sz val="10"/>
      <color rgb="FF000080"/>
      <name val="Arial"/>
      <family val="2"/>
    </font>
    <font>
      <b/>
      <i/>
      <sz val="1"/>
      <color theme="0"/>
      <name val="Calibri"/>
      <family val="2"/>
    </font>
    <font>
      <b/>
      <sz val="20"/>
      <color rgb="FF00008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hair">
        <color indexed="23"/>
      </right>
      <top style="thin">
        <color indexed="23"/>
      </top>
      <bottom style="hair">
        <color indexed="23"/>
      </bottom>
    </border>
    <border>
      <left style="hair">
        <color indexed="23"/>
      </left>
      <right style="thin">
        <color indexed="23"/>
      </right>
      <top style="thin">
        <color indexed="23"/>
      </top>
      <bottom style="hair">
        <color indexed="23"/>
      </bottom>
    </border>
    <border>
      <left style="thin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 style="thin">
        <color indexed="23"/>
      </right>
      <top style="hair">
        <color indexed="23"/>
      </top>
      <bottom style="hair">
        <color indexed="23"/>
      </bottom>
    </border>
    <border>
      <left style="thin">
        <color indexed="23"/>
      </left>
      <right style="hair">
        <color indexed="23"/>
      </right>
      <top style="hair">
        <color indexed="23"/>
      </top>
      <bottom style="thin">
        <color indexed="23"/>
      </bottom>
    </border>
    <border>
      <left style="hair">
        <color indexed="23"/>
      </left>
      <right style="thin">
        <color indexed="23"/>
      </right>
      <top style="hair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0" borderId="0" applyNumberFormat="0" applyBorder="0" applyAlignment="0" applyProtection="0"/>
    <xf numFmtId="0" fontId="5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9" fillId="0" borderId="7" applyNumberFormat="0" applyFill="0" applyAlignment="0" applyProtection="0"/>
    <xf numFmtId="0" fontId="60" fillId="24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5" borderId="8" applyNumberFormat="0" applyAlignment="0" applyProtection="0"/>
    <xf numFmtId="0" fontId="63" fillId="26" borderId="8" applyNumberFormat="0" applyAlignment="0" applyProtection="0"/>
    <xf numFmtId="0" fontId="64" fillId="26" borderId="9" applyNumberFormat="0" applyAlignment="0" applyProtection="0"/>
    <xf numFmtId="0" fontId="65" fillId="0" borderId="0" applyNumberFormat="0" applyFill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</cellStyleXfs>
  <cellXfs count="176">
    <xf numFmtId="0" fontId="0" fillId="0" borderId="0" xfId="0" applyAlignment="1">
      <alignment/>
    </xf>
    <xf numFmtId="166" fontId="1" fillId="0" borderId="0" xfId="0" applyNumberFormat="1" applyFont="1" applyAlignment="1">
      <alignment horizontal="right" vertical="top"/>
    </xf>
    <xf numFmtId="49" fontId="2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center" vertical="top"/>
    </xf>
    <xf numFmtId="49" fontId="1" fillId="0" borderId="0" xfId="0" applyNumberFormat="1" applyFont="1" applyAlignment="1">
      <alignment horizontal="left" vertical="top" wrapText="1"/>
    </xf>
    <xf numFmtId="49" fontId="2" fillId="0" borderId="0" xfId="0" applyNumberFormat="1" applyFont="1" applyAlignment="1">
      <alignment horizontal="center"/>
    </xf>
    <xf numFmtId="168" fontId="1" fillId="0" borderId="0" xfId="0" applyNumberFormat="1" applyFont="1" applyAlignment="1">
      <alignment horizontal="right" vertical="top"/>
    </xf>
    <xf numFmtId="169" fontId="1" fillId="0" borderId="0" xfId="0" applyNumberFormat="1" applyFont="1" applyAlignment="1">
      <alignment horizontal="right" vertical="top"/>
    </xf>
    <xf numFmtId="170" fontId="1" fillId="0" borderId="0" xfId="0" applyNumberFormat="1" applyFont="1" applyAlignment="1">
      <alignment horizontal="right" vertical="top"/>
    </xf>
    <xf numFmtId="49" fontId="4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169" fontId="4" fillId="0" borderId="0" xfId="0" applyNumberFormat="1" applyFont="1" applyAlignment="1">
      <alignment/>
    </xf>
    <xf numFmtId="170" fontId="4" fillId="0" borderId="0" xfId="0" applyNumberFormat="1" applyFont="1" applyAlignment="1">
      <alignment/>
    </xf>
    <xf numFmtId="49" fontId="6" fillId="0" borderId="0" xfId="0" applyNumberFormat="1" applyFont="1" applyAlignment="1">
      <alignment horizontal="left" vertical="top"/>
    </xf>
    <xf numFmtId="49" fontId="7" fillId="0" borderId="0" xfId="0" applyNumberFormat="1" applyFont="1" applyAlignment="1">
      <alignment/>
    </xf>
    <xf numFmtId="166" fontId="9" fillId="0" borderId="10" xfId="0" applyNumberFormat="1" applyFont="1" applyBorder="1" applyAlignment="1">
      <alignment horizontal="right" vertical="top"/>
    </xf>
    <xf numFmtId="49" fontId="9" fillId="0" borderId="10" xfId="0" applyNumberFormat="1" applyFont="1" applyBorder="1" applyAlignment="1">
      <alignment horizontal="center" vertical="top"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168" fontId="9" fillId="0" borderId="10" xfId="0" applyNumberFormat="1" applyFont="1" applyBorder="1" applyAlignment="1">
      <alignment horizontal="right" vertical="top"/>
    </xf>
    <xf numFmtId="169" fontId="9" fillId="0" borderId="10" xfId="0" applyNumberFormat="1" applyFont="1" applyBorder="1" applyAlignment="1">
      <alignment horizontal="right" vertical="top"/>
    </xf>
    <xf numFmtId="0" fontId="57" fillId="0" borderId="0" xfId="44" applyAlignment="1">
      <alignment/>
    </xf>
    <xf numFmtId="0" fontId="13" fillId="0" borderId="0" xfId="0" applyFont="1" applyAlignment="1">
      <alignment/>
    </xf>
    <xf numFmtId="49" fontId="2" fillId="0" borderId="11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right"/>
    </xf>
    <xf numFmtId="0" fontId="14" fillId="0" borderId="0" xfId="0" applyFont="1" applyAlignment="1">
      <alignment/>
    </xf>
    <xf numFmtId="166" fontId="14" fillId="0" borderId="0" xfId="0" applyNumberFormat="1" applyFont="1" applyAlignment="1">
      <alignment/>
    </xf>
    <xf numFmtId="49" fontId="14" fillId="0" borderId="0" xfId="0" applyNumberFormat="1" applyFont="1" applyAlignment="1">
      <alignment horizontal="center"/>
    </xf>
    <xf numFmtId="0" fontId="14" fillId="0" borderId="0" xfId="0" applyNumberFormat="1" applyFont="1" applyAlignment="1">
      <alignment horizontal="left"/>
    </xf>
    <xf numFmtId="168" fontId="14" fillId="0" borderId="0" xfId="0" applyNumberFormat="1" applyFont="1" applyAlignment="1">
      <alignment/>
    </xf>
    <xf numFmtId="169" fontId="14" fillId="0" borderId="0" xfId="0" applyNumberFormat="1" applyFont="1" applyAlignment="1">
      <alignment/>
    </xf>
    <xf numFmtId="170" fontId="14" fillId="0" borderId="0" xfId="0" applyNumberFormat="1" applyFont="1" applyAlignment="1">
      <alignment/>
    </xf>
    <xf numFmtId="178" fontId="14" fillId="0" borderId="0" xfId="0" applyNumberFormat="1" applyFont="1" applyAlignment="1">
      <alignment/>
    </xf>
    <xf numFmtId="0" fontId="14" fillId="0" borderId="0" xfId="0" applyNumberFormat="1" applyFont="1" applyAlignment="1">
      <alignment/>
    </xf>
    <xf numFmtId="49" fontId="14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166" fontId="2" fillId="0" borderId="0" xfId="0" applyNumberFormat="1" applyFont="1" applyAlignment="1">
      <alignment/>
    </xf>
    <xf numFmtId="0" fontId="2" fillId="0" borderId="0" xfId="0" applyNumberFormat="1" applyFont="1" applyAlignment="1">
      <alignment horizontal="left"/>
    </xf>
    <xf numFmtId="168" fontId="2" fillId="0" borderId="0" xfId="0" applyNumberFormat="1" applyFont="1" applyAlignment="1">
      <alignment/>
    </xf>
    <xf numFmtId="169" fontId="2" fillId="0" borderId="0" xfId="0" applyNumberFormat="1" applyFont="1" applyAlignment="1">
      <alignment/>
    </xf>
    <xf numFmtId="170" fontId="2" fillId="0" borderId="0" xfId="0" applyNumberFormat="1" applyFont="1" applyAlignment="1">
      <alignment/>
    </xf>
    <xf numFmtId="178" fontId="2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8" fillId="0" borderId="0" xfId="0" applyFont="1" applyAlignment="1">
      <alignment/>
    </xf>
    <xf numFmtId="49" fontId="9" fillId="0" borderId="10" xfId="0" applyNumberFormat="1" applyFont="1" applyBorder="1" applyAlignment="1">
      <alignment horizontal="left" vertical="top"/>
    </xf>
    <xf numFmtId="0" fontId="9" fillId="0" borderId="10" xfId="0" applyNumberFormat="1" applyFont="1" applyBorder="1" applyAlignment="1">
      <alignment horizontal="left" vertical="top" wrapText="1"/>
    </xf>
    <xf numFmtId="170" fontId="9" fillId="0" borderId="10" xfId="0" applyNumberFormat="1" applyFont="1" applyBorder="1" applyAlignment="1">
      <alignment horizontal="right" vertical="top"/>
    </xf>
    <xf numFmtId="178" fontId="9" fillId="0" borderId="10" xfId="0" applyNumberFormat="1" applyFont="1" applyBorder="1" applyAlignment="1">
      <alignment horizontal="right" vertical="top"/>
    </xf>
    <xf numFmtId="0" fontId="16" fillId="0" borderId="0" xfId="0" applyFont="1" applyAlignment="1">
      <alignment horizontal="left" vertical="top" wrapText="1"/>
    </xf>
    <xf numFmtId="166" fontId="5" fillId="0" borderId="0" xfId="0" applyNumberFormat="1" applyFont="1" applyAlignment="1">
      <alignment horizontal="left" vertical="top" wrapText="1"/>
    </xf>
    <xf numFmtId="49" fontId="5" fillId="0" borderId="0" xfId="0" applyNumberFormat="1" applyFont="1" applyAlignment="1">
      <alignment horizontal="left" vertical="top" wrapText="1"/>
    </xf>
    <xf numFmtId="0" fontId="5" fillId="0" borderId="0" xfId="0" applyNumberFormat="1" applyFont="1" applyAlignment="1">
      <alignment horizontal="left" vertical="top" wrapText="1"/>
    </xf>
    <xf numFmtId="168" fontId="5" fillId="0" borderId="0" xfId="0" applyNumberFormat="1" applyFont="1" applyAlignment="1">
      <alignment horizontal="left" vertical="top" wrapText="1"/>
    </xf>
    <xf numFmtId="169" fontId="5" fillId="0" borderId="0" xfId="0" applyNumberFormat="1" applyFont="1" applyAlignment="1">
      <alignment horizontal="left" vertical="top" wrapText="1"/>
    </xf>
    <xf numFmtId="170" fontId="5" fillId="0" borderId="0" xfId="0" applyNumberFormat="1" applyFont="1" applyAlignment="1">
      <alignment horizontal="left" vertical="top" wrapText="1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2" fillId="0" borderId="0" xfId="0" applyFont="1" applyAlignment="1">
      <alignment horizontal="left"/>
    </xf>
    <xf numFmtId="0" fontId="19" fillId="0" borderId="0" xfId="0" applyFont="1" applyAlignment="1">
      <alignment/>
    </xf>
    <xf numFmtId="0" fontId="20" fillId="0" borderId="12" xfId="0" applyFont="1" applyBorder="1" applyAlignment="1">
      <alignment horizontal="left"/>
    </xf>
    <xf numFmtId="0" fontId="20" fillId="0" borderId="0" xfId="0" applyFont="1" applyAlignment="1">
      <alignment horizontal="left"/>
    </xf>
    <xf numFmtId="0" fontId="21" fillId="0" borderId="0" xfId="44" applyNumberFormat="1" applyFont="1" applyBorder="1" applyAlignment="1">
      <alignment horizontal="left"/>
    </xf>
    <xf numFmtId="0" fontId="57" fillId="0" borderId="0" xfId="44" applyNumberFormat="1" applyAlignment="1">
      <alignment horizontal="left" wrapText="1"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 horizontal="left" wrapText="1"/>
    </xf>
    <xf numFmtId="0" fontId="22" fillId="0" borderId="0" xfId="40" applyNumberFormat="1" applyFont="1" applyBorder="1" applyAlignment="1">
      <alignment horizontal="left"/>
    </xf>
    <xf numFmtId="0" fontId="0" fillId="0" borderId="0" xfId="0" applyNumberFormat="1" applyFill="1" applyAlignment="1">
      <alignment horizontal="left"/>
    </xf>
    <xf numFmtId="0" fontId="22" fillId="0" borderId="0" xfId="40" applyNumberFormat="1" applyFont="1" applyFill="1" applyBorder="1" applyAlignment="1">
      <alignment horizontal="left"/>
    </xf>
    <xf numFmtId="0" fontId="0" fillId="0" borderId="13" xfId="0" applyNumberFormat="1" applyFont="1" applyBorder="1" applyAlignment="1">
      <alignment horizontal="left" vertical="top" wrapText="1"/>
    </xf>
    <xf numFmtId="0" fontId="11" fillId="0" borderId="13" xfId="0" applyNumberFormat="1" applyFont="1" applyBorder="1" applyAlignment="1">
      <alignment horizontal="left" vertical="top"/>
    </xf>
    <xf numFmtId="49" fontId="14" fillId="0" borderId="0" xfId="0" applyNumberFormat="1" applyFont="1" applyAlignment="1">
      <alignment horizontal="left" indent="1"/>
    </xf>
    <xf numFmtId="49" fontId="2" fillId="0" borderId="0" xfId="0" applyNumberFormat="1" applyFont="1" applyAlignment="1">
      <alignment horizontal="left" indent="2"/>
    </xf>
    <xf numFmtId="0" fontId="11" fillId="0" borderId="0" xfId="0" applyNumberFormat="1" applyFont="1" applyBorder="1" applyAlignment="1">
      <alignment horizontal="left" vertical="top" wrapText="1"/>
    </xf>
    <xf numFmtId="0" fontId="0" fillId="0" borderId="0" xfId="0" applyFont="1" applyAlignment="1">
      <alignment/>
    </xf>
    <xf numFmtId="0" fontId="0" fillId="0" borderId="0" xfId="0" applyNumberFormat="1" applyFont="1" applyBorder="1" applyAlignment="1">
      <alignment horizontal="left" vertical="top" wrapText="1"/>
    </xf>
    <xf numFmtId="0" fontId="11" fillId="0" borderId="0" xfId="0" applyFont="1" applyAlignment="1">
      <alignment vertical="top" wrapText="1"/>
    </xf>
    <xf numFmtId="49" fontId="2" fillId="0" borderId="0" xfId="0" applyNumberFormat="1" applyFont="1" applyBorder="1" applyAlignment="1">
      <alignment horizontal="left"/>
    </xf>
    <xf numFmtId="179" fontId="66" fillId="0" borderId="0" xfId="0" applyNumberFormat="1" applyFont="1" applyAlignment="1">
      <alignment/>
    </xf>
    <xf numFmtId="179" fontId="67" fillId="0" borderId="0" xfId="0" applyNumberFormat="1" applyFont="1" applyAlignment="1">
      <alignment/>
    </xf>
    <xf numFmtId="179" fontId="68" fillId="0" borderId="0" xfId="0" applyNumberFormat="1" applyFont="1" applyAlignment="1">
      <alignment horizontal="left" vertical="top" wrapText="1"/>
    </xf>
    <xf numFmtId="0" fontId="69" fillId="0" borderId="0" xfId="0" applyFont="1" applyAlignment="1">
      <alignment horizontal="center" vertical="center"/>
    </xf>
    <xf numFmtId="166" fontId="69" fillId="0" borderId="0" xfId="0" applyNumberFormat="1" applyFont="1" applyAlignment="1">
      <alignment horizontal="center" vertical="center"/>
    </xf>
    <xf numFmtId="49" fontId="69" fillId="0" borderId="0" xfId="0" applyNumberFormat="1" applyFont="1" applyAlignment="1">
      <alignment horizontal="center" vertical="center"/>
    </xf>
    <xf numFmtId="49" fontId="69" fillId="0" borderId="0" xfId="0" applyNumberFormat="1" applyFont="1" applyAlignment="1">
      <alignment horizontal="center" vertical="center" wrapText="1"/>
    </xf>
    <xf numFmtId="168" fontId="69" fillId="0" borderId="0" xfId="0" applyNumberFormat="1" applyFont="1" applyAlignment="1">
      <alignment horizontal="center" vertical="center"/>
    </xf>
    <xf numFmtId="169" fontId="69" fillId="0" borderId="0" xfId="0" applyNumberFormat="1" applyFont="1" applyAlignment="1">
      <alignment horizontal="center" vertical="center"/>
    </xf>
    <xf numFmtId="170" fontId="69" fillId="0" borderId="0" xfId="0" applyNumberFormat="1" applyFont="1" applyAlignment="1">
      <alignment horizontal="center" vertical="center"/>
    </xf>
    <xf numFmtId="179" fontId="69" fillId="0" borderId="0" xfId="0" applyNumberFormat="1" applyFont="1" applyAlignment="1">
      <alignment horizontal="center" vertical="center"/>
    </xf>
    <xf numFmtId="0" fontId="11" fillId="0" borderId="14" xfId="0" applyNumberFormat="1" applyFont="1" applyBorder="1" applyAlignment="1">
      <alignment horizontal="left" vertical="top"/>
    </xf>
    <xf numFmtId="0" fontId="0" fillId="0" borderId="15" xfId="0" applyNumberFormat="1" applyFont="1" applyBorder="1" applyAlignment="1">
      <alignment horizontal="left" vertical="top" wrapText="1"/>
    </xf>
    <xf numFmtId="0" fontId="11" fillId="0" borderId="16" xfId="0" applyNumberFormat="1" applyFont="1" applyBorder="1" applyAlignment="1">
      <alignment horizontal="left" vertical="top"/>
    </xf>
    <xf numFmtId="0" fontId="24" fillId="0" borderId="17" xfId="0" applyNumberFormat="1" applyFont="1" applyBorder="1" applyAlignment="1">
      <alignment horizontal="left" vertical="top" wrapText="1"/>
    </xf>
    <xf numFmtId="0" fontId="0" fillId="0" borderId="17" xfId="0" applyNumberFormat="1" applyFont="1" applyBorder="1" applyAlignment="1">
      <alignment horizontal="left" vertical="top" wrapText="1"/>
    </xf>
    <xf numFmtId="0" fontId="11" fillId="0" borderId="18" xfId="0" applyNumberFormat="1" applyFont="1" applyBorder="1" applyAlignment="1">
      <alignment horizontal="left" vertical="top"/>
    </xf>
    <xf numFmtId="0" fontId="0" fillId="0" borderId="19" xfId="0" applyNumberFormat="1" applyFont="1" applyBorder="1" applyAlignment="1">
      <alignment horizontal="left" vertical="top" wrapText="1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NumberFormat="1" applyFont="1" applyBorder="1" applyAlignment="1">
      <alignment horizontal="center" vertical="top"/>
    </xf>
    <xf numFmtId="0" fontId="2" fillId="0" borderId="11" xfId="0" applyNumberFormat="1" applyFont="1" applyBorder="1" applyAlignment="1">
      <alignment horizontal="center"/>
    </xf>
    <xf numFmtId="166" fontId="23" fillId="0" borderId="0" xfId="0" applyNumberFormat="1" applyFont="1" applyAlignment="1">
      <alignment horizontal="left" indent="3"/>
    </xf>
    <xf numFmtId="49" fontId="2" fillId="0" borderId="11" xfId="0" applyNumberFormat="1" applyFont="1" applyBorder="1" applyAlignment="1">
      <alignment horizontal="center"/>
    </xf>
    <xf numFmtId="0" fontId="70" fillId="0" borderId="20" xfId="0" applyFont="1" applyBorder="1" applyAlignment="1">
      <alignment horizontal="center"/>
    </xf>
    <xf numFmtId="0" fontId="11" fillId="0" borderId="16" xfId="0" applyNumberFormat="1" applyFont="1" applyBorder="1" applyAlignment="1">
      <alignment horizontal="left" vertical="center"/>
    </xf>
    <xf numFmtId="0" fontId="8" fillId="0" borderId="0" xfId="0" applyFont="1" applyAlignment="1">
      <alignment/>
    </xf>
    <xf numFmtId="180" fontId="15" fillId="0" borderId="10" xfId="0" applyNumberFormat="1" applyFont="1" applyFill="1" applyBorder="1" applyAlignment="1">
      <alignment horizontal="right" vertical="top"/>
    </xf>
    <xf numFmtId="180" fontId="5" fillId="0" borderId="0" xfId="0" applyNumberFormat="1" applyFont="1" applyFill="1" applyBorder="1" applyAlignment="1">
      <alignment horizontal="right" vertical="top"/>
    </xf>
    <xf numFmtId="0" fontId="8" fillId="33" borderId="0" xfId="0" applyFont="1" applyFill="1" applyAlignment="1">
      <alignment/>
    </xf>
    <xf numFmtId="49" fontId="9" fillId="33" borderId="10" xfId="0" applyNumberFormat="1" applyFont="1" applyFill="1" applyBorder="1" applyAlignment="1">
      <alignment horizontal="center" vertical="top"/>
    </xf>
    <xf numFmtId="49" fontId="9" fillId="33" borderId="10" xfId="0" applyNumberFormat="1" applyFont="1" applyFill="1" applyBorder="1" applyAlignment="1">
      <alignment horizontal="left" vertical="top"/>
    </xf>
    <xf numFmtId="0" fontId="9" fillId="33" borderId="10" xfId="0" applyNumberFormat="1" applyFont="1" applyFill="1" applyBorder="1" applyAlignment="1">
      <alignment horizontal="left" vertical="top" wrapText="1"/>
    </xf>
    <xf numFmtId="180" fontId="15" fillId="33" borderId="10" xfId="0" applyNumberFormat="1" applyFont="1" applyFill="1" applyBorder="1" applyAlignment="1">
      <alignment horizontal="right" vertical="top"/>
    </xf>
    <xf numFmtId="168" fontId="9" fillId="33" borderId="10" xfId="0" applyNumberFormat="1" applyFont="1" applyFill="1" applyBorder="1" applyAlignment="1">
      <alignment horizontal="right" vertical="top"/>
    </xf>
    <xf numFmtId="167" fontId="15" fillId="33" borderId="10" xfId="0" applyNumberFormat="1" applyFont="1" applyFill="1" applyBorder="1" applyAlignment="1">
      <alignment horizontal="right" vertical="top"/>
    </xf>
    <xf numFmtId="169" fontId="9" fillId="33" borderId="10" xfId="0" applyNumberFormat="1" applyFont="1" applyFill="1" applyBorder="1" applyAlignment="1">
      <alignment horizontal="right" vertical="top"/>
    </xf>
    <xf numFmtId="170" fontId="9" fillId="33" borderId="10" xfId="0" applyNumberFormat="1" applyFont="1" applyFill="1" applyBorder="1" applyAlignment="1">
      <alignment horizontal="right" vertical="top"/>
    </xf>
    <xf numFmtId="178" fontId="9" fillId="33" borderId="10" xfId="0" applyNumberFormat="1" applyFont="1" applyFill="1" applyBorder="1" applyAlignment="1">
      <alignment horizontal="right" vertical="top"/>
    </xf>
    <xf numFmtId="49" fontId="1" fillId="0" borderId="10" xfId="0" applyNumberFormat="1" applyFont="1" applyBorder="1" applyAlignment="1">
      <alignment horizontal="left" vertical="top"/>
    </xf>
    <xf numFmtId="0" fontId="1" fillId="0" borderId="10" xfId="0" applyNumberFormat="1" applyFont="1" applyBorder="1" applyAlignment="1">
      <alignment horizontal="left" vertical="top" wrapText="1"/>
    </xf>
    <xf numFmtId="180" fontId="4" fillId="0" borderId="0" xfId="0" applyNumberFormat="1" applyFont="1" applyFill="1" applyBorder="1" applyAlignment="1">
      <alignment/>
    </xf>
    <xf numFmtId="180" fontId="2" fillId="0" borderId="11" xfId="0" applyNumberFormat="1" applyFont="1" applyBorder="1" applyAlignment="1">
      <alignment horizontal="center"/>
    </xf>
    <xf numFmtId="180" fontId="2" fillId="0" borderId="0" xfId="0" applyNumberFormat="1" applyFont="1" applyAlignment="1">
      <alignment horizontal="right"/>
    </xf>
    <xf numFmtId="180" fontId="14" fillId="0" borderId="0" xfId="0" applyNumberFormat="1" applyFont="1" applyFill="1" applyBorder="1" applyAlignment="1">
      <alignment/>
    </xf>
    <xf numFmtId="180" fontId="2" fillId="0" borderId="0" xfId="0" applyNumberFormat="1" applyFont="1" applyFill="1" applyBorder="1" applyAlignment="1">
      <alignment/>
    </xf>
    <xf numFmtId="180" fontId="69" fillId="0" borderId="0" xfId="0" applyNumberFormat="1" applyFont="1" applyFill="1" applyBorder="1" applyAlignment="1">
      <alignment horizontal="center" vertical="center"/>
    </xf>
    <xf numFmtId="180" fontId="3" fillId="0" borderId="0" xfId="0" applyNumberFormat="1" applyFont="1" applyFill="1" applyBorder="1" applyAlignment="1">
      <alignment horizontal="right" vertical="top"/>
    </xf>
    <xf numFmtId="0" fontId="71" fillId="0" borderId="0" xfId="0" applyFont="1" applyAlignment="1">
      <alignment horizontal="center" vertical="center"/>
    </xf>
    <xf numFmtId="166" fontId="14" fillId="33" borderId="0" xfId="0" applyNumberFormat="1" applyFont="1" applyFill="1" applyAlignment="1">
      <alignment/>
    </xf>
    <xf numFmtId="180" fontId="14" fillId="0" borderId="0" xfId="0" applyNumberFormat="1" applyFont="1" applyAlignment="1">
      <alignment/>
    </xf>
    <xf numFmtId="167" fontId="14" fillId="0" borderId="0" xfId="0" applyNumberFormat="1" applyFont="1" applyFill="1" applyBorder="1" applyAlignment="1">
      <alignment horizontal="right"/>
    </xf>
    <xf numFmtId="181" fontId="14" fillId="0" borderId="0" xfId="0" applyNumberFormat="1" applyFont="1" applyAlignment="1">
      <alignment/>
    </xf>
    <xf numFmtId="170" fontId="71" fillId="0" borderId="0" xfId="0" applyNumberFormat="1" applyFont="1" applyAlignment="1">
      <alignment horizontal="center" vertical="center"/>
    </xf>
    <xf numFmtId="168" fontId="71" fillId="0" borderId="0" xfId="0" applyNumberFormat="1" applyFont="1" applyAlignment="1">
      <alignment horizontal="center" vertical="center"/>
    </xf>
    <xf numFmtId="179" fontId="71" fillId="0" borderId="0" xfId="0" applyNumberFormat="1" applyFont="1" applyAlignment="1">
      <alignment horizontal="center" vertical="center"/>
    </xf>
    <xf numFmtId="49" fontId="71" fillId="0" borderId="0" xfId="0" applyNumberFormat="1" applyFont="1" applyAlignment="1">
      <alignment horizontal="center" vertical="center"/>
    </xf>
    <xf numFmtId="166" fontId="2" fillId="33" borderId="0" xfId="0" applyNumberFormat="1" applyFont="1" applyFill="1" applyAlignment="1">
      <alignment/>
    </xf>
    <xf numFmtId="180" fontId="2" fillId="0" borderId="0" xfId="0" applyNumberFormat="1" applyFont="1" applyAlignment="1">
      <alignment/>
    </xf>
    <xf numFmtId="167" fontId="2" fillId="0" borderId="0" xfId="0" applyNumberFormat="1" applyFont="1" applyFill="1" applyBorder="1" applyAlignment="1">
      <alignment horizontal="right"/>
    </xf>
    <xf numFmtId="181" fontId="2" fillId="0" borderId="0" xfId="0" applyNumberFormat="1" applyFont="1" applyAlignment="1">
      <alignment/>
    </xf>
    <xf numFmtId="0" fontId="0" fillId="33" borderId="0" xfId="0" applyFill="1" applyAlignment="1">
      <alignment/>
    </xf>
    <xf numFmtId="166" fontId="9" fillId="33" borderId="10" xfId="0" applyNumberFormat="1" applyFont="1" applyFill="1" applyBorder="1" applyAlignment="1">
      <alignment horizontal="right" vertical="top"/>
    </xf>
    <xf numFmtId="170" fontId="1" fillId="33" borderId="0" xfId="0" applyNumberFormat="1" applyFont="1" applyFill="1" applyAlignment="1">
      <alignment horizontal="right" vertical="top"/>
    </xf>
    <xf numFmtId="168" fontId="1" fillId="33" borderId="0" xfId="0" applyNumberFormat="1" applyFont="1" applyFill="1" applyAlignment="1">
      <alignment horizontal="right" vertical="top"/>
    </xf>
    <xf numFmtId="49" fontId="1" fillId="33" borderId="0" xfId="0" applyNumberFormat="1" applyFont="1" applyFill="1" applyAlignment="1">
      <alignment horizontal="left" vertical="top"/>
    </xf>
    <xf numFmtId="49" fontId="14" fillId="0" borderId="0" xfId="0" applyNumberFormat="1" applyFont="1" applyAlignment="1">
      <alignment horizontal="left" indent="1"/>
    </xf>
    <xf numFmtId="49" fontId="2" fillId="0" borderId="0" xfId="0" applyNumberFormat="1" applyFont="1" applyAlignment="1">
      <alignment horizontal="left" indent="2"/>
    </xf>
    <xf numFmtId="181" fontId="20" fillId="0" borderId="0" xfId="0" applyNumberFormat="1" applyFont="1" applyAlignment="1">
      <alignment/>
    </xf>
    <xf numFmtId="181" fontId="19" fillId="0" borderId="0" xfId="0" applyNumberFormat="1" applyFont="1" applyAlignment="1">
      <alignment/>
    </xf>
    <xf numFmtId="181" fontId="20" fillId="0" borderId="12" xfId="0" applyNumberFormat="1" applyFont="1" applyBorder="1" applyAlignment="1">
      <alignment/>
    </xf>
    <xf numFmtId="181" fontId="19" fillId="0" borderId="12" xfId="0" applyNumberFormat="1" applyFont="1" applyBorder="1" applyAlignment="1">
      <alignment/>
    </xf>
    <xf numFmtId="181" fontId="4" fillId="0" borderId="0" xfId="0" applyNumberFormat="1" applyFont="1" applyAlignment="1">
      <alignment/>
    </xf>
    <xf numFmtId="181" fontId="2" fillId="0" borderId="11" xfId="0" applyNumberFormat="1" applyFont="1" applyBorder="1" applyAlignment="1">
      <alignment horizontal="center"/>
    </xf>
    <xf numFmtId="181" fontId="2" fillId="0" borderId="0" xfId="0" applyNumberFormat="1" applyFont="1" applyBorder="1" applyAlignment="1">
      <alignment horizontal="right"/>
    </xf>
    <xf numFmtId="181" fontId="14" fillId="0" borderId="0" xfId="0" applyNumberFormat="1" applyFont="1" applyAlignment="1">
      <alignment/>
    </xf>
    <xf numFmtId="181" fontId="2" fillId="0" borderId="0" xfId="0" applyNumberFormat="1" applyFont="1" applyAlignment="1">
      <alignment/>
    </xf>
    <xf numFmtId="181" fontId="0" fillId="0" borderId="0" xfId="0" applyNumberFormat="1" applyAlignment="1">
      <alignment/>
    </xf>
    <xf numFmtId="49" fontId="4" fillId="0" borderId="0" xfId="0" applyNumberFormat="1" applyFont="1" applyAlignment="1">
      <alignment horizontal="left"/>
    </xf>
    <xf numFmtId="49" fontId="69" fillId="0" borderId="0" xfId="0" applyNumberFormat="1" applyFont="1" applyAlignment="1">
      <alignment horizontal="left" vertical="center"/>
    </xf>
    <xf numFmtId="180" fontId="14" fillId="0" borderId="0" xfId="0" applyNumberFormat="1" applyFont="1" applyFill="1" applyBorder="1" applyAlignment="1">
      <alignment horizontal="left"/>
    </xf>
    <xf numFmtId="180" fontId="2" fillId="0" borderId="0" xfId="0" applyNumberFormat="1" applyFont="1" applyFill="1" applyBorder="1" applyAlignment="1">
      <alignment horizontal="left"/>
    </xf>
    <xf numFmtId="49" fontId="9" fillId="0" borderId="0" xfId="0" applyNumberFormat="1" applyFont="1" applyBorder="1" applyAlignment="1">
      <alignment horizontal="center" vertical="top"/>
    </xf>
    <xf numFmtId="49" fontId="9" fillId="0" borderId="0" xfId="0" applyNumberFormat="1" applyFont="1" applyBorder="1" applyAlignment="1">
      <alignment horizontal="left" vertical="top"/>
    </xf>
    <xf numFmtId="168" fontId="9" fillId="0" borderId="0" xfId="0" applyNumberFormat="1" applyFont="1" applyBorder="1" applyAlignment="1">
      <alignment horizontal="right" vertical="top"/>
    </xf>
    <xf numFmtId="169" fontId="9" fillId="0" borderId="0" xfId="0" applyNumberFormat="1" applyFont="1" applyBorder="1" applyAlignment="1">
      <alignment horizontal="right" vertical="top"/>
    </xf>
    <xf numFmtId="170" fontId="9" fillId="0" borderId="0" xfId="0" applyNumberFormat="1" applyFont="1" applyBorder="1" applyAlignment="1">
      <alignment horizontal="right" vertical="top"/>
    </xf>
    <xf numFmtId="178" fontId="9" fillId="0" borderId="0" xfId="0" applyNumberFormat="1" applyFont="1" applyBorder="1" applyAlignment="1">
      <alignment horizontal="right" vertical="top"/>
    </xf>
    <xf numFmtId="0" fontId="9" fillId="0" borderId="0" xfId="0" applyNumberFormat="1" applyFont="1" applyBorder="1" applyAlignment="1">
      <alignment horizontal="left" vertical="top" wrapText="1"/>
    </xf>
    <xf numFmtId="180" fontId="5" fillId="0" borderId="0" xfId="0" applyNumberFormat="1" applyFont="1" applyFill="1" applyBorder="1" applyAlignment="1">
      <alignment horizontal="left" vertical="top" wrapText="1"/>
    </xf>
    <xf numFmtId="180" fontId="5" fillId="0" borderId="0" xfId="0" applyNumberFormat="1" applyFont="1" applyFill="1" applyBorder="1" applyAlignment="1">
      <alignment vertical="top" wrapText="1"/>
    </xf>
    <xf numFmtId="180" fontId="15" fillId="0" borderId="10" xfId="0" applyNumberFormat="1" applyFont="1" applyFill="1" applyBorder="1" applyAlignment="1">
      <alignment vertical="top"/>
    </xf>
    <xf numFmtId="180" fontId="15" fillId="0" borderId="0" xfId="0" applyNumberFormat="1" applyFont="1" applyFill="1" applyBorder="1" applyAlignment="1">
      <alignment horizontal="right" vertical="top"/>
    </xf>
    <xf numFmtId="180" fontId="14" fillId="0" borderId="0" xfId="0" applyNumberFormat="1" applyFont="1" applyAlignment="1">
      <alignment horizontal="left"/>
    </xf>
    <xf numFmtId="180" fontId="2" fillId="0" borderId="0" xfId="0" applyNumberFormat="1" applyFont="1" applyAlignment="1">
      <alignment horizontal="left"/>
    </xf>
    <xf numFmtId="0" fontId="72" fillId="0" borderId="0" xfId="0" applyNumberFormat="1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44;e&#353;en&#237;%20vstupu%20a%20ve&#345;ejn&#253;ch%20chodeb%20v%201.%20NP%20pavilonu%20F%20-%20nemocnice%20&#268;esk&#253;%20Brod-rozpo&#269;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i list"/>
      <sheetName val="Rekapitulace"/>
      <sheetName val="Zakazka"/>
      <sheetName val="Figury"/>
    </sheetNames>
    <sheetDataSet>
      <sheetData sheetId="2">
        <row r="329">
          <cell r="M329">
            <v>0</v>
          </cell>
        </row>
        <row r="330">
          <cell r="M33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H5" sqref="H5"/>
    </sheetView>
  </sheetViews>
  <sheetFormatPr defaultColWidth="9.140625" defaultRowHeight="12.75"/>
  <cols>
    <col min="1" max="1" width="29.421875" style="0" customWidth="1"/>
    <col min="2" max="2" width="92.00390625" style="0" customWidth="1"/>
    <col min="7" max="7" width="18.00390625" style="0" customWidth="1"/>
    <col min="8" max="8" width="27.421875" style="0" bestFit="1" customWidth="1"/>
    <col min="9" max="9" width="20.00390625" style="0" customWidth="1"/>
  </cols>
  <sheetData>
    <row r="1" spans="1:2" s="22" customFormat="1" ht="23.25">
      <c r="A1" s="64"/>
      <c r="B1" s="65"/>
    </row>
    <row r="2" spans="1:2" ht="30" customHeight="1">
      <c r="A2" s="175" t="s">
        <v>821</v>
      </c>
      <c r="B2" s="175"/>
    </row>
    <row r="3" spans="1:2" ht="19.5">
      <c r="A3" s="68" t="s">
        <v>63</v>
      </c>
      <c r="B3" s="67"/>
    </row>
    <row r="4" spans="1:2" ht="12.75">
      <c r="A4" s="91" t="s">
        <v>322</v>
      </c>
      <c r="B4" s="92" t="s">
        <v>307</v>
      </c>
    </row>
    <row r="5" spans="1:2" ht="15.75">
      <c r="A5" s="105" t="s">
        <v>63</v>
      </c>
      <c r="B5" s="94" t="s">
        <v>495</v>
      </c>
    </row>
    <row r="6" spans="1:2" ht="12.75">
      <c r="A6" s="93" t="s">
        <v>279</v>
      </c>
      <c r="B6" s="95"/>
    </row>
    <row r="7" spans="1:2" ht="12.75">
      <c r="A7" s="93" t="s">
        <v>46</v>
      </c>
      <c r="B7" s="95" t="s">
        <v>336</v>
      </c>
    </row>
    <row r="8" spans="1:2" ht="12.75">
      <c r="A8" s="96" t="s">
        <v>294</v>
      </c>
      <c r="B8" s="97" t="s">
        <v>803</v>
      </c>
    </row>
    <row r="9" spans="1:2" ht="30" customHeight="1">
      <c r="A9" s="69"/>
      <c r="B9" s="67"/>
    </row>
    <row r="10" spans="1:2" ht="19.5">
      <c r="A10" s="70" t="s">
        <v>55</v>
      </c>
      <c r="B10" s="67"/>
    </row>
    <row r="11" spans="1:2" ht="12.75">
      <c r="A11" s="91" t="s">
        <v>52</v>
      </c>
      <c r="B11" s="92"/>
    </row>
    <row r="12" spans="1:2" ht="12.75">
      <c r="A12" s="96" t="s">
        <v>294</v>
      </c>
      <c r="B12" s="97"/>
    </row>
    <row r="13" spans="1:2" ht="30" customHeight="1">
      <c r="A13" s="66"/>
      <c r="B13" s="67"/>
    </row>
    <row r="14" spans="1:2" ht="19.5" customHeight="1">
      <c r="A14" s="68" t="s">
        <v>48</v>
      </c>
      <c r="B14" s="67"/>
    </row>
    <row r="15" spans="1:2" ht="12.75">
      <c r="A15" s="100" t="s">
        <v>251</v>
      </c>
      <c r="B15" s="71" t="s">
        <v>50</v>
      </c>
    </row>
    <row r="16" spans="1:2" ht="12.75">
      <c r="A16" s="72" t="s">
        <v>93</v>
      </c>
      <c r="B16" s="71" t="s">
        <v>332</v>
      </c>
    </row>
    <row r="17" ht="30.75" customHeight="1">
      <c r="A17" s="66"/>
    </row>
    <row r="18" ht="19.5">
      <c r="A18" s="68" t="s">
        <v>303</v>
      </c>
    </row>
    <row r="19" spans="1:7" ht="14.25">
      <c r="A19" s="99" t="s">
        <v>292</v>
      </c>
      <c r="B19" s="98" t="s">
        <v>49</v>
      </c>
      <c r="G19" s="19"/>
    </row>
    <row r="20" ht="12.75">
      <c r="G20" s="18"/>
    </row>
    <row r="21" ht="12.75">
      <c r="G21" s="18"/>
    </row>
    <row r="22" ht="14.25">
      <c r="G22" s="19"/>
    </row>
  </sheetData>
  <sheetProtection/>
  <mergeCells count="1">
    <mergeCell ref="A2:B2"/>
  </mergeCells>
  <printOptions/>
  <pageMargins left="0.7874015748031497" right="0.7874015748031497" top="0.7874015748031497" bottom="0.7874015748031497" header="0.3937007874015748" footer="0.393700787401574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F38"/>
  <sheetViews>
    <sheetView zoomScalePageLayoutView="0" workbookViewId="0" topLeftCell="A1">
      <pane ySplit="3" topLeftCell="A13" activePane="bottomLeft" state="frozen"/>
      <selection pane="topLeft" activeCell="A1" sqref="A1"/>
      <selection pane="bottomLeft" activeCell="B45" sqref="B45"/>
    </sheetView>
  </sheetViews>
  <sheetFormatPr defaultColWidth="9.140625" defaultRowHeight="12.75" outlineLevelRow="1"/>
  <cols>
    <col min="1" max="1" width="50.7109375" style="0" customWidth="1"/>
    <col min="2" max="2" width="15.7109375" style="157" customWidth="1"/>
    <col min="3" max="3" width="15.7109375" style="157" hidden="1" customWidth="1"/>
    <col min="4" max="5" width="15.7109375" style="157" customWidth="1"/>
  </cols>
  <sheetData>
    <row r="1" spans="1:6" ht="15.75" customHeight="1">
      <c r="A1" s="76" t="s">
        <v>94</v>
      </c>
      <c r="B1" s="152"/>
      <c r="C1" s="152"/>
      <c r="D1" s="152"/>
      <c r="E1" s="152"/>
      <c r="F1" s="14"/>
    </row>
    <row r="2" spans="1:6" ht="14.25" customHeight="1">
      <c r="A2" s="102" t="str">
        <f>'Kryci list'!B5</f>
        <v>Řešení vstupu a veřejných chodeb v 1. NP pavilonu F - nemocnice Český Brod</v>
      </c>
      <c r="B2" s="152"/>
      <c r="C2" s="152"/>
      <c r="D2" s="152"/>
      <c r="E2" s="152"/>
      <c r="F2" s="14"/>
    </row>
    <row r="3" spans="1:6" ht="13.5" thickBot="1">
      <c r="A3" s="103" t="s">
        <v>52</v>
      </c>
      <c r="B3" s="153" t="s">
        <v>45</v>
      </c>
      <c r="C3" s="153" t="s">
        <v>92</v>
      </c>
      <c r="D3" s="153" t="s">
        <v>38</v>
      </c>
      <c r="E3" s="153" t="s">
        <v>256</v>
      </c>
      <c r="F3" s="15"/>
    </row>
    <row r="4" spans="1:6" ht="12.75">
      <c r="A4" s="79"/>
      <c r="B4" s="154"/>
      <c r="C4" s="154"/>
      <c r="D4" s="154"/>
      <c r="E4" s="154"/>
      <c r="F4" s="15"/>
    </row>
    <row r="5" spans="1:5" s="58" customFormat="1" ht="15.75" customHeight="1">
      <c r="A5" s="73" t="str">
        <f>IF(Zakazka!$E$5=0,"",Zakazka!$E$5)</f>
        <v>SO_01: Vstup F</v>
      </c>
      <c r="B5" s="155">
        <f>B6+B7+B8+B9+B10+B11+B12+B13+B14+B15+B16+B17+B18+B19+B20+B21+B22+B23+B24+B25+B26+B27+B28+B29+B30</f>
        <v>0</v>
      </c>
      <c r="C5" s="155">
        <f>IF(Zakazka!$M$5=0,"",Zakazka!$M$5)</f>
        <v>77.59841022024361</v>
      </c>
      <c r="D5" s="155">
        <f>B5*21%</f>
        <v>0</v>
      </c>
      <c r="E5" s="155">
        <f>B5+D5</f>
        <v>0</v>
      </c>
    </row>
    <row r="6" spans="1:5" s="59" customFormat="1" ht="15" customHeight="1" outlineLevel="1">
      <c r="A6" s="74" t="str">
        <f>IF(Zakazka!$E$6=0,"",Zakazka!$E$6)</f>
        <v>001: Zemní práce</v>
      </c>
      <c r="B6" s="156">
        <f>Zakazka!K6</f>
        <v>0</v>
      </c>
      <c r="C6" s="156">
        <f>IF(Zakazka!$M$6=0,"",Zakazka!$M$6)</f>
      </c>
      <c r="D6" s="156">
        <f>B6*21%</f>
        <v>0</v>
      </c>
      <c r="E6" s="156">
        <f>B6+D6</f>
        <v>0</v>
      </c>
    </row>
    <row r="7" spans="1:5" s="59" customFormat="1" ht="15" customHeight="1" outlineLevel="1">
      <c r="A7" s="74" t="str">
        <f>IF(Zakazka!$E$15=0,"",Zakazka!$E$15)</f>
        <v>002: Základy</v>
      </c>
      <c r="B7" s="156">
        <f>Zakazka!K15</f>
        <v>0</v>
      </c>
      <c r="C7" s="156">
        <f>IF(Zakazka!$M$15=0,"",Zakazka!$M$15)</f>
        <v>3.969831024</v>
      </c>
      <c r="D7" s="156">
        <f aca="true" t="shared" si="0" ref="D7:D30">B7*21%</f>
        <v>0</v>
      </c>
      <c r="E7" s="156">
        <f aca="true" t="shared" si="1" ref="E7:E30">B7+D7</f>
        <v>0</v>
      </c>
    </row>
    <row r="8" spans="1:5" s="59" customFormat="1" ht="15" customHeight="1" outlineLevel="1">
      <c r="A8" s="74" t="str">
        <f>IF(Zakazka!$E$27=0,"",Zakazka!$E$27)</f>
        <v>003: Svislé konstrukce</v>
      </c>
      <c r="B8" s="156">
        <f>Zakazka!K27</f>
        <v>0</v>
      </c>
      <c r="C8" s="156">
        <f>IF(Zakazka!$M$27=0,"",Zakazka!$M$27)</f>
        <v>12.922620097</v>
      </c>
      <c r="D8" s="156">
        <f t="shared" si="0"/>
        <v>0</v>
      </c>
      <c r="E8" s="156">
        <f t="shared" si="1"/>
        <v>0</v>
      </c>
    </row>
    <row r="9" spans="1:5" s="59" customFormat="1" ht="15" customHeight="1" outlineLevel="1">
      <c r="A9" s="74" t="str">
        <f>IF(Zakazka!$E$39=0,"",Zakazka!$E$39)</f>
        <v>004: Vodorovné konstrukce</v>
      </c>
      <c r="B9" s="156">
        <f>Zakazka!K39</f>
        <v>0</v>
      </c>
      <c r="C9" s="156">
        <f>IF(Zakazka!$M$39=0,"",Zakazka!$M$39)</f>
        <v>0.4591807600000001</v>
      </c>
      <c r="D9" s="156">
        <f t="shared" si="0"/>
        <v>0</v>
      </c>
      <c r="E9" s="156">
        <f t="shared" si="1"/>
        <v>0</v>
      </c>
    </row>
    <row r="10" spans="1:5" s="59" customFormat="1" ht="15" customHeight="1" outlineLevel="1">
      <c r="A10" s="74" t="str">
        <f>IF(Zakazka!$E$48=0,"",Zakazka!$E$48)</f>
        <v>006: Úpravy povrchu</v>
      </c>
      <c r="B10" s="156">
        <f>Zakazka!K48</f>
        <v>0</v>
      </c>
      <c r="C10" s="156">
        <f>IF(Zakazka!$M$48=0,"",Zakazka!$M$48)</f>
        <v>56.819442329243614</v>
      </c>
      <c r="D10" s="156">
        <f t="shared" si="0"/>
        <v>0</v>
      </c>
      <c r="E10" s="156">
        <f t="shared" si="1"/>
        <v>0</v>
      </c>
    </row>
    <row r="11" spans="1:5" s="59" customFormat="1" ht="15" customHeight="1" outlineLevel="1">
      <c r="A11" s="74" t="str">
        <f>IF(Zakazka!$E$84=0,"",Zakazka!$E$84)</f>
        <v>009: Ostatní konstrukce a práce</v>
      </c>
      <c r="B11" s="156">
        <f>Zakazka!K84</f>
        <v>0</v>
      </c>
      <c r="C11" s="156">
        <f>IF(Zakazka!$M$84=0,"",Zakazka!$M$84)</f>
        <v>0.024653999999999995</v>
      </c>
      <c r="D11" s="156">
        <f t="shared" si="0"/>
        <v>0</v>
      </c>
      <c r="E11" s="156">
        <f t="shared" si="1"/>
        <v>0</v>
      </c>
    </row>
    <row r="12" spans="1:5" s="59" customFormat="1" ht="15" customHeight="1" outlineLevel="1">
      <c r="A12" s="74" t="str">
        <f>IF(Zakazka!$E$117=0,"",Zakazka!$E$117)</f>
        <v>099: Přesun hmot HSV</v>
      </c>
      <c r="B12" s="156">
        <f>Zakazka!K117</f>
        <v>0</v>
      </c>
      <c r="C12" s="156">
        <f>IF(Zakazka!$M$117=0,"",Zakazka!$M$117)</f>
      </c>
      <c r="D12" s="156">
        <f t="shared" si="0"/>
        <v>0</v>
      </c>
      <c r="E12" s="156">
        <f t="shared" si="1"/>
        <v>0</v>
      </c>
    </row>
    <row r="13" spans="1:5" s="59" customFormat="1" ht="15" customHeight="1" outlineLevel="1">
      <c r="A13" s="74" t="str">
        <f>IF(Zakazka!$E$127=0,"",Zakazka!$E$127)</f>
        <v>711: Izolace proti vodě</v>
      </c>
      <c r="B13" s="156">
        <f>Zakazka!K127</f>
        <v>0</v>
      </c>
      <c r="C13" s="156">
        <f>IF(Zakazka!$M$127=0,"",Zakazka!$M$127)</f>
        <v>0.07721505</v>
      </c>
      <c r="D13" s="156">
        <f t="shared" si="0"/>
        <v>0</v>
      </c>
      <c r="E13" s="156">
        <f t="shared" si="1"/>
        <v>0</v>
      </c>
    </row>
    <row r="14" spans="1:5" s="59" customFormat="1" ht="15" customHeight="1" outlineLevel="1">
      <c r="A14" s="74" t="str">
        <f>IF(Zakazka!$E$136=0,"",Zakazka!$E$136)</f>
        <v>713: Izolace tepelné</v>
      </c>
      <c r="B14" s="156">
        <f>Zakazka!K136</f>
        <v>0</v>
      </c>
      <c r="C14" s="156">
        <f>IF(Zakazka!$M$136=0,"",Zakazka!$M$136)</f>
        <v>0.01233</v>
      </c>
      <c r="D14" s="156">
        <f t="shared" si="0"/>
        <v>0</v>
      </c>
      <c r="E14" s="156">
        <f t="shared" si="1"/>
        <v>0</v>
      </c>
    </row>
    <row r="15" spans="1:5" s="59" customFormat="1" ht="15" customHeight="1" outlineLevel="1">
      <c r="A15" s="74" t="str">
        <f>IF(Zakazka!$E$141=0,"",Zakazka!$E$141)</f>
        <v>721: Vnitřní kanalizace</v>
      </c>
      <c r="B15" s="156">
        <f>Zakazka!K141</f>
        <v>0</v>
      </c>
      <c r="C15" s="156">
        <f>IF(Zakazka!$M$141=0,"",Zakazka!$M$141)</f>
        <v>0.03049</v>
      </c>
      <c r="D15" s="156">
        <f t="shared" si="0"/>
        <v>0</v>
      </c>
      <c r="E15" s="156">
        <f t="shared" si="1"/>
        <v>0</v>
      </c>
    </row>
    <row r="16" spans="1:5" s="59" customFormat="1" ht="15" customHeight="1" outlineLevel="1">
      <c r="A16" s="74" t="str">
        <f>IF(Zakazka!$E$154=0,"",Zakazka!$E$154)</f>
        <v>722: Vnitřní vodovod</v>
      </c>
      <c r="B16" s="156">
        <f>Zakazka!K154</f>
        <v>0</v>
      </c>
      <c r="C16" s="156">
        <f>IF(Zakazka!$M$154=0,"",Zakazka!$M$154)</f>
        <v>0.03693</v>
      </c>
      <c r="D16" s="156">
        <f t="shared" si="0"/>
        <v>0</v>
      </c>
      <c r="E16" s="156">
        <f t="shared" si="1"/>
        <v>0</v>
      </c>
    </row>
    <row r="17" spans="1:5" s="59" customFormat="1" ht="15" customHeight="1" outlineLevel="1">
      <c r="A17" s="74" t="str">
        <f>IF(Zakazka!$E$168=0,"",Zakazka!$E$168)</f>
        <v>725: Zařizovací předměty</v>
      </c>
      <c r="B17" s="156">
        <f>Zakazka!K168</f>
        <v>0</v>
      </c>
      <c r="C17" s="156">
        <f>IF(Zakazka!$M$168=0,"",Zakazka!$M$168)</f>
        <v>0.02387</v>
      </c>
      <c r="D17" s="156">
        <f t="shared" si="0"/>
        <v>0</v>
      </c>
      <c r="E17" s="156">
        <f t="shared" si="1"/>
        <v>0</v>
      </c>
    </row>
    <row r="18" spans="1:5" s="59" customFormat="1" ht="15" customHeight="1" outlineLevel="1">
      <c r="A18" s="74" t="str">
        <f>IF(Zakazka!$E$187=0,"",Zakazka!$E$187)</f>
        <v>726: Instalační prefabrikáty</v>
      </c>
      <c r="B18" s="156">
        <f>Zakazka!K187</f>
        <v>0</v>
      </c>
      <c r="C18" s="156">
        <f>IF(Zakazka!$M$187=0,"",Zakazka!$M$187)</f>
        <v>0.0097</v>
      </c>
      <c r="D18" s="156">
        <f t="shared" si="0"/>
        <v>0</v>
      </c>
      <c r="E18" s="156">
        <f t="shared" si="1"/>
        <v>0</v>
      </c>
    </row>
    <row r="19" spans="1:5" s="59" customFormat="1" ht="15" customHeight="1" outlineLevel="1">
      <c r="A19" s="74" t="str">
        <f>IF(Zakazka!$E$192=0,"",Zakazka!$E$192)</f>
        <v>740: Silnoproud</v>
      </c>
      <c r="B19" s="156">
        <f>Zakazka!K192</f>
        <v>0</v>
      </c>
      <c r="C19" s="156">
        <f>IF(Zakazka!$M$192=0,"",Zakazka!$M$192)</f>
        <v>0.0138</v>
      </c>
      <c r="D19" s="156">
        <f t="shared" si="0"/>
        <v>0</v>
      </c>
      <c r="E19" s="156">
        <f t="shared" si="1"/>
        <v>0</v>
      </c>
    </row>
    <row r="20" spans="1:5" s="59" customFormat="1" ht="15" customHeight="1" outlineLevel="1">
      <c r="A20" s="74" t="str">
        <f>IF(Zakazka!$E$218=0,"",Zakazka!$E$218)</f>
        <v>751: Vzduchotechnika</v>
      </c>
      <c r="B20" s="156">
        <f>Zakazka!K218</f>
        <v>0</v>
      </c>
      <c r="C20" s="156">
        <f>IF(Zakazka!$M$218=0,"",Zakazka!$M$218)</f>
        <v>0.00328</v>
      </c>
      <c r="D20" s="156">
        <f t="shared" si="0"/>
        <v>0</v>
      </c>
      <c r="E20" s="156">
        <f t="shared" si="1"/>
        <v>0</v>
      </c>
    </row>
    <row r="21" spans="1:5" s="59" customFormat="1" ht="15" customHeight="1" outlineLevel="1">
      <c r="A21" s="74" t="str">
        <f>IF(Zakazka!$E$252=0,"",Zakazka!$E$252)</f>
        <v>762: Konstrukce tesařské</v>
      </c>
      <c r="B21" s="156">
        <f>Zakazka!K252</f>
        <v>0</v>
      </c>
      <c r="C21" s="156">
        <f>IF(Zakazka!$M$252=0,"",Zakazka!$M$252)</f>
        <v>0.20966400000000002</v>
      </c>
      <c r="D21" s="156">
        <f t="shared" si="0"/>
        <v>0</v>
      </c>
      <c r="E21" s="156">
        <f t="shared" si="1"/>
        <v>0</v>
      </c>
    </row>
    <row r="22" spans="1:5" s="59" customFormat="1" ht="15" customHeight="1" outlineLevel="1">
      <c r="A22" s="74" t="str">
        <f>IF(Zakazka!$E$257=0,"",Zakazka!$E$257)</f>
        <v>763: Konstrukce montované</v>
      </c>
      <c r="B22" s="156">
        <f>Zakazka!K257</f>
        <v>0</v>
      </c>
      <c r="C22" s="156">
        <f>IF(Zakazka!$M$257=0,"",Zakazka!$M$257)</f>
        <v>1.0956546</v>
      </c>
      <c r="D22" s="156">
        <f t="shared" si="0"/>
        <v>0</v>
      </c>
      <c r="E22" s="156">
        <f t="shared" si="1"/>
        <v>0</v>
      </c>
    </row>
    <row r="23" spans="1:5" s="59" customFormat="1" ht="15" customHeight="1" outlineLevel="1">
      <c r="A23" s="74" t="str">
        <f>IF(Zakazka!$E$263=0,"",Zakazka!$E$263)</f>
        <v>764: Konstrukce klempířské</v>
      </c>
      <c r="B23" s="156">
        <f>Zakazka!K263</f>
        <v>0</v>
      </c>
      <c r="C23" s="156">
        <f>IF(Zakazka!$M$263=0,"",Zakazka!$M$263)</f>
        <v>0.12104100000000001</v>
      </c>
      <c r="D23" s="156">
        <f t="shared" si="0"/>
        <v>0</v>
      </c>
      <c r="E23" s="156">
        <f t="shared" si="1"/>
        <v>0</v>
      </c>
    </row>
    <row r="24" spans="1:5" s="59" customFormat="1" ht="15" customHeight="1" outlineLevel="1">
      <c r="A24" s="74" t="str">
        <f>IF(Zakazka!$E$270=0,"",Zakazka!$E$270)</f>
        <v>766: Konstrukce truhlářské</v>
      </c>
      <c r="B24" s="156">
        <f>Zakazka!K270</f>
        <v>0</v>
      </c>
      <c r="C24" s="156">
        <f>IF(Zakazka!$M$270=0,"",Zakazka!$M$270)</f>
        <v>0.1706</v>
      </c>
      <c r="D24" s="156">
        <f t="shared" si="0"/>
        <v>0</v>
      </c>
      <c r="E24" s="156">
        <f t="shared" si="1"/>
        <v>0</v>
      </c>
    </row>
    <row r="25" spans="1:5" s="59" customFormat="1" ht="15" customHeight="1" outlineLevel="1">
      <c r="A25" s="74" t="str">
        <f>IF(Zakazka!$E$284=0,"",Zakazka!$E$284)</f>
        <v>767: Konstrukce zámečnické</v>
      </c>
      <c r="B25" s="156">
        <f>Zakazka!K284</f>
        <v>0</v>
      </c>
      <c r="C25" s="156">
        <f>IF(Zakazka!$M$284=0,"",Zakazka!$M$284)</f>
      </c>
      <c r="D25" s="156">
        <f t="shared" si="0"/>
        <v>0</v>
      </c>
      <c r="E25" s="156">
        <f t="shared" si="1"/>
        <v>0</v>
      </c>
    </row>
    <row r="26" spans="1:5" s="59" customFormat="1" ht="15" customHeight="1" outlineLevel="1">
      <c r="A26" s="74" t="str">
        <f>IF(Zakazka!$E$293=0,"",Zakazka!$E$293)</f>
        <v>771: Podlahy z dlaždic</v>
      </c>
      <c r="B26" s="156">
        <f>Zakazka!K293</f>
        <v>0</v>
      </c>
      <c r="C26" s="156">
        <f>IF(Zakazka!$M$293=0,"",Zakazka!$M$293)</f>
        <v>0.10813979999999998</v>
      </c>
      <c r="D26" s="156">
        <f t="shared" si="0"/>
        <v>0</v>
      </c>
      <c r="E26" s="156">
        <f t="shared" si="1"/>
        <v>0</v>
      </c>
    </row>
    <row r="27" spans="1:5" s="59" customFormat="1" ht="15" customHeight="1" outlineLevel="1">
      <c r="A27" s="74" t="str">
        <f>IF(Zakazka!$E$303=0,"",Zakazka!$E$303)</f>
        <v>777: Podlahy lité</v>
      </c>
      <c r="B27" s="156">
        <f>Zakazka!K303</f>
        <v>0</v>
      </c>
      <c r="C27" s="156">
        <f>IF(Zakazka!$M$303=0,"",Zakazka!$M$303)</f>
        <v>0.0081906</v>
      </c>
      <c r="D27" s="156">
        <f t="shared" si="0"/>
        <v>0</v>
      </c>
      <c r="E27" s="156">
        <f t="shared" si="1"/>
        <v>0</v>
      </c>
    </row>
    <row r="28" spans="1:5" s="59" customFormat="1" ht="15" customHeight="1" outlineLevel="1">
      <c r="A28" s="74" t="str">
        <f>IF(Zakazka!$E$308=0,"",Zakazka!$E$308)</f>
        <v>781: Obklady keramické</v>
      </c>
      <c r="B28" s="156">
        <f>Zakazka!K308</f>
        <v>0</v>
      </c>
      <c r="C28" s="156">
        <f>IF(Zakazka!$M$308=0,"",Zakazka!$M$308)</f>
        <v>1.1593882000000002</v>
      </c>
      <c r="D28" s="156">
        <f t="shared" si="0"/>
        <v>0</v>
      </c>
      <c r="E28" s="156">
        <f t="shared" si="1"/>
        <v>0</v>
      </c>
    </row>
    <row r="29" spans="1:5" s="59" customFormat="1" ht="15" customHeight="1" outlineLevel="1">
      <c r="A29" s="74" t="str">
        <f>IF(Zakazka!$E$314=0,"",Zakazka!$E$314)</f>
        <v>783: Nátěry</v>
      </c>
      <c r="B29" s="156">
        <f>Zakazka!K314</f>
        <v>0</v>
      </c>
      <c r="C29" s="156">
        <f>IF(Zakazka!$M$314=0,"",Zakazka!$M$314)</f>
        <v>0.0010584</v>
      </c>
      <c r="D29" s="156">
        <f t="shared" si="0"/>
        <v>0</v>
      </c>
      <c r="E29" s="156">
        <f t="shared" si="1"/>
        <v>0</v>
      </c>
    </row>
    <row r="30" spans="1:5" s="59" customFormat="1" ht="15" customHeight="1" outlineLevel="1">
      <c r="A30" s="74" t="str">
        <f>IF(Zakazka!$E$318=0,"",Zakazka!$E$318)</f>
        <v>784: Malby</v>
      </c>
      <c r="B30" s="156">
        <f>Zakazka!K318</f>
        <v>0</v>
      </c>
      <c r="C30" s="156">
        <f>IF(Zakazka!$M$318=0,"",Zakazka!$M$318)</f>
        <v>0.3213303599999999</v>
      </c>
      <c r="D30" s="156">
        <f t="shared" si="0"/>
        <v>0</v>
      </c>
      <c r="E30" s="156">
        <f t="shared" si="1"/>
        <v>0</v>
      </c>
    </row>
    <row r="31" spans="1:5" s="58" customFormat="1" ht="15.75" customHeight="1">
      <c r="A31" s="73" t="str">
        <f>IF(Zakazka!$E$329=0,"",Zakazka!$E$329)</f>
        <v>SO_02: Vstupní dveře a zastřešení vstupu</v>
      </c>
      <c r="B31" s="132">
        <f>B32</f>
        <v>0</v>
      </c>
      <c r="C31" s="132">
        <f>IF(Zakazka!$M$329=0,"",Zakazka!$M$329)</f>
      </c>
      <c r="D31" s="132">
        <f>B31*21%</f>
        <v>0</v>
      </c>
      <c r="E31" s="132">
        <f>B31+D31</f>
        <v>0</v>
      </c>
    </row>
    <row r="32" spans="1:5" s="59" customFormat="1" ht="15" customHeight="1" outlineLevel="1">
      <c r="A32" s="74" t="str">
        <f>IF(Zakazka!$E$330=0,"",Zakazka!$E$330)</f>
        <v>767: Konstrukce zámečnické</v>
      </c>
      <c r="B32" s="156">
        <f>Zakazka!K330</f>
        <v>0</v>
      </c>
      <c r="C32" s="156">
        <f>IF(Zakazka!$M$330=0,"",Zakazka!$M$330)</f>
      </c>
      <c r="D32" s="156">
        <f>B32*21%</f>
        <v>0</v>
      </c>
      <c r="E32" s="156">
        <f>B32+D32</f>
        <v>0</v>
      </c>
    </row>
    <row r="33" spans="1:5" s="58" customFormat="1" ht="15.75" customHeight="1">
      <c r="A33" s="146" t="s">
        <v>779</v>
      </c>
      <c r="B33" s="132">
        <f>B34</f>
        <v>0</v>
      </c>
      <c r="C33" s="132">
        <f>IF('[1]Zakazka'!$M$329=0,"",'[1]Zakazka'!$M$329)</f>
      </c>
      <c r="D33" s="132">
        <f>B33*21%</f>
        <v>0</v>
      </c>
      <c r="E33" s="132">
        <f>B33+D33</f>
        <v>0</v>
      </c>
    </row>
    <row r="34" spans="1:5" s="59" customFormat="1" ht="15" customHeight="1" outlineLevel="1">
      <c r="A34" s="147" t="s">
        <v>802</v>
      </c>
      <c r="B34" s="140">
        <f>Zakazka!K337</f>
        <v>0</v>
      </c>
      <c r="C34" s="140">
        <f>IF('[1]Zakazka'!$M$330=0,"",'[1]Zakazka'!$M$330)</f>
      </c>
      <c r="D34" s="140">
        <f>B34*21%</f>
        <v>0</v>
      </c>
      <c r="E34" s="140">
        <f>B34+D34</f>
        <v>0</v>
      </c>
    </row>
    <row r="35" ht="13.5" outlineLevel="1" thickBot="1">
      <c r="A35" s="60"/>
    </row>
    <row r="36" spans="1:5" s="61" customFormat="1" ht="15">
      <c r="A36" s="62" t="s">
        <v>296</v>
      </c>
      <c r="B36" s="150">
        <f>B5+B31+B33</f>
        <v>0</v>
      </c>
      <c r="C36" s="151"/>
      <c r="D36" s="151"/>
      <c r="E36" s="151"/>
    </row>
    <row r="37" spans="1:5" s="61" customFormat="1" ht="15.75" thickBot="1">
      <c r="A37" s="63" t="s">
        <v>38</v>
      </c>
      <c r="B37" s="148">
        <f>B36*21%</f>
        <v>0</v>
      </c>
      <c r="C37" s="149"/>
      <c r="D37" s="149"/>
      <c r="E37" s="149"/>
    </row>
    <row r="38" spans="1:5" s="61" customFormat="1" ht="15">
      <c r="A38" s="62" t="s">
        <v>342</v>
      </c>
      <c r="B38" s="150">
        <f>B36+B37</f>
        <v>0</v>
      </c>
      <c r="C38" s="151"/>
      <c r="D38" s="151"/>
      <c r="E38" s="151"/>
    </row>
  </sheetData>
  <sheetProtection/>
  <printOptions horizontalCentered="1"/>
  <pageMargins left="0.1968503937007874" right="0.1968503937007874" top="0.1968503937007874" bottom="0.3937007874015748" header="0.3937007874015748" footer="0.3937007874015748"/>
  <pageSetup fitToHeight="1" fitToWidth="1" horizontalDpi="300" verticalDpi="300" orientation="portrait" paperSize="9" r:id="rId1"/>
  <headerFooter>
    <oddFooter>&amp;L&amp;8www.euroCALC.cz&amp;C&amp;8&amp;P z &amp;N&amp;R&amp;8&amp;D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U348"/>
  <sheetViews>
    <sheetView tabSelected="1" zoomScale="130" zoomScaleNormal="130" zoomScaleSheetLayoutView="100" zoomScalePageLayoutView="0" workbookViewId="0" topLeftCell="A1">
      <pane ySplit="3" topLeftCell="A335" activePane="bottomLeft" state="frozen"/>
      <selection pane="topLeft" activeCell="A1" sqref="A1"/>
      <selection pane="bottomLeft" activeCell="E349" sqref="E349"/>
    </sheetView>
  </sheetViews>
  <sheetFormatPr defaultColWidth="9.140625" defaultRowHeight="12.75" outlineLevelRow="3"/>
  <cols>
    <col min="1" max="1" width="5.421875" style="1" customWidth="1"/>
    <col min="2" max="2" width="4.28125" style="4" customWidth="1"/>
    <col min="3" max="3" width="14.28125" style="3" customWidth="1"/>
    <col min="4" max="4" width="10.00390625" style="3" hidden="1" customWidth="1"/>
    <col min="5" max="5" width="57.140625" style="5" customWidth="1"/>
    <col min="6" max="6" width="13.7109375" style="127" customWidth="1"/>
    <col min="7" max="7" width="6.57421875" style="3" bestFit="1" customWidth="1"/>
    <col min="8" max="8" width="6.8515625" style="7" customWidth="1"/>
    <col min="9" max="9" width="13.421875" style="127" customWidth="1"/>
    <col min="10" max="10" width="12.421875" style="7" customWidth="1"/>
    <col min="11" max="11" width="15.7109375" style="8" customWidth="1"/>
    <col min="12" max="12" width="11.421875" style="9" hidden="1" customWidth="1"/>
    <col min="13" max="13" width="14.28125" style="7" hidden="1" customWidth="1"/>
    <col min="14" max="14" width="11.421875" style="7" hidden="1" customWidth="1"/>
    <col min="15" max="15" width="14.28125" style="7" hidden="1" customWidth="1"/>
    <col min="16" max="16" width="9.7109375" style="7" hidden="1" customWidth="1"/>
    <col min="17" max="17" width="14.57421875" style="7" hidden="1" customWidth="1"/>
    <col min="18" max="18" width="15.7109375" style="7" hidden="1" customWidth="1"/>
    <col min="19" max="19" width="25.7109375" style="7" hidden="1" customWidth="1"/>
    <col min="20" max="21" width="10.00390625" style="3" hidden="1" customWidth="1"/>
    <col min="22" max="22" width="9.421875" style="0" customWidth="1"/>
  </cols>
  <sheetData>
    <row r="1" spans="1:21" ht="21" customHeight="1">
      <c r="A1" s="76" t="s">
        <v>94</v>
      </c>
      <c r="B1" s="10"/>
      <c r="C1" s="10"/>
      <c r="D1" s="10"/>
      <c r="E1" s="10"/>
      <c r="F1" s="121"/>
      <c r="G1" s="158"/>
      <c r="H1" s="11"/>
      <c r="I1" s="121"/>
      <c r="J1" s="11"/>
      <c r="K1" s="12"/>
      <c r="L1" s="13"/>
      <c r="M1" s="11"/>
      <c r="N1" s="11"/>
      <c r="O1" s="11"/>
      <c r="P1" s="11"/>
      <c r="Q1" s="11"/>
      <c r="R1" s="11"/>
      <c r="S1" s="11"/>
      <c r="T1" s="10"/>
      <c r="U1" s="10"/>
    </row>
    <row r="2" spans="1:21" ht="21" customHeight="1">
      <c r="A2" s="102" t="str">
        <f>'Kryci list'!B5</f>
        <v>Řešení vstupu a veřejných chodeb v 1. NP pavilonu F - nemocnice Český Brod</v>
      </c>
      <c r="B2" s="10"/>
      <c r="C2" s="10"/>
      <c r="D2" s="10"/>
      <c r="E2" s="10"/>
      <c r="F2" s="121"/>
      <c r="G2" s="158"/>
      <c r="H2" s="11"/>
      <c r="I2" s="121"/>
      <c r="J2" s="11"/>
      <c r="K2" s="12"/>
      <c r="L2" s="13"/>
      <c r="M2" s="11"/>
      <c r="N2" s="11"/>
      <c r="O2" s="11"/>
      <c r="P2" s="11"/>
      <c r="Q2" s="11"/>
      <c r="R2" s="11"/>
      <c r="S2" s="11"/>
      <c r="T2" s="10"/>
      <c r="U2" s="10"/>
    </row>
    <row r="3" spans="1:21" s="23" customFormat="1" ht="13.5" thickBot="1">
      <c r="A3" s="24" t="s">
        <v>65</v>
      </c>
      <c r="B3" s="24" t="s">
        <v>40</v>
      </c>
      <c r="C3" s="24" t="s">
        <v>39</v>
      </c>
      <c r="D3" s="24" t="s">
        <v>255</v>
      </c>
      <c r="E3" s="101" t="s">
        <v>52</v>
      </c>
      <c r="F3" s="122" t="s">
        <v>329</v>
      </c>
      <c r="G3" s="24" t="s">
        <v>5</v>
      </c>
      <c r="H3" s="24" t="s">
        <v>64</v>
      </c>
      <c r="I3" s="122" t="s">
        <v>280</v>
      </c>
      <c r="J3" s="24" t="s">
        <v>257</v>
      </c>
      <c r="K3" s="24" t="s">
        <v>45</v>
      </c>
      <c r="L3" s="24" t="s">
        <v>284</v>
      </c>
      <c r="M3" s="24" t="s">
        <v>92</v>
      </c>
      <c r="N3" s="24" t="s">
        <v>302</v>
      </c>
      <c r="O3" s="24" t="s">
        <v>58</v>
      </c>
      <c r="P3" s="24" t="s">
        <v>250</v>
      </c>
      <c r="Q3" s="24" t="s">
        <v>38</v>
      </c>
      <c r="R3" s="24" t="s">
        <v>256</v>
      </c>
      <c r="S3" s="101" t="s">
        <v>294</v>
      </c>
      <c r="T3" s="24" t="s">
        <v>60</v>
      </c>
      <c r="U3" s="24" t="s">
        <v>51</v>
      </c>
    </row>
    <row r="4" spans="1:21" ht="11.25" customHeight="1">
      <c r="A4" s="2"/>
      <c r="B4" s="6"/>
      <c r="C4" s="25"/>
      <c r="D4" s="25"/>
      <c r="E4" s="26"/>
      <c r="F4" s="123"/>
      <c r="G4" s="25"/>
      <c r="H4" s="2"/>
      <c r="I4" s="123"/>
      <c r="J4" s="2"/>
      <c r="K4" s="2"/>
      <c r="L4" s="2"/>
      <c r="M4" s="2"/>
      <c r="N4" s="2"/>
      <c r="O4" s="2"/>
      <c r="P4" s="2"/>
      <c r="Q4" s="2"/>
      <c r="R4" s="2"/>
      <c r="S4" s="27"/>
      <c r="T4" s="25"/>
      <c r="U4" s="25"/>
    </row>
    <row r="5" spans="1:21" s="28" customFormat="1" ht="18.75" customHeight="1">
      <c r="A5" s="29"/>
      <c r="B5" s="30"/>
      <c r="C5" s="31"/>
      <c r="D5" s="31"/>
      <c r="E5" s="31" t="s">
        <v>289</v>
      </c>
      <c r="F5" s="124"/>
      <c r="G5" s="37"/>
      <c r="H5" s="32"/>
      <c r="I5" s="124"/>
      <c r="J5" s="32"/>
      <c r="K5" s="33">
        <f>SUBTOTAL(9,K6:K328)</f>
        <v>0</v>
      </c>
      <c r="L5" s="34"/>
      <c r="M5" s="35">
        <f>SUBTOTAL(9,M6:M328)</f>
        <v>77.59841022024361</v>
      </c>
      <c r="N5" s="32"/>
      <c r="O5" s="35">
        <f>SUBTOTAL(9,O6:O328)</f>
        <v>41.42049769600001</v>
      </c>
      <c r="P5" s="80" t="s">
        <v>2</v>
      </c>
      <c r="Q5" s="33">
        <f>SUBTOTAL(9,Q6:Q328)</f>
        <v>0</v>
      </c>
      <c r="R5" s="33">
        <f>SUBTOTAL(9,R6:R328)</f>
        <v>0</v>
      </c>
      <c r="S5" s="36"/>
      <c r="T5" s="37"/>
      <c r="U5" s="37"/>
    </row>
    <row r="6" spans="1:21" s="38" customFormat="1" ht="16.5" customHeight="1" outlineLevel="1">
      <c r="A6" s="39"/>
      <c r="B6" s="6"/>
      <c r="C6" s="40"/>
      <c r="D6" s="40"/>
      <c r="E6" s="40" t="s">
        <v>295</v>
      </c>
      <c r="F6" s="125"/>
      <c r="G6" s="25"/>
      <c r="H6" s="41"/>
      <c r="I6" s="125"/>
      <c r="J6" s="41"/>
      <c r="K6" s="42">
        <f>SUBTOTAL(9,K7:K14)</f>
        <v>0</v>
      </c>
      <c r="L6" s="43"/>
      <c r="M6" s="44">
        <f>SUBTOTAL(9,M7:M14)</f>
        <v>0</v>
      </c>
      <c r="N6" s="41"/>
      <c r="O6" s="44">
        <f>SUBTOTAL(9,O7:O14)</f>
        <v>0</v>
      </c>
      <c r="P6" s="81" t="s">
        <v>2</v>
      </c>
      <c r="Q6" s="42">
        <f>SUBTOTAL(9,Q7:Q14)</f>
        <v>0</v>
      </c>
      <c r="R6" s="42">
        <f>SUBTOTAL(9,R7:R14)</f>
        <v>0</v>
      </c>
      <c r="S6" s="45"/>
      <c r="T6" s="25"/>
      <c r="U6" s="25"/>
    </row>
    <row r="7" spans="1:21" s="46" customFormat="1" ht="24" outlineLevel="2">
      <c r="A7" s="16">
        <v>1</v>
      </c>
      <c r="B7" s="17" t="s">
        <v>8</v>
      </c>
      <c r="C7" s="47" t="s">
        <v>97</v>
      </c>
      <c r="D7" s="47"/>
      <c r="E7" s="48" t="s">
        <v>525</v>
      </c>
      <c r="F7" s="107">
        <v>0.9456</v>
      </c>
      <c r="G7" s="47" t="s">
        <v>12</v>
      </c>
      <c r="H7" s="20">
        <v>0</v>
      </c>
      <c r="I7" s="107">
        <f>F7*(1+H7/100)</f>
        <v>0.9456</v>
      </c>
      <c r="J7" s="20">
        <v>0</v>
      </c>
      <c r="K7" s="21">
        <f>I7*J7</f>
        <v>0</v>
      </c>
      <c r="L7" s="49"/>
      <c r="M7" s="50">
        <f>I7*L7</f>
        <v>0</v>
      </c>
      <c r="N7" s="49"/>
      <c r="O7" s="50">
        <f>I7*N7</f>
        <v>0</v>
      </c>
      <c r="P7" s="21">
        <v>21</v>
      </c>
      <c r="Q7" s="21">
        <f>K7*(P7/100)</f>
        <v>0</v>
      </c>
      <c r="R7" s="21">
        <f>K7+Q7</f>
        <v>0</v>
      </c>
      <c r="S7" s="48"/>
      <c r="T7" s="47" t="s">
        <v>53</v>
      </c>
      <c r="U7" s="47" t="s">
        <v>13</v>
      </c>
    </row>
    <row r="8" spans="1:21" s="51" customFormat="1" ht="11.25" outlineLevel="3">
      <c r="A8" s="52"/>
      <c r="B8" s="53"/>
      <c r="C8" s="53"/>
      <c r="D8" s="53"/>
      <c r="E8" s="54" t="s">
        <v>317</v>
      </c>
      <c r="F8" s="108">
        <v>0.9456</v>
      </c>
      <c r="G8" s="53"/>
      <c r="H8" s="55"/>
      <c r="I8" s="169"/>
      <c r="J8" s="55"/>
      <c r="K8" s="56"/>
      <c r="L8" s="57"/>
      <c r="M8" s="55"/>
      <c r="N8" s="55"/>
      <c r="O8" s="55"/>
      <c r="P8" s="82" t="s">
        <v>2</v>
      </c>
      <c r="Q8" s="55"/>
      <c r="R8" s="55"/>
      <c r="S8" s="54"/>
      <c r="T8" s="53"/>
      <c r="U8" s="53"/>
    </row>
    <row r="9" spans="1:21" s="46" customFormat="1" ht="24" outlineLevel="2">
      <c r="A9" s="16">
        <v>2</v>
      </c>
      <c r="B9" s="17" t="s">
        <v>8</v>
      </c>
      <c r="C9" s="47" t="s">
        <v>98</v>
      </c>
      <c r="D9" s="47"/>
      <c r="E9" s="48" t="s">
        <v>539</v>
      </c>
      <c r="F9" s="107">
        <v>0.946</v>
      </c>
      <c r="G9" s="47" t="s">
        <v>12</v>
      </c>
      <c r="H9" s="20">
        <v>0</v>
      </c>
      <c r="I9" s="107">
        <f>F9*(1+H9/100)</f>
        <v>0.946</v>
      </c>
      <c r="J9" s="20">
        <v>0</v>
      </c>
      <c r="K9" s="21">
        <f>I9*J9</f>
        <v>0</v>
      </c>
      <c r="L9" s="49"/>
      <c r="M9" s="50">
        <f>I9*L9</f>
        <v>0</v>
      </c>
      <c r="N9" s="49"/>
      <c r="O9" s="50">
        <f>I9*N9</f>
        <v>0</v>
      </c>
      <c r="P9" s="21">
        <v>21</v>
      </c>
      <c r="Q9" s="21">
        <f>K9*(P9/100)</f>
        <v>0</v>
      </c>
      <c r="R9" s="21">
        <f>K9+Q9</f>
        <v>0</v>
      </c>
      <c r="S9" s="48"/>
      <c r="T9" s="47" t="s">
        <v>53</v>
      </c>
      <c r="U9" s="47" t="s">
        <v>13</v>
      </c>
    </row>
    <row r="10" spans="1:21" s="46" customFormat="1" ht="24" outlineLevel="2">
      <c r="A10" s="16">
        <v>3</v>
      </c>
      <c r="B10" s="17" t="s">
        <v>8</v>
      </c>
      <c r="C10" s="47" t="s">
        <v>99</v>
      </c>
      <c r="D10" s="47"/>
      <c r="E10" s="48" t="s">
        <v>493</v>
      </c>
      <c r="F10" s="107">
        <v>0.946</v>
      </c>
      <c r="G10" s="47" t="s">
        <v>12</v>
      </c>
      <c r="H10" s="20">
        <v>0</v>
      </c>
      <c r="I10" s="107">
        <f>F10*(1+H10/100)</f>
        <v>0.946</v>
      </c>
      <c r="J10" s="20">
        <v>0</v>
      </c>
      <c r="K10" s="21">
        <f>I10*J10</f>
        <v>0</v>
      </c>
      <c r="L10" s="49"/>
      <c r="M10" s="50">
        <f>I10*L10</f>
        <v>0</v>
      </c>
      <c r="N10" s="49"/>
      <c r="O10" s="50">
        <f>I10*N10</f>
        <v>0</v>
      </c>
      <c r="P10" s="21">
        <v>21</v>
      </c>
      <c r="Q10" s="21">
        <f>K10*(P10/100)</f>
        <v>0</v>
      </c>
      <c r="R10" s="21">
        <f>K10+Q10</f>
        <v>0</v>
      </c>
      <c r="S10" s="48"/>
      <c r="T10" s="47" t="s">
        <v>53</v>
      </c>
      <c r="U10" s="47" t="s">
        <v>13</v>
      </c>
    </row>
    <row r="11" spans="1:21" s="46" customFormat="1" ht="24" outlineLevel="2">
      <c r="A11" s="16">
        <v>4</v>
      </c>
      <c r="B11" s="17" t="s">
        <v>8</v>
      </c>
      <c r="C11" s="47" t="s">
        <v>100</v>
      </c>
      <c r="D11" s="47"/>
      <c r="E11" s="48" t="s">
        <v>510</v>
      </c>
      <c r="F11" s="107">
        <v>1.5136</v>
      </c>
      <c r="G11" s="47" t="s">
        <v>4</v>
      </c>
      <c r="H11" s="20">
        <v>0</v>
      </c>
      <c r="I11" s="107">
        <f>F11*(1+H11/100)</f>
        <v>1.5136</v>
      </c>
      <c r="J11" s="20">
        <v>0</v>
      </c>
      <c r="K11" s="21">
        <f>I11*J11</f>
        <v>0</v>
      </c>
      <c r="L11" s="49"/>
      <c r="M11" s="50">
        <f>I11*L11</f>
        <v>0</v>
      </c>
      <c r="N11" s="49"/>
      <c r="O11" s="50">
        <f>I11*N11</f>
        <v>0</v>
      </c>
      <c r="P11" s="21">
        <v>21</v>
      </c>
      <c r="Q11" s="21">
        <f>K11*(P11/100)</f>
        <v>0</v>
      </c>
      <c r="R11" s="21">
        <f>K11+Q11</f>
        <v>0</v>
      </c>
      <c r="S11" s="48"/>
      <c r="T11" s="47" t="s">
        <v>53</v>
      </c>
      <c r="U11" s="47" t="s">
        <v>13</v>
      </c>
    </row>
    <row r="12" spans="1:21" s="51" customFormat="1" ht="11.25" outlineLevel="3">
      <c r="A12" s="52"/>
      <c r="B12" s="53"/>
      <c r="C12" s="53"/>
      <c r="D12" s="53"/>
      <c r="E12" s="54" t="s">
        <v>96</v>
      </c>
      <c r="F12" s="108">
        <v>1.5136</v>
      </c>
      <c r="G12" s="53"/>
      <c r="H12" s="55"/>
      <c r="I12" s="169"/>
      <c r="J12" s="55"/>
      <c r="K12" s="56"/>
      <c r="L12" s="57"/>
      <c r="M12" s="55"/>
      <c r="N12" s="55"/>
      <c r="O12" s="55"/>
      <c r="P12" s="82" t="s">
        <v>2</v>
      </c>
      <c r="Q12" s="55"/>
      <c r="R12" s="55"/>
      <c r="S12" s="54"/>
      <c r="T12" s="53"/>
      <c r="U12" s="53"/>
    </row>
    <row r="13" spans="1:21" s="46" customFormat="1" ht="12" outlineLevel="2">
      <c r="A13" s="16">
        <v>5</v>
      </c>
      <c r="B13" s="17" t="s">
        <v>8</v>
      </c>
      <c r="C13" s="47" t="s">
        <v>101</v>
      </c>
      <c r="D13" s="47"/>
      <c r="E13" s="48" t="s">
        <v>420</v>
      </c>
      <c r="F13" s="107">
        <v>0.946</v>
      </c>
      <c r="G13" s="47" t="s">
        <v>12</v>
      </c>
      <c r="H13" s="20">
        <v>0</v>
      </c>
      <c r="I13" s="107">
        <f>F13*(1+H13/100)</f>
        <v>0.946</v>
      </c>
      <c r="J13" s="20">
        <v>0</v>
      </c>
      <c r="K13" s="21">
        <f>I13*J13</f>
        <v>0</v>
      </c>
      <c r="L13" s="49"/>
      <c r="M13" s="50">
        <f>I13*L13</f>
        <v>0</v>
      </c>
      <c r="N13" s="49"/>
      <c r="O13" s="50">
        <f>I13*N13</f>
        <v>0</v>
      </c>
      <c r="P13" s="21">
        <v>21</v>
      </c>
      <c r="Q13" s="21">
        <f>K13*(P13/100)</f>
        <v>0</v>
      </c>
      <c r="R13" s="21">
        <f>K13+Q13</f>
        <v>0</v>
      </c>
      <c r="S13" s="48"/>
      <c r="T13" s="47" t="s">
        <v>53</v>
      </c>
      <c r="U13" s="47" t="s">
        <v>13</v>
      </c>
    </row>
    <row r="14" spans="1:21" s="83" customFormat="1" ht="12.75" customHeight="1" outlineLevel="2">
      <c r="A14" s="84"/>
      <c r="B14" s="85"/>
      <c r="C14" s="85"/>
      <c r="D14" s="85"/>
      <c r="E14" s="86"/>
      <c r="F14" s="126"/>
      <c r="G14" s="159"/>
      <c r="H14" s="87"/>
      <c r="I14" s="126"/>
      <c r="J14" s="87"/>
      <c r="K14" s="88"/>
      <c r="L14" s="89"/>
      <c r="M14" s="87"/>
      <c r="N14" s="87"/>
      <c r="O14" s="87"/>
      <c r="P14" s="90" t="s">
        <v>2</v>
      </c>
      <c r="Q14" s="87"/>
      <c r="R14" s="87"/>
      <c r="S14" s="87"/>
      <c r="T14" s="85"/>
      <c r="U14" s="85"/>
    </row>
    <row r="15" spans="1:21" s="38" customFormat="1" ht="16.5" customHeight="1" outlineLevel="1">
      <c r="A15" s="39"/>
      <c r="B15" s="6"/>
      <c r="C15" s="40"/>
      <c r="D15" s="40"/>
      <c r="E15" s="40" t="s">
        <v>281</v>
      </c>
      <c r="F15" s="125"/>
      <c r="G15" s="25"/>
      <c r="H15" s="41"/>
      <c r="I15" s="125"/>
      <c r="J15" s="41"/>
      <c r="K15" s="42">
        <f>SUBTOTAL(9,K16:K25)</f>
        <v>0</v>
      </c>
      <c r="L15" s="43"/>
      <c r="M15" s="44">
        <f>SUBTOTAL(9,M16:M26)</f>
        <v>3.969831024</v>
      </c>
      <c r="N15" s="41"/>
      <c r="O15" s="44">
        <f>SUBTOTAL(9,O16:O26)</f>
        <v>0</v>
      </c>
      <c r="P15" s="81" t="s">
        <v>2</v>
      </c>
      <c r="Q15" s="42">
        <f>SUBTOTAL(9,Q16:Q26)</f>
        <v>0</v>
      </c>
      <c r="R15" s="42">
        <f>SUBTOTAL(9,R16:R26)</f>
        <v>0</v>
      </c>
      <c r="S15" s="45"/>
      <c r="T15" s="25"/>
      <c r="U15" s="25"/>
    </row>
    <row r="16" spans="1:21" s="46" customFormat="1" ht="12" outlineLevel="2">
      <c r="A16" s="16" t="s">
        <v>557</v>
      </c>
      <c r="B16" s="17" t="s">
        <v>8</v>
      </c>
      <c r="C16" s="47" t="s">
        <v>102</v>
      </c>
      <c r="D16" s="47"/>
      <c r="E16" s="48" t="s">
        <v>391</v>
      </c>
      <c r="F16" s="107">
        <v>0.9456</v>
      </c>
      <c r="G16" s="47" t="s">
        <v>12</v>
      </c>
      <c r="H16" s="20">
        <v>0</v>
      </c>
      <c r="I16" s="107">
        <f>F16*(1+H16/100)</f>
        <v>0.9456</v>
      </c>
      <c r="J16" s="20">
        <v>0</v>
      </c>
      <c r="K16" s="21">
        <f>I16*J16</f>
        <v>0</v>
      </c>
      <c r="L16" s="49">
        <v>2.45329</v>
      </c>
      <c r="M16" s="50">
        <f>I16*L16</f>
        <v>2.319831024</v>
      </c>
      <c r="N16" s="49"/>
      <c r="O16" s="50">
        <f>I16*N16</f>
        <v>0</v>
      </c>
      <c r="P16" s="21">
        <v>21</v>
      </c>
      <c r="Q16" s="21">
        <f>K16*(P16/100)</f>
        <v>0</v>
      </c>
      <c r="R16" s="21">
        <f>K16+Q16</f>
        <v>0</v>
      </c>
      <c r="S16" s="48"/>
      <c r="T16" s="47" t="s">
        <v>53</v>
      </c>
      <c r="U16" s="47" t="s">
        <v>14</v>
      </c>
    </row>
    <row r="17" spans="1:21" s="51" customFormat="1" ht="11.25" outlineLevel="3">
      <c r="A17" s="52"/>
      <c r="B17" s="53"/>
      <c r="C17" s="53"/>
      <c r="D17" s="53"/>
      <c r="E17" s="54" t="s">
        <v>317</v>
      </c>
      <c r="F17" s="108">
        <v>0.9456</v>
      </c>
      <c r="G17" s="53"/>
      <c r="H17" s="55"/>
      <c r="I17" s="169"/>
      <c r="J17" s="55"/>
      <c r="K17" s="56"/>
      <c r="L17" s="57"/>
      <c r="M17" s="55"/>
      <c r="N17" s="55"/>
      <c r="O17" s="55"/>
      <c r="P17" s="82" t="s">
        <v>2</v>
      </c>
      <c r="Q17" s="55"/>
      <c r="R17" s="55"/>
      <c r="S17" s="54"/>
      <c r="T17" s="53"/>
      <c r="U17" s="53"/>
    </row>
    <row r="18" spans="1:21" s="106" customFormat="1" ht="24" outlineLevel="2">
      <c r="A18" s="16" t="s">
        <v>558</v>
      </c>
      <c r="B18" s="17" t="s">
        <v>8</v>
      </c>
      <c r="C18" s="47" t="s">
        <v>804</v>
      </c>
      <c r="D18" s="47"/>
      <c r="E18" s="48" t="s">
        <v>805</v>
      </c>
      <c r="F18" s="107">
        <f>F19</f>
        <v>25</v>
      </c>
      <c r="G18" s="47" t="s">
        <v>3</v>
      </c>
      <c r="H18" s="20">
        <v>0</v>
      </c>
      <c r="I18" s="107">
        <f>F18</f>
        <v>25</v>
      </c>
      <c r="J18" s="20">
        <v>0</v>
      </c>
      <c r="K18" s="21">
        <f aca="true" t="shared" si="0" ref="K18:K24">I18*J18</f>
        <v>0</v>
      </c>
      <c r="L18" s="49"/>
      <c r="M18" s="50"/>
      <c r="N18" s="49"/>
      <c r="O18" s="50"/>
      <c r="P18" s="21"/>
      <c r="Q18" s="21"/>
      <c r="R18" s="21"/>
      <c r="S18" s="48"/>
      <c r="T18" s="47"/>
      <c r="U18" s="47"/>
    </row>
    <row r="19" spans="1:21" s="51" customFormat="1" ht="11.25" outlineLevel="3">
      <c r="A19" s="52"/>
      <c r="B19" s="53"/>
      <c r="C19" s="53"/>
      <c r="D19" s="53"/>
      <c r="E19" s="54" t="s">
        <v>576</v>
      </c>
      <c r="F19" s="108">
        <v>25</v>
      </c>
      <c r="G19" s="53"/>
      <c r="H19" s="55"/>
      <c r="I19" s="170"/>
      <c r="J19" s="55"/>
      <c r="K19" s="56"/>
      <c r="L19" s="57"/>
      <c r="M19" s="55"/>
      <c r="N19" s="55"/>
      <c r="O19" s="55"/>
      <c r="P19" s="82"/>
      <c r="Q19" s="55"/>
      <c r="R19" s="55"/>
      <c r="S19" s="54"/>
      <c r="T19" s="53"/>
      <c r="U19" s="53"/>
    </row>
    <row r="20" spans="1:21" s="106" customFormat="1" ht="12" outlineLevel="2">
      <c r="A20" s="16" t="s">
        <v>559</v>
      </c>
      <c r="B20" s="17" t="s">
        <v>8</v>
      </c>
      <c r="C20" s="47" t="s">
        <v>806</v>
      </c>
      <c r="D20" s="47"/>
      <c r="E20" s="48" t="s">
        <v>807</v>
      </c>
      <c r="F20" s="107">
        <f>F21</f>
        <v>20</v>
      </c>
      <c r="G20" s="47" t="s">
        <v>11</v>
      </c>
      <c r="H20" s="20">
        <v>0</v>
      </c>
      <c r="I20" s="171">
        <f>F20</f>
        <v>20</v>
      </c>
      <c r="J20" s="20">
        <v>0</v>
      </c>
      <c r="K20" s="21">
        <f t="shared" si="0"/>
        <v>0</v>
      </c>
      <c r="L20" s="49"/>
      <c r="M20" s="50"/>
      <c r="N20" s="49"/>
      <c r="O20" s="50"/>
      <c r="P20" s="21"/>
      <c r="Q20" s="21"/>
      <c r="R20" s="21"/>
      <c r="S20" s="48"/>
      <c r="T20" s="47"/>
      <c r="U20" s="47"/>
    </row>
    <row r="21" spans="1:21" s="51" customFormat="1" ht="11.25" outlineLevel="3">
      <c r="A21" s="52"/>
      <c r="B21" s="53"/>
      <c r="C21" s="53"/>
      <c r="D21" s="53"/>
      <c r="E21" s="54" t="s">
        <v>576</v>
      </c>
      <c r="F21" s="108">
        <f>4*0.2*F18</f>
        <v>20</v>
      </c>
      <c r="G21" s="53"/>
      <c r="H21" s="55"/>
      <c r="I21" s="170"/>
      <c r="J21" s="55"/>
      <c r="K21" s="56"/>
      <c r="L21" s="57"/>
      <c r="M21" s="55"/>
      <c r="N21" s="55"/>
      <c r="O21" s="55"/>
      <c r="P21" s="82"/>
      <c r="Q21" s="55"/>
      <c r="R21" s="55"/>
      <c r="S21" s="54"/>
      <c r="T21" s="53"/>
      <c r="U21" s="53"/>
    </row>
    <row r="22" spans="1:21" s="106" customFormat="1" ht="12" outlineLevel="2">
      <c r="A22" s="16" t="s">
        <v>560</v>
      </c>
      <c r="B22" s="17" t="s">
        <v>1</v>
      </c>
      <c r="C22" s="47" t="s">
        <v>808</v>
      </c>
      <c r="D22" s="47"/>
      <c r="E22" s="48" t="s">
        <v>809</v>
      </c>
      <c r="F22" s="107">
        <f>F23</f>
        <v>25</v>
      </c>
      <c r="G22" s="47" t="s">
        <v>11</v>
      </c>
      <c r="H22" s="20">
        <v>0</v>
      </c>
      <c r="I22" s="171">
        <f>F22</f>
        <v>25</v>
      </c>
      <c r="J22" s="20">
        <v>0</v>
      </c>
      <c r="K22" s="21">
        <f t="shared" si="0"/>
        <v>0</v>
      </c>
      <c r="L22" s="49"/>
      <c r="M22" s="50"/>
      <c r="N22" s="49"/>
      <c r="O22" s="50"/>
      <c r="P22" s="21"/>
      <c r="Q22" s="21"/>
      <c r="R22" s="21"/>
      <c r="S22" s="48"/>
      <c r="T22" s="47"/>
      <c r="U22" s="47"/>
    </row>
    <row r="23" spans="1:21" s="106" customFormat="1" ht="12" outlineLevel="2">
      <c r="A23" s="52"/>
      <c r="B23" s="17"/>
      <c r="C23" s="47"/>
      <c r="D23" s="47"/>
      <c r="E23" s="54" t="s">
        <v>576</v>
      </c>
      <c r="F23" s="108">
        <f>F21*1.25</f>
        <v>25</v>
      </c>
      <c r="G23" s="53"/>
      <c r="H23" s="20"/>
      <c r="I23" s="171"/>
      <c r="J23" s="20"/>
      <c r="K23" s="21"/>
      <c r="L23" s="49"/>
      <c r="M23" s="50"/>
      <c r="N23" s="49"/>
      <c r="O23" s="50"/>
      <c r="P23" s="21"/>
      <c r="Q23" s="21"/>
      <c r="R23" s="21"/>
      <c r="S23" s="48"/>
      <c r="T23" s="47"/>
      <c r="U23" s="47"/>
    </row>
    <row r="24" spans="1:21" s="106" customFormat="1" ht="24" outlineLevel="2">
      <c r="A24" s="16" t="s">
        <v>561</v>
      </c>
      <c r="B24" s="17" t="s">
        <v>8</v>
      </c>
      <c r="C24" s="47" t="s">
        <v>810</v>
      </c>
      <c r="D24" s="47"/>
      <c r="E24" s="48" t="s">
        <v>811</v>
      </c>
      <c r="F24" s="107">
        <f>F25</f>
        <v>1</v>
      </c>
      <c r="G24" s="47" t="s">
        <v>12</v>
      </c>
      <c r="H24" s="20">
        <v>0</v>
      </c>
      <c r="I24" s="171">
        <f>F24</f>
        <v>1</v>
      </c>
      <c r="J24" s="20">
        <v>0</v>
      </c>
      <c r="K24" s="21">
        <f t="shared" si="0"/>
        <v>0</v>
      </c>
      <c r="L24" s="49">
        <v>1.65</v>
      </c>
      <c r="M24" s="50">
        <f>L24*I24</f>
        <v>1.65</v>
      </c>
      <c r="N24" s="49"/>
      <c r="O24" s="50"/>
      <c r="P24" s="21" t="s">
        <v>2</v>
      </c>
      <c r="Q24" s="21"/>
      <c r="R24" s="21"/>
      <c r="S24" s="48"/>
      <c r="T24" s="47"/>
      <c r="U24" s="47"/>
    </row>
    <row r="25" spans="1:21" s="106" customFormat="1" ht="12" outlineLevel="2">
      <c r="A25" s="52"/>
      <c r="B25" s="162"/>
      <c r="C25" s="163"/>
      <c r="D25" s="163"/>
      <c r="E25" s="54" t="s">
        <v>576</v>
      </c>
      <c r="F25" s="108">
        <f>F18*0.2*0.2</f>
        <v>1</v>
      </c>
      <c r="G25" s="53"/>
      <c r="H25" s="164"/>
      <c r="I25" s="172"/>
      <c r="J25" s="164"/>
      <c r="K25" s="165"/>
      <c r="L25" s="166"/>
      <c r="M25" s="167"/>
      <c r="N25" s="166"/>
      <c r="O25" s="167"/>
      <c r="P25" s="165"/>
      <c r="Q25" s="165"/>
      <c r="R25" s="165"/>
      <c r="S25" s="168"/>
      <c r="T25" s="163"/>
      <c r="U25" s="163"/>
    </row>
    <row r="26" spans="1:21" s="51" customFormat="1" ht="11.25" outlineLevel="3">
      <c r="A26" s="52"/>
      <c r="B26" s="53"/>
      <c r="C26" s="53"/>
      <c r="D26" s="53"/>
      <c r="E26" s="54"/>
      <c r="F26" s="108"/>
      <c r="G26" s="53"/>
      <c r="H26" s="55"/>
      <c r="I26" s="169"/>
      <c r="J26" s="55"/>
      <c r="K26" s="56"/>
      <c r="L26" s="57"/>
      <c r="M26" s="55"/>
      <c r="N26" s="55"/>
      <c r="O26" s="55"/>
      <c r="P26" s="82"/>
      <c r="Q26" s="55"/>
      <c r="R26" s="55"/>
      <c r="S26" s="54"/>
      <c r="T26" s="53"/>
      <c r="U26" s="53"/>
    </row>
    <row r="27" spans="1:21" s="38" customFormat="1" ht="12" outlineLevel="1">
      <c r="A27" s="39"/>
      <c r="B27" s="6"/>
      <c r="C27" s="40"/>
      <c r="D27" s="40"/>
      <c r="E27" s="40" t="s">
        <v>313</v>
      </c>
      <c r="F27" s="125"/>
      <c r="G27" s="25"/>
      <c r="H27" s="41"/>
      <c r="I27" s="125"/>
      <c r="J27" s="41"/>
      <c r="K27" s="42">
        <f>SUBTOTAL(9,K28:K38)</f>
        <v>0</v>
      </c>
      <c r="L27" s="43"/>
      <c r="M27" s="44">
        <f>SUBTOTAL(9,M28:M38)</f>
        <v>12.922620097</v>
      </c>
      <c r="N27" s="41"/>
      <c r="O27" s="44">
        <f>SUBTOTAL(9,O28:O38)</f>
        <v>0</v>
      </c>
      <c r="P27" s="81" t="s">
        <v>2</v>
      </c>
      <c r="Q27" s="42">
        <f>SUBTOTAL(9,Q28:Q38)</f>
        <v>0</v>
      </c>
      <c r="R27" s="42">
        <f>SUBTOTAL(9,R28:R38)</f>
        <v>0</v>
      </c>
      <c r="S27" s="45"/>
      <c r="T27" s="25"/>
      <c r="U27" s="25"/>
    </row>
    <row r="28" spans="1:21" s="46" customFormat="1" ht="12" outlineLevel="2">
      <c r="A28" s="16" t="s">
        <v>562</v>
      </c>
      <c r="B28" s="17" t="s">
        <v>8</v>
      </c>
      <c r="C28" s="47" t="s">
        <v>103</v>
      </c>
      <c r="D28" s="47"/>
      <c r="E28" s="48" t="s">
        <v>370</v>
      </c>
      <c r="F28" s="107">
        <v>3.132</v>
      </c>
      <c r="G28" s="47" t="s">
        <v>12</v>
      </c>
      <c r="H28" s="20">
        <v>0</v>
      </c>
      <c r="I28" s="107">
        <f>F28*(1+H28/100)</f>
        <v>3.132</v>
      </c>
      <c r="J28" s="20">
        <v>0</v>
      </c>
      <c r="K28" s="21">
        <f>I28*J28</f>
        <v>0</v>
      </c>
      <c r="L28" s="49">
        <v>2.2618</v>
      </c>
      <c r="M28" s="50">
        <f>I28*L28</f>
        <v>7.083957600000001</v>
      </c>
      <c r="N28" s="49"/>
      <c r="O28" s="50">
        <f>I28*N28</f>
        <v>0</v>
      </c>
      <c r="P28" s="21">
        <v>21</v>
      </c>
      <c r="Q28" s="21">
        <f>K28*(P28/100)</f>
        <v>0</v>
      </c>
      <c r="R28" s="21">
        <f>K28+Q28</f>
        <v>0</v>
      </c>
      <c r="S28" s="48"/>
      <c r="T28" s="47" t="s">
        <v>53</v>
      </c>
      <c r="U28" s="47" t="s">
        <v>15</v>
      </c>
    </row>
    <row r="29" spans="1:21" s="51" customFormat="1" ht="11.25" outlineLevel="3">
      <c r="A29" s="52"/>
      <c r="B29" s="53"/>
      <c r="C29" s="53"/>
      <c r="D29" s="53"/>
      <c r="E29" s="54" t="s">
        <v>319</v>
      </c>
      <c r="F29" s="108">
        <v>3.132</v>
      </c>
      <c r="G29" s="53"/>
      <c r="H29" s="55"/>
      <c r="I29" s="169"/>
      <c r="J29" s="55"/>
      <c r="K29" s="56"/>
      <c r="L29" s="57"/>
      <c r="M29" s="55"/>
      <c r="N29" s="55"/>
      <c r="O29" s="55"/>
      <c r="P29" s="82" t="s">
        <v>2</v>
      </c>
      <c r="Q29" s="55"/>
      <c r="R29" s="55"/>
      <c r="S29" s="54"/>
      <c r="T29" s="53"/>
      <c r="U29" s="53"/>
    </row>
    <row r="30" spans="1:21" s="46" customFormat="1" ht="12" outlineLevel="2">
      <c r="A30" s="16" t="s">
        <v>563</v>
      </c>
      <c r="B30" s="17" t="s">
        <v>8</v>
      </c>
      <c r="C30" s="47" t="s">
        <v>104</v>
      </c>
      <c r="D30" s="47"/>
      <c r="E30" s="48" t="s">
        <v>456</v>
      </c>
      <c r="F30" s="107">
        <v>3</v>
      </c>
      <c r="G30" s="47" t="s">
        <v>42</v>
      </c>
      <c r="H30" s="20">
        <v>0</v>
      </c>
      <c r="I30" s="107">
        <f>F30*(1+H30/100)</f>
        <v>3</v>
      </c>
      <c r="J30" s="20">
        <v>0</v>
      </c>
      <c r="K30" s="21">
        <f>I30*J30</f>
        <v>0</v>
      </c>
      <c r="L30" s="49">
        <v>0.02071</v>
      </c>
      <c r="M30" s="50">
        <f>I30*L30</f>
        <v>0.06213</v>
      </c>
      <c r="N30" s="49"/>
      <c r="O30" s="50">
        <f>I30*N30</f>
        <v>0</v>
      </c>
      <c r="P30" s="21">
        <v>21</v>
      </c>
      <c r="Q30" s="21">
        <f>K30*(P30/100)</f>
        <v>0</v>
      </c>
      <c r="R30" s="21">
        <f>K30+Q30</f>
        <v>0</v>
      </c>
      <c r="S30" s="48"/>
      <c r="T30" s="47" t="s">
        <v>53</v>
      </c>
      <c r="U30" s="47" t="s">
        <v>15</v>
      </c>
    </row>
    <row r="31" spans="1:21" s="46" customFormat="1" ht="12" outlineLevel="2">
      <c r="A31" s="16" t="s">
        <v>564</v>
      </c>
      <c r="B31" s="17" t="s">
        <v>8</v>
      </c>
      <c r="C31" s="47" t="s">
        <v>105</v>
      </c>
      <c r="D31" s="47"/>
      <c r="E31" s="48" t="s">
        <v>457</v>
      </c>
      <c r="F31" s="107">
        <v>1</v>
      </c>
      <c r="G31" s="47" t="s">
        <v>42</v>
      </c>
      <c r="H31" s="20">
        <v>0</v>
      </c>
      <c r="I31" s="107">
        <f>F31*(1+H31/100)</f>
        <v>1</v>
      </c>
      <c r="J31" s="20">
        <v>0</v>
      </c>
      <c r="K31" s="21">
        <f>I31*J31</f>
        <v>0</v>
      </c>
      <c r="L31" s="49">
        <v>0.03352</v>
      </c>
      <c r="M31" s="50">
        <f>I31*L31</f>
        <v>0.03352</v>
      </c>
      <c r="N31" s="49"/>
      <c r="O31" s="50">
        <f>I31*N31</f>
        <v>0</v>
      </c>
      <c r="P31" s="21">
        <v>21</v>
      </c>
      <c r="Q31" s="21">
        <f>K31*(P31/100)</f>
        <v>0</v>
      </c>
      <c r="R31" s="21">
        <f>K31+Q31</f>
        <v>0</v>
      </c>
      <c r="S31" s="48"/>
      <c r="T31" s="47" t="s">
        <v>53</v>
      </c>
      <c r="U31" s="47" t="s">
        <v>15</v>
      </c>
    </row>
    <row r="32" spans="1:21" s="46" customFormat="1" ht="24" outlineLevel="2">
      <c r="A32" s="16" t="s">
        <v>812</v>
      </c>
      <c r="B32" s="17" t="s">
        <v>8</v>
      </c>
      <c r="C32" s="47" t="s">
        <v>106</v>
      </c>
      <c r="D32" s="47"/>
      <c r="E32" s="48" t="s">
        <v>488</v>
      </c>
      <c r="F32" s="107">
        <v>70.39869999999999</v>
      </c>
      <c r="G32" s="47" t="s">
        <v>11</v>
      </c>
      <c r="H32" s="20">
        <v>0</v>
      </c>
      <c r="I32" s="107">
        <f>F32*(1+H32/100)</f>
        <v>70.39869999999999</v>
      </c>
      <c r="J32" s="20">
        <v>0</v>
      </c>
      <c r="K32" s="21">
        <f>I32*J32</f>
        <v>0</v>
      </c>
      <c r="L32" s="49">
        <v>0.07571</v>
      </c>
      <c r="M32" s="50">
        <f>I32*L32</f>
        <v>5.329885576999999</v>
      </c>
      <c r="N32" s="49"/>
      <c r="O32" s="50">
        <f>I32*N32</f>
        <v>0</v>
      </c>
      <c r="P32" s="21">
        <v>21</v>
      </c>
      <c r="Q32" s="21">
        <f>K32*(P32/100)</f>
        <v>0</v>
      </c>
      <c r="R32" s="21">
        <f>K32+Q32</f>
        <v>0</v>
      </c>
      <c r="S32" s="48"/>
      <c r="T32" s="47" t="s">
        <v>53</v>
      </c>
      <c r="U32" s="47" t="s">
        <v>15</v>
      </c>
    </row>
    <row r="33" spans="1:21" s="51" customFormat="1" ht="22.5" outlineLevel="3">
      <c r="A33" s="52"/>
      <c r="B33" s="53"/>
      <c r="C33" s="53"/>
      <c r="D33" s="53"/>
      <c r="E33" s="54" t="s">
        <v>402</v>
      </c>
      <c r="F33" s="108">
        <v>70.39869999999999</v>
      </c>
      <c r="G33" s="53"/>
      <c r="H33" s="55"/>
      <c r="I33" s="169"/>
      <c r="J33" s="55"/>
      <c r="K33" s="56"/>
      <c r="L33" s="57"/>
      <c r="M33" s="55"/>
      <c r="N33" s="55"/>
      <c r="O33" s="55"/>
      <c r="P33" s="82" t="s">
        <v>2</v>
      </c>
      <c r="Q33" s="55"/>
      <c r="R33" s="55"/>
      <c r="S33" s="54"/>
      <c r="T33" s="53"/>
      <c r="U33" s="53"/>
    </row>
    <row r="34" spans="1:21" s="46" customFormat="1" ht="12" outlineLevel="2">
      <c r="A34" s="16" t="s">
        <v>565</v>
      </c>
      <c r="B34" s="17" t="s">
        <v>8</v>
      </c>
      <c r="C34" s="47" t="s">
        <v>107</v>
      </c>
      <c r="D34" s="47"/>
      <c r="E34" s="48" t="s">
        <v>462</v>
      </c>
      <c r="F34" s="107">
        <v>1.314</v>
      </c>
      <c r="G34" s="47" t="s">
        <v>11</v>
      </c>
      <c r="H34" s="20">
        <v>0</v>
      </c>
      <c r="I34" s="107">
        <f>F34*(1+H34/100)</f>
        <v>1.314</v>
      </c>
      <c r="J34" s="20">
        <v>0</v>
      </c>
      <c r="K34" s="21">
        <f>I34*J34</f>
        <v>0</v>
      </c>
      <c r="L34" s="49">
        <v>0.17818</v>
      </c>
      <c r="M34" s="50">
        <f>I34*L34</f>
        <v>0.23412852</v>
      </c>
      <c r="N34" s="49"/>
      <c r="O34" s="50">
        <f>I34*N34</f>
        <v>0</v>
      </c>
      <c r="P34" s="21">
        <v>21</v>
      </c>
      <c r="Q34" s="21">
        <f>K34*(P34/100)</f>
        <v>0</v>
      </c>
      <c r="R34" s="21">
        <f>K34+Q34</f>
        <v>0</v>
      </c>
      <c r="S34" s="48"/>
      <c r="T34" s="47" t="s">
        <v>53</v>
      </c>
      <c r="U34" s="47" t="s">
        <v>15</v>
      </c>
    </row>
    <row r="35" spans="1:21" s="51" customFormat="1" ht="11.25" outlineLevel="3">
      <c r="A35" s="52"/>
      <c r="B35" s="53"/>
      <c r="C35" s="53"/>
      <c r="D35" s="53"/>
      <c r="E35" s="54" t="s">
        <v>314</v>
      </c>
      <c r="F35" s="108">
        <v>1.314</v>
      </c>
      <c r="G35" s="53"/>
      <c r="H35" s="55"/>
      <c r="I35" s="169"/>
      <c r="J35" s="55"/>
      <c r="K35" s="56"/>
      <c r="L35" s="57"/>
      <c r="M35" s="55"/>
      <c r="N35" s="55"/>
      <c r="O35" s="55"/>
      <c r="P35" s="82" t="s">
        <v>2</v>
      </c>
      <c r="Q35" s="55"/>
      <c r="R35" s="55"/>
      <c r="S35" s="54"/>
      <c r="T35" s="53"/>
      <c r="U35" s="53"/>
    </row>
    <row r="36" spans="1:21" s="46" customFormat="1" ht="12" outlineLevel="2">
      <c r="A36" s="16" t="s">
        <v>566</v>
      </c>
      <c r="B36" s="17" t="s">
        <v>8</v>
      </c>
      <c r="C36" s="47" t="s">
        <v>108</v>
      </c>
      <c r="D36" s="47"/>
      <c r="E36" s="48" t="s">
        <v>416</v>
      </c>
      <c r="F36" s="107">
        <v>2.2399999999999998</v>
      </c>
      <c r="G36" s="47" t="s">
        <v>11</v>
      </c>
      <c r="H36" s="20">
        <v>0</v>
      </c>
      <c r="I36" s="107">
        <f>F36*(1+H36/100)</f>
        <v>2.2399999999999998</v>
      </c>
      <c r="J36" s="20">
        <v>0</v>
      </c>
      <c r="K36" s="21">
        <f>I36*J36</f>
        <v>0</v>
      </c>
      <c r="L36" s="49">
        <v>0.07991</v>
      </c>
      <c r="M36" s="50">
        <f>I36*L36</f>
        <v>0.17899839999999997</v>
      </c>
      <c r="N36" s="49"/>
      <c r="O36" s="50">
        <f>I36*N36</f>
        <v>0</v>
      </c>
      <c r="P36" s="21">
        <v>21</v>
      </c>
      <c r="Q36" s="21">
        <f>K36*(P36/100)</f>
        <v>0</v>
      </c>
      <c r="R36" s="21">
        <f>K36+Q36</f>
        <v>0</v>
      </c>
      <c r="S36" s="48"/>
      <c r="T36" s="47" t="s">
        <v>53</v>
      </c>
      <c r="U36" s="47" t="s">
        <v>15</v>
      </c>
    </row>
    <row r="37" spans="1:21" s="51" customFormat="1" ht="11.25" outlineLevel="3">
      <c r="A37" s="52"/>
      <c r="B37" s="53"/>
      <c r="C37" s="53"/>
      <c r="D37" s="53"/>
      <c r="E37" s="54" t="s">
        <v>293</v>
      </c>
      <c r="F37" s="108">
        <v>2.2399999999999998</v>
      </c>
      <c r="G37" s="53"/>
      <c r="H37" s="55"/>
      <c r="I37" s="169"/>
      <c r="J37" s="55"/>
      <c r="K37" s="56"/>
      <c r="L37" s="57"/>
      <c r="M37" s="55"/>
      <c r="N37" s="55"/>
      <c r="O37" s="55"/>
      <c r="P37" s="82" t="s">
        <v>2</v>
      </c>
      <c r="Q37" s="55"/>
      <c r="R37" s="55"/>
      <c r="S37" s="54"/>
      <c r="T37" s="53"/>
      <c r="U37" s="53"/>
    </row>
    <row r="38" spans="1:21" s="83" customFormat="1" ht="12.75" customHeight="1" outlineLevel="2">
      <c r="A38" s="84"/>
      <c r="B38" s="85"/>
      <c r="C38" s="85"/>
      <c r="D38" s="85"/>
      <c r="E38" s="86"/>
      <c r="F38" s="126"/>
      <c r="G38" s="159"/>
      <c r="H38" s="87"/>
      <c r="I38" s="126"/>
      <c r="J38" s="87"/>
      <c r="K38" s="88"/>
      <c r="L38" s="89"/>
      <c r="M38" s="87"/>
      <c r="N38" s="87"/>
      <c r="O38" s="87"/>
      <c r="P38" s="90" t="s">
        <v>2</v>
      </c>
      <c r="Q38" s="87"/>
      <c r="R38" s="87"/>
      <c r="S38" s="87"/>
      <c r="T38" s="85"/>
      <c r="U38" s="85"/>
    </row>
    <row r="39" spans="1:21" s="38" customFormat="1" ht="16.5" customHeight="1" outlineLevel="1">
      <c r="A39" s="39"/>
      <c r="B39" s="6"/>
      <c r="C39" s="40"/>
      <c r="D39" s="40"/>
      <c r="E39" s="40" t="s">
        <v>320</v>
      </c>
      <c r="F39" s="125"/>
      <c r="G39" s="25"/>
      <c r="H39" s="41"/>
      <c r="I39" s="125"/>
      <c r="J39" s="41"/>
      <c r="K39" s="42">
        <f>SUBTOTAL(9,K40:K47)</f>
        <v>0</v>
      </c>
      <c r="L39" s="43"/>
      <c r="M39" s="44">
        <f>SUBTOTAL(9,M40:M47)</f>
        <v>0.4591807600000001</v>
      </c>
      <c r="N39" s="41"/>
      <c r="O39" s="44">
        <f>SUBTOTAL(9,O40:O47)</f>
        <v>0</v>
      </c>
      <c r="P39" s="81" t="s">
        <v>2</v>
      </c>
      <c r="Q39" s="42">
        <f>SUBTOTAL(9,Q40:Q47)</f>
        <v>0</v>
      </c>
      <c r="R39" s="42">
        <f>SUBTOTAL(9,R40:R47)</f>
        <v>0</v>
      </c>
      <c r="S39" s="45"/>
      <c r="T39" s="25"/>
      <c r="U39" s="25"/>
    </row>
    <row r="40" spans="1:21" s="46" customFormat="1" ht="12" outlineLevel="2">
      <c r="A40" s="16" t="s">
        <v>567</v>
      </c>
      <c r="B40" s="17" t="s">
        <v>1</v>
      </c>
      <c r="C40" s="47" t="s">
        <v>67</v>
      </c>
      <c r="D40" s="47"/>
      <c r="E40" s="48" t="s">
        <v>340</v>
      </c>
      <c r="F40" s="107">
        <v>0.0672</v>
      </c>
      <c r="G40" s="47" t="s">
        <v>4</v>
      </c>
      <c r="H40" s="20">
        <v>8</v>
      </c>
      <c r="I40" s="107">
        <f>F40*(1+H40/100)</f>
        <v>0.072576</v>
      </c>
      <c r="J40" s="20">
        <v>0</v>
      </c>
      <c r="K40" s="21">
        <f>I40*J40</f>
        <v>0</v>
      </c>
      <c r="L40" s="49">
        <v>1</v>
      </c>
      <c r="M40" s="50">
        <f>I40*L40</f>
        <v>0.072576</v>
      </c>
      <c r="N40" s="49"/>
      <c r="O40" s="50">
        <f>I40*N40</f>
        <v>0</v>
      </c>
      <c r="P40" s="21">
        <v>21</v>
      </c>
      <c r="Q40" s="21">
        <f>K40*(P40/100)</f>
        <v>0</v>
      </c>
      <c r="R40" s="21">
        <f>K40+Q40</f>
        <v>0</v>
      </c>
      <c r="S40" s="48"/>
      <c r="T40" s="47" t="s">
        <v>53</v>
      </c>
      <c r="U40" s="47" t="s">
        <v>16</v>
      </c>
    </row>
    <row r="41" spans="1:21" s="51" customFormat="1" ht="11.25" outlineLevel="3">
      <c r="A41" s="52"/>
      <c r="B41" s="53"/>
      <c r="C41" s="53"/>
      <c r="D41" s="53"/>
      <c r="E41" s="54" t="s">
        <v>282</v>
      </c>
      <c r="F41" s="108">
        <v>0.0672</v>
      </c>
      <c r="G41" s="53"/>
      <c r="H41" s="55"/>
      <c r="I41" s="169"/>
      <c r="J41" s="55"/>
      <c r="K41" s="56"/>
      <c r="L41" s="57"/>
      <c r="M41" s="55"/>
      <c r="N41" s="55"/>
      <c r="O41" s="55"/>
      <c r="P41" s="82" t="s">
        <v>2</v>
      </c>
      <c r="Q41" s="55"/>
      <c r="R41" s="55"/>
      <c r="S41" s="54"/>
      <c r="T41" s="53"/>
      <c r="U41" s="53"/>
    </row>
    <row r="42" spans="1:21" s="46" customFormat="1" ht="12" outlineLevel="2">
      <c r="A42" s="16" t="s">
        <v>568</v>
      </c>
      <c r="B42" s="17" t="s">
        <v>1</v>
      </c>
      <c r="C42" s="47" t="s">
        <v>68</v>
      </c>
      <c r="D42" s="47"/>
      <c r="E42" s="48" t="s">
        <v>341</v>
      </c>
      <c r="F42" s="107">
        <v>0.10203</v>
      </c>
      <c r="G42" s="47" t="s">
        <v>4</v>
      </c>
      <c r="H42" s="20">
        <v>8</v>
      </c>
      <c r="I42" s="107">
        <f>F42*(1+H42/100)</f>
        <v>0.1101924</v>
      </c>
      <c r="J42" s="20">
        <v>0</v>
      </c>
      <c r="K42" s="21">
        <f>I42*J42</f>
        <v>0</v>
      </c>
      <c r="L42" s="49">
        <v>1</v>
      </c>
      <c r="M42" s="50">
        <f>I42*L42</f>
        <v>0.1101924</v>
      </c>
      <c r="N42" s="49"/>
      <c r="O42" s="50">
        <f>I42*N42</f>
        <v>0</v>
      </c>
      <c r="P42" s="21">
        <v>21</v>
      </c>
      <c r="Q42" s="21">
        <f>K42*(P42/100)</f>
        <v>0</v>
      </c>
      <c r="R42" s="21">
        <f>K42+Q42</f>
        <v>0</v>
      </c>
      <c r="S42" s="48"/>
      <c r="T42" s="47" t="s">
        <v>53</v>
      </c>
      <c r="U42" s="47" t="s">
        <v>16</v>
      </c>
    </row>
    <row r="43" spans="1:21" s="51" customFormat="1" ht="11.25" outlineLevel="3">
      <c r="A43" s="52"/>
      <c r="B43" s="53"/>
      <c r="C43" s="53"/>
      <c r="D43" s="53"/>
      <c r="E43" s="54" t="s">
        <v>287</v>
      </c>
      <c r="F43" s="108">
        <v>0.10203</v>
      </c>
      <c r="G43" s="53"/>
      <c r="H43" s="55"/>
      <c r="I43" s="169"/>
      <c r="J43" s="55"/>
      <c r="K43" s="56"/>
      <c r="L43" s="57"/>
      <c r="M43" s="55"/>
      <c r="N43" s="55"/>
      <c r="O43" s="55"/>
      <c r="P43" s="82" t="s">
        <v>2</v>
      </c>
      <c r="Q43" s="55"/>
      <c r="R43" s="55"/>
      <c r="S43" s="54"/>
      <c r="T43" s="53"/>
      <c r="U43" s="53"/>
    </row>
    <row r="44" spans="1:21" s="46" customFormat="1" ht="12" outlineLevel="2">
      <c r="A44" s="16" t="s">
        <v>569</v>
      </c>
      <c r="B44" s="17" t="s">
        <v>8</v>
      </c>
      <c r="C44" s="47" t="s">
        <v>109</v>
      </c>
      <c r="D44" s="47"/>
      <c r="E44" s="48" t="s">
        <v>424</v>
      </c>
      <c r="F44" s="107">
        <v>12</v>
      </c>
      <c r="G44" s="47" t="s">
        <v>42</v>
      </c>
      <c r="H44" s="20">
        <v>0</v>
      </c>
      <c r="I44" s="107">
        <f>F44*(1+H44/100)</f>
        <v>12</v>
      </c>
      <c r="J44" s="20">
        <v>0</v>
      </c>
      <c r="K44" s="21">
        <f>I44*J44</f>
        <v>0</v>
      </c>
      <c r="L44" s="49">
        <v>0.02278</v>
      </c>
      <c r="M44" s="50">
        <f>I44*L44</f>
        <v>0.27336000000000005</v>
      </c>
      <c r="N44" s="49"/>
      <c r="O44" s="50">
        <f>I44*N44</f>
        <v>0</v>
      </c>
      <c r="P44" s="21">
        <v>21</v>
      </c>
      <c r="Q44" s="21">
        <f>K44*(P44/100)</f>
        <v>0</v>
      </c>
      <c r="R44" s="21">
        <f>K44+Q44</f>
        <v>0</v>
      </c>
      <c r="S44" s="48"/>
      <c r="T44" s="47" t="s">
        <v>53</v>
      </c>
      <c r="U44" s="47" t="s">
        <v>16</v>
      </c>
    </row>
    <row r="45" spans="1:21" s="46" customFormat="1" ht="24" outlineLevel="2">
      <c r="A45" s="16" t="s">
        <v>570</v>
      </c>
      <c r="B45" s="17" t="s">
        <v>8</v>
      </c>
      <c r="C45" s="47" t="s">
        <v>110</v>
      </c>
      <c r="D45" s="47"/>
      <c r="E45" s="48" t="s">
        <v>494</v>
      </c>
      <c r="F45" s="107">
        <v>0.067</v>
      </c>
      <c r="G45" s="47" t="s">
        <v>4</v>
      </c>
      <c r="H45" s="20">
        <v>0</v>
      </c>
      <c r="I45" s="107">
        <f>F45*(1+H45/100)</f>
        <v>0.067</v>
      </c>
      <c r="J45" s="20">
        <v>0</v>
      </c>
      <c r="K45" s="21">
        <f>I45*J45</f>
        <v>0</v>
      </c>
      <c r="L45" s="49">
        <v>0.01954</v>
      </c>
      <c r="M45" s="50">
        <f>I45*L45</f>
        <v>0.00130918</v>
      </c>
      <c r="N45" s="49"/>
      <c r="O45" s="50">
        <f>I45*N45</f>
        <v>0</v>
      </c>
      <c r="P45" s="21">
        <v>21</v>
      </c>
      <c r="Q45" s="21">
        <f>K45*(P45/100)</f>
        <v>0</v>
      </c>
      <c r="R45" s="21">
        <f>K45+Q45</f>
        <v>0</v>
      </c>
      <c r="S45" s="48"/>
      <c r="T45" s="47" t="s">
        <v>53</v>
      </c>
      <c r="U45" s="47" t="s">
        <v>16</v>
      </c>
    </row>
    <row r="46" spans="1:21" s="46" customFormat="1" ht="24" outlineLevel="2">
      <c r="A46" s="16" t="s">
        <v>571</v>
      </c>
      <c r="B46" s="17" t="s">
        <v>8</v>
      </c>
      <c r="C46" s="47" t="s">
        <v>111</v>
      </c>
      <c r="D46" s="47"/>
      <c r="E46" s="48" t="s">
        <v>499</v>
      </c>
      <c r="F46" s="107">
        <v>0.102</v>
      </c>
      <c r="G46" s="47" t="s">
        <v>4</v>
      </c>
      <c r="H46" s="20">
        <v>0</v>
      </c>
      <c r="I46" s="107">
        <f>F46*(1+H46/100)</f>
        <v>0.102</v>
      </c>
      <c r="J46" s="20">
        <v>0</v>
      </c>
      <c r="K46" s="21">
        <f>I46*J46</f>
        <v>0</v>
      </c>
      <c r="L46" s="49">
        <v>0.01709</v>
      </c>
      <c r="M46" s="50">
        <f>I46*L46</f>
        <v>0.00174318</v>
      </c>
      <c r="N46" s="49"/>
      <c r="O46" s="50">
        <f>I46*N46</f>
        <v>0</v>
      </c>
      <c r="P46" s="21">
        <v>21</v>
      </c>
      <c r="Q46" s="21">
        <f>K46*(P46/100)</f>
        <v>0</v>
      </c>
      <c r="R46" s="21">
        <f>K46+Q46</f>
        <v>0</v>
      </c>
      <c r="S46" s="48"/>
      <c r="T46" s="47" t="s">
        <v>53</v>
      </c>
      <c r="U46" s="47" t="s">
        <v>16</v>
      </c>
    </row>
    <row r="47" spans="1:21" s="83" customFormat="1" ht="12.75" customHeight="1" outlineLevel="2">
      <c r="A47" s="84"/>
      <c r="B47" s="85"/>
      <c r="C47" s="85"/>
      <c r="D47" s="85"/>
      <c r="E47" s="86"/>
      <c r="F47" s="126"/>
      <c r="G47" s="159"/>
      <c r="H47" s="87"/>
      <c r="I47" s="126"/>
      <c r="J47" s="87"/>
      <c r="K47" s="88"/>
      <c r="L47" s="89"/>
      <c r="M47" s="87"/>
      <c r="N47" s="87"/>
      <c r="O47" s="87"/>
      <c r="P47" s="90" t="s">
        <v>2</v>
      </c>
      <c r="Q47" s="87"/>
      <c r="R47" s="87"/>
      <c r="S47" s="87"/>
      <c r="T47" s="85"/>
      <c r="U47" s="85"/>
    </row>
    <row r="48" spans="1:21" s="38" customFormat="1" ht="16.5" customHeight="1" outlineLevel="1">
      <c r="A48" s="39"/>
      <c r="B48" s="6"/>
      <c r="C48" s="40"/>
      <c r="D48" s="40"/>
      <c r="E48" s="40" t="s">
        <v>306</v>
      </c>
      <c r="F48" s="125"/>
      <c r="G48" s="25"/>
      <c r="H48" s="41"/>
      <c r="I48" s="125"/>
      <c r="J48" s="41"/>
      <c r="K48" s="42">
        <f>SUBTOTAL(9,K49:K83)</f>
        <v>0</v>
      </c>
      <c r="L48" s="43"/>
      <c r="M48" s="44">
        <f>SUBTOTAL(9,M49:M83)</f>
        <v>56.819442329243614</v>
      </c>
      <c r="N48" s="41"/>
      <c r="O48" s="44">
        <f>SUBTOTAL(9,O49:O83)</f>
        <v>0</v>
      </c>
      <c r="P48" s="81" t="s">
        <v>2</v>
      </c>
      <c r="Q48" s="42">
        <f>SUBTOTAL(9,Q49:Q83)</f>
        <v>0</v>
      </c>
      <c r="R48" s="42">
        <f>SUBTOTAL(9,R49:R83)</f>
        <v>0</v>
      </c>
      <c r="S48" s="45"/>
      <c r="T48" s="25"/>
      <c r="U48" s="25"/>
    </row>
    <row r="49" spans="1:21" s="46" customFormat="1" ht="24" outlineLevel="2">
      <c r="A49" s="16" t="s">
        <v>572</v>
      </c>
      <c r="B49" s="17" t="s">
        <v>1</v>
      </c>
      <c r="C49" s="47" t="s">
        <v>78</v>
      </c>
      <c r="D49" s="47"/>
      <c r="E49" s="48" t="s">
        <v>822</v>
      </c>
      <c r="F49" s="107">
        <v>4</v>
      </c>
      <c r="G49" s="47" t="s">
        <v>42</v>
      </c>
      <c r="H49" s="20">
        <v>0</v>
      </c>
      <c r="I49" s="107">
        <f>F49*(1+H49/100)</f>
        <v>4</v>
      </c>
      <c r="J49" s="20">
        <v>0</v>
      </c>
      <c r="K49" s="21">
        <f>I49*J49</f>
        <v>0</v>
      </c>
      <c r="L49" s="49">
        <v>0.02328</v>
      </c>
      <c r="M49" s="50">
        <f>I49*L49</f>
        <v>0.09312</v>
      </c>
      <c r="N49" s="49"/>
      <c r="O49" s="50">
        <f>I49*N49</f>
        <v>0</v>
      </c>
      <c r="P49" s="21">
        <v>21</v>
      </c>
      <c r="Q49" s="21">
        <f>K49*(P49/100)</f>
        <v>0</v>
      </c>
      <c r="R49" s="21">
        <f>K49+Q49</f>
        <v>0</v>
      </c>
      <c r="S49" s="48"/>
      <c r="T49" s="47" t="s">
        <v>53</v>
      </c>
      <c r="U49" s="47" t="s">
        <v>17</v>
      </c>
    </row>
    <row r="50" spans="1:21" s="46" customFormat="1" ht="24" outlineLevel="2">
      <c r="A50" s="16" t="s">
        <v>573</v>
      </c>
      <c r="B50" s="17" t="s">
        <v>1</v>
      </c>
      <c r="C50" s="47" t="s">
        <v>79</v>
      </c>
      <c r="D50" s="47"/>
      <c r="E50" s="48" t="s">
        <v>823</v>
      </c>
      <c r="F50" s="107">
        <v>1</v>
      </c>
      <c r="G50" s="47" t="s">
        <v>42</v>
      </c>
      <c r="H50" s="20">
        <v>0</v>
      </c>
      <c r="I50" s="107">
        <f>F50*(1+H50/100)</f>
        <v>1</v>
      </c>
      <c r="J50" s="20">
        <v>0</v>
      </c>
      <c r="K50" s="21">
        <f>I50*J50</f>
        <v>0</v>
      </c>
      <c r="L50" s="49">
        <v>0.02974</v>
      </c>
      <c r="M50" s="50">
        <f>I50*L50</f>
        <v>0.02974</v>
      </c>
      <c r="N50" s="49"/>
      <c r="O50" s="50">
        <f>I50*N50</f>
        <v>0</v>
      </c>
      <c r="P50" s="21">
        <v>21</v>
      </c>
      <c r="Q50" s="21">
        <f>K50*(P50/100)</f>
        <v>0</v>
      </c>
      <c r="R50" s="21">
        <f>K50+Q50</f>
        <v>0</v>
      </c>
      <c r="S50" s="48"/>
      <c r="T50" s="47" t="s">
        <v>53</v>
      </c>
      <c r="U50" s="47" t="s">
        <v>17</v>
      </c>
    </row>
    <row r="51" spans="1:21" s="46" customFormat="1" ht="24" outlineLevel="2">
      <c r="A51" s="16" t="s">
        <v>577</v>
      </c>
      <c r="B51" s="17" t="s">
        <v>8</v>
      </c>
      <c r="C51" s="47" t="s">
        <v>112</v>
      </c>
      <c r="D51" s="47"/>
      <c r="E51" s="48" t="s">
        <v>505</v>
      </c>
      <c r="F51" s="107">
        <v>120.728</v>
      </c>
      <c r="G51" s="47" t="s">
        <v>11</v>
      </c>
      <c r="H51" s="20">
        <v>0</v>
      </c>
      <c r="I51" s="107">
        <f>F51*(1+H51/100)</f>
        <v>120.728</v>
      </c>
      <c r="J51" s="20">
        <v>0</v>
      </c>
      <c r="K51" s="21">
        <f>I51*J51</f>
        <v>0</v>
      </c>
      <c r="L51" s="49">
        <v>0.00438</v>
      </c>
      <c r="M51" s="50">
        <f>I51*L51</f>
        <v>0.52878864</v>
      </c>
      <c r="N51" s="49"/>
      <c r="O51" s="50">
        <f>I51*N51</f>
        <v>0</v>
      </c>
      <c r="P51" s="21">
        <v>21</v>
      </c>
      <c r="Q51" s="21">
        <f>K51*(P51/100)</f>
        <v>0</v>
      </c>
      <c r="R51" s="21">
        <f>K51+Q51</f>
        <v>0</v>
      </c>
      <c r="S51" s="48"/>
      <c r="T51" s="47" t="s">
        <v>53</v>
      </c>
      <c r="U51" s="47" t="s">
        <v>17</v>
      </c>
    </row>
    <row r="52" spans="1:21" s="51" customFormat="1" ht="33.75" outlineLevel="3">
      <c r="A52" s="52"/>
      <c r="B52" s="53"/>
      <c r="C52" s="53"/>
      <c r="D52" s="53"/>
      <c r="E52" s="54" t="s">
        <v>496</v>
      </c>
      <c r="F52" s="108">
        <v>120.728</v>
      </c>
      <c r="G52" s="53"/>
      <c r="H52" s="55"/>
      <c r="I52" s="169"/>
      <c r="J52" s="55"/>
      <c r="K52" s="56"/>
      <c r="L52" s="57"/>
      <c r="M52" s="55"/>
      <c r="N52" s="55"/>
      <c r="O52" s="55"/>
      <c r="P52" s="82" t="s">
        <v>2</v>
      </c>
      <c r="Q52" s="55"/>
      <c r="R52" s="55"/>
      <c r="S52" s="54"/>
      <c r="T52" s="53"/>
      <c r="U52" s="53"/>
    </row>
    <row r="53" spans="1:21" s="46" customFormat="1" ht="12" outlineLevel="2">
      <c r="A53" s="16" t="s">
        <v>578</v>
      </c>
      <c r="B53" s="17" t="s">
        <v>8</v>
      </c>
      <c r="C53" s="47" t="s">
        <v>113</v>
      </c>
      <c r="D53" s="47"/>
      <c r="E53" s="48" t="s">
        <v>449</v>
      </c>
      <c r="F53" s="107">
        <v>106.868</v>
      </c>
      <c r="G53" s="47" t="s">
        <v>11</v>
      </c>
      <c r="H53" s="20">
        <v>0</v>
      </c>
      <c r="I53" s="107">
        <f>F53*(1+H53/100)</f>
        <v>106.868</v>
      </c>
      <c r="J53" s="20">
        <v>0</v>
      </c>
      <c r="K53" s="21">
        <f>I53*J53</f>
        <v>0</v>
      </c>
      <c r="L53" s="49">
        <v>0.003</v>
      </c>
      <c r="M53" s="50">
        <f>I53*L53</f>
        <v>0.320604</v>
      </c>
      <c r="N53" s="49"/>
      <c r="O53" s="50">
        <f>I53*N53</f>
        <v>0</v>
      </c>
      <c r="P53" s="21">
        <v>21</v>
      </c>
      <c r="Q53" s="21">
        <f>K53*(P53/100)</f>
        <v>0</v>
      </c>
      <c r="R53" s="21">
        <f>K53+Q53</f>
        <v>0</v>
      </c>
      <c r="S53" s="48"/>
      <c r="T53" s="47" t="s">
        <v>53</v>
      </c>
      <c r="U53" s="47" t="s">
        <v>17</v>
      </c>
    </row>
    <row r="54" spans="1:21" s="51" customFormat="1" ht="33.75" outlineLevel="3">
      <c r="A54" s="52"/>
      <c r="B54" s="53"/>
      <c r="C54" s="53"/>
      <c r="D54" s="53"/>
      <c r="E54" s="54" t="s">
        <v>496</v>
      </c>
      <c r="F54" s="108">
        <v>120.728</v>
      </c>
      <c r="G54" s="53"/>
      <c r="H54" s="55"/>
      <c r="I54" s="169"/>
      <c r="J54" s="55"/>
      <c r="K54" s="56"/>
      <c r="L54" s="57"/>
      <c r="M54" s="55"/>
      <c r="N54" s="55"/>
      <c r="O54" s="55"/>
      <c r="P54" s="82" t="s">
        <v>2</v>
      </c>
      <c r="Q54" s="55"/>
      <c r="R54" s="55"/>
      <c r="S54" s="54"/>
      <c r="T54" s="53"/>
      <c r="U54" s="53"/>
    </row>
    <row r="55" spans="1:21" s="51" customFormat="1" ht="11.25" outlineLevel="3">
      <c r="A55" s="52"/>
      <c r="B55" s="53"/>
      <c r="C55" s="53"/>
      <c r="D55" s="53"/>
      <c r="E55" s="54" t="s">
        <v>299</v>
      </c>
      <c r="F55" s="108">
        <v>-13.86</v>
      </c>
      <c r="G55" s="53"/>
      <c r="H55" s="55"/>
      <c r="I55" s="169"/>
      <c r="J55" s="55"/>
      <c r="K55" s="56"/>
      <c r="L55" s="57"/>
      <c r="M55" s="55"/>
      <c r="N55" s="55"/>
      <c r="O55" s="55"/>
      <c r="P55" s="82" t="s">
        <v>2</v>
      </c>
      <c r="Q55" s="55"/>
      <c r="R55" s="55"/>
      <c r="S55" s="54"/>
      <c r="T55" s="53"/>
      <c r="U55" s="53"/>
    </row>
    <row r="56" spans="1:21" s="46" customFormat="1" ht="12" outlineLevel="2">
      <c r="A56" s="16" t="s">
        <v>579</v>
      </c>
      <c r="B56" s="17" t="s">
        <v>8</v>
      </c>
      <c r="C56" s="47" t="s">
        <v>114</v>
      </c>
      <c r="D56" s="47"/>
      <c r="E56" s="48" t="s">
        <v>469</v>
      </c>
      <c r="F56" s="107">
        <v>183.65800000000002</v>
      </c>
      <c r="G56" s="47" t="s">
        <v>11</v>
      </c>
      <c r="H56" s="20">
        <v>0</v>
      </c>
      <c r="I56" s="107">
        <f>F56*(1+H56/100)</f>
        <v>183.65800000000002</v>
      </c>
      <c r="J56" s="20">
        <v>0</v>
      </c>
      <c r="K56" s="21">
        <f>I56*J56</f>
        <v>0</v>
      </c>
      <c r="L56" s="49">
        <v>0.0284</v>
      </c>
      <c r="M56" s="50">
        <f>I56*L56</f>
        <v>5.215887200000001</v>
      </c>
      <c r="N56" s="49"/>
      <c r="O56" s="50">
        <f>I56*N56</f>
        <v>0</v>
      </c>
      <c r="P56" s="21">
        <v>21</v>
      </c>
      <c r="Q56" s="21">
        <f>K56*(P56/100)</f>
        <v>0</v>
      </c>
      <c r="R56" s="21">
        <f>K56+Q56</f>
        <v>0</v>
      </c>
      <c r="S56" s="48"/>
      <c r="T56" s="47" t="s">
        <v>53</v>
      </c>
      <c r="U56" s="47" t="s">
        <v>17</v>
      </c>
    </row>
    <row r="57" spans="1:21" s="51" customFormat="1" ht="22.5" outlineLevel="3">
      <c r="A57" s="52"/>
      <c r="B57" s="53"/>
      <c r="C57" s="53"/>
      <c r="D57" s="53"/>
      <c r="E57" s="54" t="s">
        <v>383</v>
      </c>
      <c r="F57" s="108">
        <v>348.481</v>
      </c>
      <c r="G57" s="53"/>
      <c r="H57" s="55"/>
      <c r="I57" s="169"/>
      <c r="J57" s="55"/>
      <c r="K57" s="56"/>
      <c r="L57" s="57"/>
      <c r="M57" s="55"/>
      <c r="N57" s="55"/>
      <c r="O57" s="55"/>
      <c r="P57" s="82" t="s">
        <v>2</v>
      </c>
      <c r="Q57" s="55"/>
      <c r="R57" s="55"/>
      <c r="S57" s="54"/>
      <c r="T57" s="53"/>
      <c r="U57" s="53"/>
    </row>
    <row r="58" spans="1:21" s="51" customFormat="1" ht="11.25" outlineLevel="3">
      <c r="A58" s="52"/>
      <c r="B58" s="53"/>
      <c r="C58" s="53"/>
      <c r="D58" s="53"/>
      <c r="E58" s="54" t="s">
        <v>311</v>
      </c>
      <c r="F58" s="108">
        <v>-13.95</v>
      </c>
      <c r="G58" s="53"/>
      <c r="H58" s="55"/>
      <c r="I58" s="169"/>
      <c r="J58" s="55"/>
      <c r="K58" s="56"/>
      <c r="L58" s="57"/>
      <c r="M58" s="55"/>
      <c r="N58" s="55"/>
      <c r="O58" s="55"/>
      <c r="P58" s="82" t="s">
        <v>2</v>
      </c>
      <c r="Q58" s="55"/>
      <c r="R58" s="55"/>
      <c r="S58" s="54"/>
      <c r="T58" s="53"/>
      <c r="U58" s="53"/>
    </row>
    <row r="59" spans="1:21" s="51" customFormat="1" ht="11.25" outlineLevel="3">
      <c r="A59" s="52"/>
      <c r="B59" s="53"/>
      <c r="C59" s="53"/>
      <c r="D59" s="53"/>
      <c r="E59" s="54" t="s">
        <v>429</v>
      </c>
      <c r="F59" s="108">
        <v>-44.005</v>
      </c>
      <c r="G59" s="53"/>
      <c r="H59" s="55"/>
      <c r="I59" s="169"/>
      <c r="J59" s="55"/>
      <c r="K59" s="56"/>
      <c r="L59" s="57"/>
      <c r="M59" s="55"/>
      <c r="N59" s="55"/>
      <c r="O59" s="55"/>
      <c r="P59" s="82" t="s">
        <v>2</v>
      </c>
      <c r="Q59" s="55"/>
      <c r="R59" s="55"/>
      <c r="S59" s="54"/>
      <c r="T59" s="53"/>
      <c r="U59" s="53"/>
    </row>
    <row r="60" spans="1:21" s="51" customFormat="1" ht="11.25" outlineLevel="3">
      <c r="A60" s="52"/>
      <c r="B60" s="53"/>
      <c r="C60" s="53"/>
      <c r="D60" s="53"/>
      <c r="E60" s="54" t="s">
        <v>411</v>
      </c>
      <c r="F60" s="108">
        <v>-106.868</v>
      </c>
      <c r="G60" s="53"/>
      <c r="H60" s="55"/>
      <c r="I60" s="169"/>
      <c r="J60" s="55"/>
      <c r="K60" s="56"/>
      <c r="L60" s="57"/>
      <c r="M60" s="55"/>
      <c r="N60" s="55"/>
      <c r="O60" s="55"/>
      <c r="P60" s="82" t="s">
        <v>2</v>
      </c>
      <c r="Q60" s="55"/>
      <c r="R60" s="55"/>
      <c r="S60" s="54"/>
      <c r="T60" s="53"/>
      <c r="U60" s="53"/>
    </row>
    <row r="61" spans="1:21" s="106" customFormat="1" ht="12" outlineLevel="2">
      <c r="A61" s="16" t="s">
        <v>580</v>
      </c>
      <c r="B61" s="17" t="s">
        <v>8</v>
      </c>
      <c r="C61" s="47" t="s">
        <v>574</v>
      </c>
      <c r="D61" s="47"/>
      <c r="E61" s="48" t="s">
        <v>575</v>
      </c>
      <c r="F61" s="107">
        <f>F62</f>
        <v>10</v>
      </c>
      <c r="G61" s="47" t="s">
        <v>11</v>
      </c>
      <c r="H61" s="20">
        <v>0</v>
      </c>
      <c r="I61" s="107">
        <f>F61*(1+H61/100)</f>
        <v>10</v>
      </c>
      <c r="J61" s="20">
        <v>0</v>
      </c>
      <c r="K61" s="21">
        <f>I61*J61</f>
        <v>0</v>
      </c>
      <c r="L61" s="49">
        <v>0.05906</v>
      </c>
      <c r="M61" s="50">
        <f>I61*L61</f>
        <v>0.5906</v>
      </c>
      <c r="N61" s="49"/>
      <c r="O61" s="50">
        <f>I61*N61</f>
        <v>0</v>
      </c>
      <c r="P61" s="21">
        <v>21</v>
      </c>
      <c r="Q61" s="21">
        <f>K61*(P61/100)</f>
        <v>0</v>
      </c>
      <c r="R61" s="21">
        <f>K61+Q61</f>
        <v>0</v>
      </c>
      <c r="S61" s="48"/>
      <c r="T61" s="47" t="s">
        <v>53</v>
      </c>
      <c r="U61" s="47" t="s">
        <v>17</v>
      </c>
    </row>
    <row r="62" spans="1:21" s="51" customFormat="1" ht="11.25" outlineLevel="3">
      <c r="A62" s="52"/>
      <c r="B62" s="53"/>
      <c r="C62" s="53"/>
      <c r="D62" s="53"/>
      <c r="E62" s="54" t="s">
        <v>576</v>
      </c>
      <c r="F62" s="108">
        <v>10</v>
      </c>
      <c r="G62" s="53"/>
      <c r="H62" s="55"/>
      <c r="I62" s="169"/>
      <c r="J62" s="55"/>
      <c r="K62" s="56"/>
      <c r="L62" s="57"/>
      <c r="M62" s="55"/>
      <c r="N62" s="55"/>
      <c r="O62" s="55"/>
      <c r="P62" s="82"/>
      <c r="Q62" s="55"/>
      <c r="R62" s="55"/>
      <c r="S62" s="54"/>
      <c r="T62" s="53"/>
      <c r="U62" s="53"/>
    </row>
    <row r="63" spans="1:21" s="46" customFormat="1" ht="24" outlineLevel="2">
      <c r="A63" s="16" t="s">
        <v>581</v>
      </c>
      <c r="B63" s="17" t="s">
        <v>8</v>
      </c>
      <c r="C63" s="47" t="s">
        <v>115</v>
      </c>
      <c r="D63" s="47"/>
      <c r="E63" s="48" t="s">
        <v>484</v>
      </c>
      <c r="F63" s="107">
        <v>18.27</v>
      </c>
      <c r="G63" s="47" t="s">
        <v>11</v>
      </c>
      <c r="H63" s="20">
        <v>0</v>
      </c>
      <c r="I63" s="107">
        <f>F63*(1+H63/100)</f>
        <v>18.27</v>
      </c>
      <c r="J63" s="20">
        <v>0</v>
      </c>
      <c r="K63" s="21">
        <f>I63*J63</f>
        <v>0</v>
      </c>
      <c r="L63" s="49">
        <v>0.0231</v>
      </c>
      <c r="M63" s="50">
        <f>I63*L63</f>
        <v>0.422037</v>
      </c>
      <c r="N63" s="49"/>
      <c r="O63" s="50">
        <f>I63*N63</f>
        <v>0</v>
      </c>
      <c r="P63" s="21">
        <v>21</v>
      </c>
      <c r="Q63" s="21">
        <f>K63*(P63/100)</f>
        <v>0</v>
      </c>
      <c r="R63" s="21">
        <f>K63+Q63</f>
        <v>0</v>
      </c>
      <c r="S63" s="48"/>
      <c r="T63" s="47" t="s">
        <v>53</v>
      </c>
      <c r="U63" s="47" t="s">
        <v>17</v>
      </c>
    </row>
    <row r="64" spans="1:21" s="51" customFormat="1" ht="11.25" outlineLevel="3">
      <c r="A64" s="52"/>
      <c r="B64" s="53"/>
      <c r="C64" s="53"/>
      <c r="D64" s="53"/>
      <c r="E64" s="54" t="s">
        <v>301</v>
      </c>
      <c r="F64" s="108">
        <v>18.27</v>
      </c>
      <c r="G64" s="53"/>
      <c r="H64" s="55"/>
      <c r="I64" s="169"/>
      <c r="J64" s="55"/>
      <c r="K64" s="56"/>
      <c r="L64" s="57"/>
      <c r="M64" s="55"/>
      <c r="N64" s="55"/>
      <c r="O64" s="55"/>
      <c r="P64" s="82" t="s">
        <v>2</v>
      </c>
      <c r="Q64" s="55"/>
      <c r="R64" s="55"/>
      <c r="S64" s="54"/>
      <c r="T64" s="53"/>
      <c r="U64" s="53"/>
    </row>
    <row r="65" spans="1:21" s="46" customFormat="1" ht="24" outlineLevel="2">
      <c r="A65" s="16" t="s">
        <v>582</v>
      </c>
      <c r="B65" s="17" t="s">
        <v>8</v>
      </c>
      <c r="C65" s="47" t="s">
        <v>116</v>
      </c>
      <c r="D65" s="47"/>
      <c r="E65" s="48" t="s">
        <v>509</v>
      </c>
      <c r="F65" s="107">
        <v>18.27</v>
      </c>
      <c r="G65" s="47" t="s">
        <v>11</v>
      </c>
      <c r="H65" s="20">
        <v>0</v>
      </c>
      <c r="I65" s="107">
        <f>F65*(1+H65/100)</f>
        <v>18.27</v>
      </c>
      <c r="J65" s="20">
        <v>0</v>
      </c>
      <c r="K65" s="21">
        <f>I65*J65</f>
        <v>0</v>
      </c>
      <c r="L65" s="49">
        <v>0.00268</v>
      </c>
      <c r="M65" s="50">
        <f>I65*L65</f>
        <v>0.0489636</v>
      </c>
      <c r="N65" s="49"/>
      <c r="O65" s="50">
        <f>I65*N65</f>
        <v>0</v>
      </c>
      <c r="P65" s="21">
        <v>21</v>
      </c>
      <c r="Q65" s="21">
        <f>K65*(P65/100)</f>
        <v>0</v>
      </c>
      <c r="R65" s="21">
        <f>K65+Q65</f>
        <v>0</v>
      </c>
      <c r="S65" s="48"/>
      <c r="T65" s="47" t="s">
        <v>53</v>
      </c>
      <c r="U65" s="47" t="s">
        <v>17</v>
      </c>
    </row>
    <row r="66" spans="1:21" s="46" customFormat="1" ht="24" outlineLevel="2">
      <c r="A66" s="16" t="s">
        <v>583</v>
      </c>
      <c r="B66" s="17" t="s">
        <v>8</v>
      </c>
      <c r="C66" s="47" t="s">
        <v>117</v>
      </c>
      <c r="D66" s="47"/>
      <c r="E66" s="48" t="s">
        <v>526</v>
      </c>
      <c r="F66" s="107">
        <v>8.634</v>
      </c>
      <c r="G66" s="47" t="s">
        <v>12</v>
      </c>
      <c r="H66" s="20">
        <v>0</v>
      </c>
      <c r="I66" s="107">
        <f>F66*(1+H66/100)</f>
        <v>8.634</v>
      </c>
      <c r="J66" s="20">
        <v>0</v>
      </c>
      <c r="K66" s="21">
        <f>I66*J66</f>
        <v>0</v>
      </c>
      <c r="L66" s="49">
        <v>2.45329</v>
      </c>
      <c r="M66" s="50">
        <f>I66*L66</f>
        <v>21.18170586</v>
      </c>
      <c r="N66" s="49"/>
      <c r="O66" s="50">
        <f>I66*N66</f>
        <v>0</v>
      </c>
      <c r="P66" s="21">
        <v>21</v>
      </c>
      <c r="Q66" s="21">
        <f>K66*(P66/100)</f>
        <v>0</v>
      </c>
      <c r="R66" s="21">
        <f>K66+Q66</f>
        <v>0</v>
      </c>
      <c r="S66" s="48"/>
      <c r="T66" s="47" t="s">
        <v>53</v>
      </c>
      <c r="U66" s="47" t="s">
        <v>17</v>
      </c>
    </row>
    <row r="67" spans="1:21" s="51" customFormat="1" ht="11.25" outlineLevel="3">
      <c r="A67" s="52"/>
      <c r="B67" s="53"/>
      <c r="C67" s="53"/>
      <c r="D67" s="53"/>
      <c r="E67" s="54" t="s">
        <v>343</v>
      </c>
      <c r="F67" s="108">
        <v>8.634</v>
      </c>
      <c r="G67" s="53"/>
      <c r="H67" s="55"/>
      <c r="I67" s="169"/>
      <c r="J67" s="55"/>
      <c r="K67" s="56"/>
      <c r="L67" s="57"/>
      <c r="M67" s="55"/>
      <c r="N67" s="55"/>
      <c r="O67" s="55"/>
      <c r="P67" s="82" t="s">
        <v>2</v>
      </c>
      <c r="Q67" s="55"/>
      <c r="R67" s="55"/>
      <c r="S67" s="54"/>
      <c r="T67" s="53"/>
      <c r="U67" s="53"/>
    </row>
    <row r="68" spans="1:21" s="46" customFormat="1" ht="24" outlineLevel="2">
      <c r="A68" s="16" t="s">
        <v>584</v>
      </c>
      <c r="B68" s="17" t="s">
        <v>8</v>
      </c>
      <c r="C68" s="47" t="s">
        <v>118</v>
      </c>
      <c r="D68" s="47"/>
      <c r="E68" s="48" t="s">
        <v>481</v>
      </c>
      <c r="F68" s="107">
        <v>2.959</v>
      </c>
      <c r="G68" s="47" t="s">
        <v>12</v>
      </c>
      <c r="H68" s="20">
        <v>0</v>
      </c>
      <c r="I68" s="107">
        <f>F68*(1+H68/100)</f>
        <v>2.959</v>
      </c>
      <c r="J68" s="20">
        <v>0</v>
      </c>
      <c r="K68" s="21">
        <f>I68*J68</f>
        <v>0</v>
      </c>
      <c r="L68" s="49">
        <v>0.02</v>
      </c>
      <c r="M68" s="50">
        <f>I68*L68</f>
        <v>0.05918</v>
      </c>
      <c r="N68" s="49"/>
      <c r="O68" s="50">
        <f>I68*N68</f>
        <v>0</v>
      </c>
      <c r="P68" s="21">
        <v>21</v>
      </c>
      <c r="Q68" s="21">
        <f>K68*(P68/100)</f>
        <v>0</v>
      </c>
      <c r="R68" s="21">
        <f>K68+Q68</f>
        <v>0</v>
      </c>
      <c r="S68" s="48"/>
      <c r="T68" s="47" t="s">
        <v>53</v>
      </c>
      <c r="U68" s="47" t="s">
        <v>17</v>
      </c>
    </row>
    <row r="69" spans="1:21" s="51" customFormat="1" ht="11.25" outlineLevel="3">
      <c r="A69" s="52"/>
      <c r="B69" s="53"/>
      <c r="C69" s="53"/>
      <c r="D69" s="53"/>
      <c r="E69" s="54" t="s">
        <v>325</v>
      </c>
      <c r="F69" s="108">
        <v>2.959</v>
      </c>
      <c r="G69" s="53"/>
      <c r="H69" s="55"/>
      <c r="I69" s="169"/>
      <c r="J69" s="55"/>
      <c r="K69" s="56"/>
      <c r="L69" s="57"/>
      <c r="M69" s="55"/>
      <c r="N69" s="55"/>
      <c r="O69" s="55"/>
      <c r="P69" s="82" t="s">
        <v>2</v>
      </c>
      <c r="Q69" s="55"/>
      <c r="R69" s="55"/>
      <c r="S69" s="54"/>
      <c r="T69" s="53"/>
      <c r="U69" s="53"/>
    </row>
    <row r="70" spans="1:21" s="46" customFormat="1" ht="12" outlineLevel="2">
      <c r="A70" s="16" t="s">
        <v>585</v>
      </c>
      <c r="B70" s="17" t="s">
        <v>8</v>
      </c>
      <c r="C70" s="47" t="s">
        <v>119</v>
      </c>
      <c r="D70" s="47"/>
      <c r="E70" s="48" t="s">
        <v>439</v>
      </c>
      <c r="F70" s="107">
        <v>2.959</v>
      </c>
      <c r="G70" s="47" t="s">
        <v>12</v>
      </c>
      <c r="H70" s="20">
        <v>0</v>
      </c>
      <c r="I70" s="107">
        <f>F70*(1+H70/100)</f>
        <v>2.959</v>
      </c>
      <c r="J70" s="20">
        <v>0</v>
      </c>
      <c r="K70" s="21">
        <f>I70*J70</f>
        <v>0</v>
      </c>
      <c r="L70" s="49">
        <v>0.02</v>
      </c>
      <c r="M70" s="50">
        <f>I70*L70</f>
        <v>0.05918</v>
      </c>
      <c r="N70" s="49"/>
      <c r="O70" s="50">
        <f>I70*N70</f>
        <v>0</v>
      </c>
      <c r="P70" s="21">
        <v>21</v>
      </c>
      <c r="Q70" s="21">
        <f>K70*(P70/100)</f>
        <v>0</v>
      </c>
      <c r="R70" s="21">
        <f>K70+Q70</f>
        <v>0</v>
      </c>
      <c r="S70" s="48"/>
      <c r="T70" s="47" t="s">
        <v>53</v>
      </c>
      <c r="U70" s="47" t="s">
        <v>17</v>
      </c>
    </row>
    <row r="71" spans="1:21" s="51" customFormat="1" ht="11.25" outlineLevel="3">
      <c r="A71" s="52"/>
      <c r="B71" s="53"/>
      <c r="C71" s="53"/>
      <c r="D71" s="53"/>
      <c r="E71" s="54" t="s">
        <v>325</v>
      </c>
      <c r="F71" s="108">
        <v>2.959</v>
      </c>
      <c r="G71" s="53"/>
      <c r="H71" s="55"/>
      <c r="I71" s="169"/>
      <c r="J71" s="55"/>
      <c r="K71" s="56"/>
      <c r="L71" s="57"/>
      <c r="M71" s="55"/>
      <c r="N71" s="55"/>
      <c r="O71" s="55"/>
      <c r="P71" s="82" t="s">
        <v>2</v>
      </c>
      <c r="Q71" s="55"/>
      <c r="R71" s="55"/>
      <c r="S71" s="54"/>
      <c r="T71" s="53"/>
      <c r="U71" s="53"/>
    </row>
    <row r="72" spans="1:21" s="46" customFormat="1" ht="24" outlineLevel="2">
      <c r="A72" s="16" t="s">
        <v>586</v>
      </c>
      <c r="B72" s="17" t="s">
        <v>8</v>
      </c>
      <c r="C72" s="47" t="s">
        <v>120</v>
      </c>
      <c r="D72" s="47"/>
      <c r="E72" s="48" t="s">
        <v>530</v>
      </c>
      <c r="F72" s="107">
        <v>8.634</v>
      </c>
      <c r="G72" s="47" t="s">
        <v>12</v>
      </c>
      <c r="H72" s="20">
        <v>0</v>
      </c>
      <c r="I72" s="107">
        <f>F72*(1+H72/100)</f>
        <v>8.634</v>
      </c>
      <c r="J72" s="20">
        <v>0</v>
      </c>
      <c r="K72" s="21">
        <f>I72*J72</f>
        <v>0</v>
      </c>
      <c r="L72" s="49"/>
      <c r="M72" s="50">
        <f>I72*L72</f>
        <v>0</v>
      </c>
      <c r="N72" s="49"/>
      <c r="O72" s="50">
        <f>I72*N72</f>
        <v>0</v>
      </c>
      <c r="P72" s="21">
        <v>21</v>
      </c>
      <c r="Q72" s="21">
        <f>K72*(P72/100)</f>
        <v>0</v>
      </c>
      <c r="R72" s="21">
        <f>K72+Q72</f>
        <v>0</v>
      </c>
      <c r="S72" s="48"/>
      <c r="T72" s="47" t="s">
        <v>53</v>
      </c>
      <c r="U72" s="47" t="s">
        <v>17</v>
      </c>
    </row>
    <row r="73" spans="1:21" s="46" customFormat="1" ht="12" outlineLevel="2">
      <c r="A73" s="16" t="s">
        <v>587</v>
      </c>
      <c r="B73" s="17" t="s">
        <v>8</v>
      </c>
      <c r="C73" s="47" t="s">
        <v>121</v>
      </c>
      <c r="D73" s="47"/>
      <c r="E73" s="48" t="s">
        <v>428</v>
      </c>
      <c r="F73" s="107">
        <v>1.1426</v>
      </c>
      <c r="G73" s="47" t="s">
        <v>12</v>
      </c>
      <c r="H73" s="20">
        <v>0</v>
      </c>
      <c r="I73" s="107">
        <f>F73*(1+H73/100)</f>
        <v>1.1426</v>
      </c>
      <c r="J73" s="20">
        <v>0</v>
      </c>
      <c r="K73" s="21">
        <f>I73*J73</f>
        <v>0</v>
      </c>
      <c r="L73" s="49"/>
      <c r="M73" s="50">
        <f>I73*L73</f>
        <v>0</v>
      </c>
      <c r="N73" s="49"/>
      <c r="O73" s="50">
        <f>I73*N73</f>
        <v>0</v>
      </c>
      <c r="P73" s="21">
        <v>21</v>
      </c>
      <c r="Q73" s="21">
        <f>K73*(P73/100)</f>
        <v>0</v>
      </c>
      <c r="R73" s="21">
        <f>K73+Q73</f>
        <v>0</v>
      </c>
      <c r="S73" s="48"/>
      <c r="T73" s="47" t="s">
        <v>53</v>
      </c>
      <c r="U73" s="47" t="s">
        <v>17</v>
      </c>
    </row>
    <row r="74" spans="1:21" s="51" customFormat="1" ht="11.25" outlineLevel="3">
      <c r="A74" s="52"/>
      <c r="B74" s="53"/>
      <c r="C74" s="53"/>
      <c r="D74" s="53"/>
      <c r="E74" s="54" t="s">
        <v>318</v>
      </c>
      <c r="F74" s="108">
        <v>1.1426</v>
      </c>
      <c r="G74" s="53"/>
      <c r="H74" s="55"/>
      <c r="I74" s="169"/>
      <c r="J74" s="55"/>
      <c r="K74" s="56"/>
      <c r="L74" s="57"/>
      <c r="M74" s="55"/>
      <c r="N74" s="55"/>
      <c r="O74" s="55"/>
      <c r="P74" s="82" t="s">
        <v>2</v>
      </c>
      <c r="Q74" s="55"/>
      <c r="R74" s="55"/>
      <c r="S74" s="54"/>
      <c r="T74" s="53"/>
      <c r="U74" s="53"/>
    </row>
    <row r="75" spans="1:21" s="46" customFormat="1" ht="12" outlineLevel="2">
      <c r="A75" s="16" t="s">
        <v>588</v>
      </c>
      <c r="B75" s="17" t="s">
        <v>8</v>
      </c>
      <c r="C75" s="47" t="s">
        <v>122</v>
      </c>
      <c r="D75" s="47"/>
      <c r="E75" s="48" t="s">
        <v>401</v>
      </c>
      <c r="F75" s="107">
        <v>0.271971</v>
      </c>
      <c r="G75" s="47" t="s">
        <v>4</v>
      </c>
      <c r="H75" s="20">
        <v>8</v>
      </c>
      <c r="I75" s="107">
        <f>F75*(1+H75/100)</f>
        <v>0.29372868</v>
      </c>
      <c r="J75" s="20">
        <v>0</v>
      </c>
      <c r="K75" s="21">
        <f>I75*J75</f>
        <v>0</v>
      </c>
      <c r="L75" s="49">
        <v>1.06277</v>
      </c>
      <c r="M75" s="50">
        <f>I75*L75</f>
        <v>0.31216602924360004</v>
      </c>
      <c r="N75" s="49"/>
      <c r="O75" s="50">
        <f>I75*N75</f>
        <v>0</v>
      </c>
      <c r="P75" s="21">
        <v>21</v>
      </c>
      <c r="Q75" s="21">
        <f>K75*(P75/100)</f>
        <v>0</v>
      </c>
      <c r="R75" s="21">
        <f>K75+Q75</f>
        <v>0</v>
      </c>
      <c r="S75" s="48"/>
      <c r="T75" s="47" t="s">
        <v>53</v>
      </c>
      <c r="U75" s="47" t="s">
        <v>17</v>
      </c>
    </row>
    <row r="76" spans="1:21" s="51" customFormat="1" ht="11.25" outlineLevel="3">
      <c r="A76" s="52"/>
      <c r="B76" s="53"/>
      <c r="C76" s="53"/>
      <c r="D76" s="53"/>
      <c r="E76" s="54" t="s">
        <v>353</v>
      </c>
      <c r="F76" s="108">
        <v>0.271971</v>
      </c>
      <c r="G76" s="53"/>
      <c r="H76" s="55"/>
      <c r="I76" s="169"/>
      <c r="J76" s="55"/>
      <c r="K76" s="56"/>
      <c r="L76" s="57"/>
      <c r="M76" s="55"/>
      <c r="N76" s="55"/>
      <c r="O76" s="55"/>
      <c r="P76" s="82" t="s">
        <v>2</v>
      </c>
      <c r="Q76" s="55"/>
      <c r="R76" s="55"/>
      <c r="S76" s="54"/>
      <c r="T76" s="53"/>
      <c r="U76" s="53"/>
    </row>
    <row r="77" spans="1:21" s="46" customFormat="1" ht="12" outlineLevel="2">
      <c r="A77" s="16" t="s">
        <v>589</v>
      </c>
      <c r="B77" s="17" t="s">
        <v>8</v>
      </c>
      <c r="C77" s="47" t="s">
        <v>123</v>
      </c>
      <c r="D77" s="47"/>
      <c r="E77" s="48" t="s">
        <v>328</v>
      </c>
      <c r="F77" s="107">
        <v>8.634</v>
      </c>
      <c r="G77" s="47" t="s">
        <v>12</v>
      </c>
      <c r="H77" s="20">
        <v>0</v>
      </c>
      <c r="I77" s="107">
        <f>F77*(1+H77/100)</f>
        <v>8.634</v>
      </c>
      <c r="J77" s="20">
        <v>0</v>
      </c>
      <c r="K77" s="21">
        <f>I77*J77</f>
        <v>0</v>
      </c>
      <c r="L77" s="49">
        <v>0.42</v>
      </c>
      <c r="M77" s="50">
        <f>I77*L77</f>
        <v>3.62628</v>
      </c>
      <c r="N77" s="49"/>
      <c r="O77" s="50">
        <f>I77*N77</f>
        <v>0</v>
      </c>
      <c r="P77" s="21">
        <v>21</v>
      </c>
      <c r="Q77" s="21">
        <f>K77*(P77/100)</f>
        <v>0</v>
      </c>
      <c r="R77" s="21">
        <f>K77+Q77</f>
        <v>0</v>
      </c>
      <c r="S77" s="48"/>
      <c r="T77" s="47" t="s">
        <v>53</v>
      </c>
      <c r="U77" s="47" t="s">
        <v>17</v>
      </c>
    </row>
    <row r="78" spans="1:21" s="51" customFormat="1" ht="11.25" outlineLevel="3">
      <c r="A78" s="52"/>
      <c r="B78" s="53"/>
      <c r="C78" s="53"/>
      <c r="D78" s="53"/>
      <c r="E78" s="54" t="s">
        <v>343</v>
      </c>
      <c r="F78" s="108">
        <v>8.634</v>
      </c>
      <c r="G78" s="53"/>
      <c r="H78" s="55"/>
      <c r="I78" s="169"/>
      <c r="J78" s="55"/>
      <c r="K78" s="56"/>
      <c r="L78" s="57"/>
      <c r="M78" s="55"/>
      <c r="N78" s="55"/>
      <c r="O78" s="55"/>
      <c r="P78" s="82" t="s">
        <v>2</v>
      </c>
      <c r="Q78" s="55"/>
      <c r="R78" s="55"/>
      <c r="S78" s="54"/>
      <c r="T78" s="53"/>
      <c r="U78" s="53"/>
    </row>
    <row r="79" spans="1:21" s="46" customFormat="1" ht="12" outlineLevel="2">
      <c r="A79" s="16" t="s">
        <v>590</v>
      </c>
      <c r="B79" s="17" t="s">
        <v>8</v>
      </c>
      <c r="C79" s="47" t="s">
        <v>124</v>
      </c>
      <c r="D79" s="47"/>
      <c r="E79" s="48" t="s">
        <v>369</v>
      </c>
      <c r="F79" s="107">
        <v>12.951</v>
      </c>
      <c r="G79" s="47" t="s">
        <v>12</v>
      </c>
      <c r="H79" s="20">
        <v>0</v>
      </c>
      <c r="I79" s="107">
        <f>F79*(1+H79/100)</f>
        <v>12.951</v>
      </c>
      <c r="J79" s="20">
        <v>0</v>
      </c>
      <c r="K79" s="21">
        <f>I79*J79</f>
        <v>0</v>
      </c>
      <c r="L79" s="49">
        <v>1.7</v>
      </c>
      <c r="M79" s="50">
        <f>I79*L79</f>
        <v>22.0167</v>
      </c>
      <c r="N79" s="49"/>
      <c r="O79" s="50">
        <f>I79*N79</f>
        <v>0</v>
      </c>
      <c r="P79" s="21">
        <v>21</v>
      </c>
      <c r="Q79" s="21">
        <f>K79*(P79/100)</f>
        <v>0</v>
      </c>
      <c r="R79" s="21">
        <f>K79+Q79</f>
        <v>0</v>
      </c>
      <c r="S79" s="48"/>
      <c r="T79" s="47" t="s">
        <v>53</v>
      </c>
      <c r="U79" s="47" t="s">
        <v>17</v>
      </c>
    </row>
    <row r="80" spans="1:21" s="51" customFormat="1" ht="22.5" outlineLevel="3">
      <c r="A80" s="52"/>
      <c r="B80" s="53"/>
      <c r="C80" s="53"/>
      <c r="D80" s="53"/>
      <c r="E80" s="54" t="s">
        <v>513</v>
      </c>
      <c r="F80" s="108">
        <v>12.951</v>
      </c>
      <c r="G80" s="53"/>
      <c r="H80" s="55"/>
      <c r="I80" s="169"/>
      <c r="J80" s="55"/>
      <c r="K80" s="56"/>
      <c r="L80" s="57"/>
      <c r="M80" s="55"/>
      <c r="N80" s="55"/>
      <c r="O80" s="55"/>
      <c r="P80" s="82" t="s">
        <v>2</v>
      </c>
      <c r="Q80" s="55"/>
      <c r="R80" s="55"/>
      <c r="S80" s="54"/>
      <c r="T80" s="53"/>
      <c r="U80" s="53"/>
    </row>
    <row r="81" spans="1:21" s="46" customFormat="1" ht="24" outlineLevel="2">
      <c r="A81" s="16" t="s">
        <v>591</v>
      </c>
      <c r="B81" s="17" t="s">
        <v>8</v>
      </c>
      <c r="C81" s="47" t="s">
        <v>125</v>
      </c>
      <c r="D81" s="47"/>
      <c r="E81" s="48" t="s">
        <v>522</v>
      </c>
      <c r="F81" s="107">
        <v>4</v>
      </c>
      <c r="G81" s="47" t="s">
        <v>42</v>
      </c>
      <c r="H81" s="20">
        <v>0</v>
      </c>
      <c r="I81" s="107">
        <f>F81*(1+H81/100)</f>
        <v>4</v>
      </c>
      <c r="J81" s="20">
        <v>0</v>
      </c>
      <c r="K81" s="21">
        <f>I81*J81</f>
        <v>0</v>
      </c>
      <c r="L81" s="49">
        <v>0.4417</v>
      </c>
      <c r="M81" s="50">
        <f>I81*L81</f>
        <v>1.7668</v>
      </c>
      <c r="N81" s="49"/>
      <c r="O81" s="50">
        <f>I81*N81</f>
        <v>0</v>
      </c>
      <c r="P81" s="21">
        <v>21</v>
      </c>
      <c r="Q81" s="21">
        <f>K81*(P81/100)</f>
        <v>0</v>
      </c>
      <c r="R81" s="21">
        <f>K81+Q81</f>
        <v>0</v>
      </c>
      <c r="S81" s="48"/>
      <c r="T81" s="47" t="s">
        <v>53</v>
      </c>
      <c r="U81" s="47" t="s">
        <v>17</v>
      </c>
    </row>
    <row r="82" spans="1:21" s="46" customFormat="1" ht="24" outlineLevel="2">
      <c r="A82" s="16" t="s">
        <v>592</v>
      </c>
      <c r="B82" s="17" t="s">
        <v>8</v>
      </c>
      <c r="C82" s="47" t="s">
        <v>126</v>
      </c>
      <c r="D82" s="47"/>
      <c r="E82" s="48" t="s">
        <v>520</v>
      </c>
      <c r="F82" s="107">
        <v>1</v>
      </c>
      <c r="G82" s="47" t="s">
        <v>42</v>
      </c>
      <c r="H82" s="20">
        <v>0</v>
      </c>
      <c r="I82" s="107">
        <f>F82*(1+H82/100)</f>
        <v>1</v>
      </c>
      <c r="J82" s="20">
        <v>0</v>
      </c>
      <c r="K82" s="21">
        <f>I82*J82</f>
        <v>0</v>
      </c>
      <c r="L82" s="49">
        <v>0.54769</v>
      </c>
      <c r="M82" s="50">
        <f>I82*L82</f>
        <v>0.54769</v>
      </c>
      <c r="N82" s="49"/>
      <c r="O82" s="50">
        <f>I82*N82</f>
        <v>0</v>
      </c>
      <c r="P82" s="21">
        <v>21</v>
      </c>
      <c r="Q82" s="21">
        <f>K82*(P82/100)</f>
        <v>0</v>
      </c>
      <c r="R82" s="21">
        <f>K82+Q82</f>
        <v>0</v>
      </c>
      <c r="S82" s="48"/>
      <c r="T82" s="47" t="s">
        <v>53</v>
      </c>
      <c r="U82" s="47" t="s">
        <v>17</v>
      </c>
    </row>
    <row r="83" spans="1:21" s="83" customFormat="1" ht="12.75" customHeight="1" outlineLevel="2">
      <c r="A83" s="84"/>
      <c r="B83" s="85"/>
      <c r="C83" s="85"/>
      <c r="D83" s="85"/>
      <c r="E83" s="86"/>
      <c r="F83" s="126"/>
      <c r="G83" s="159"/>
      <c r="H83" s="87"/>
      <c r="I83" s="126"/>
      <c r="J83" s="87"/>
      <c r="K83" s="88"/>
      <c r="L83" s="89"/>
      <c r="M83" s="87"/>
      <c r="N83" s="87"/>
      <c r="O83" s="87"/>
      <c r="P83" s="90" t="s">
        <v>2</v>
      </c>
      <c r="Q83" s="87"/>
      <c r="R83" s="87"/>
      <c r="S83" s="87"/>
      <c r="T83" s="85"/>
      <c r="U83" s="85"/>
    </row>
    <row r="84" spans="1:21" s="38" customFormat="1" ht="16.5" customHeight="1" outlineLevel="1">
      <c r="A84" s="39"/>
      <c r="B84" s="6"/>
      <c r="C84" s="40"/>
      <c r="D84" s="40"/>
      <c r="E84" s="40" t="s">
        <v>330</v>
      </c>
      <c r="F84" s="125"/>
      <c r="G84" s="25"/>
      <c r="H84" s="41"/>
      <c r="I84" s="125"/>
      <c r="J84" s="41"/>
      <c r="K84" s="42">
        <f>SUBTOTAL(9,K85:K116)</f>
        <v>0</v>
      </c>
      <c r="L84" s="43"/>
      <c r="M84" s="44">
        <f>SUBTOTAL(9,M85:M116)</f>
        <v>0.024653999999999995</v>
      </c>
      <c r="N84" s="41"/>
      <c r="O84" s="44">
        <f>SUBTOTAL(9,O85:O116)</f>
        <v>41.30591200000001</v>
      </c>
      <c r="P84" s="81" t="s">
        <v>2</v>
      </c>
      <c r="Q84" s="42">
        <f>SUBTOTAL(9,Q85:Q116)</f>
        <v>0</v>
      </c>
      <c r="R84" s="42">
        <f>SUBTOTAL(9,R85:R116)</f>
        <v>0</v>
      </c>
      <c r="S84" s="45"/>
      <c r="T84" s="25"/>
      <c r="U84" s="25"/>
    </row>
    <row r="85" spans="1:21" s="46" customFormat="1" ht="12" outlineLevel="2">
      <c r="A85" s="16" t="s">
        <v>593</v>
      </c>
      <c r="B85" s="17" t="s">
        <v>8</v>
      </c>
      <c r="C85" s="47" t="s">
        <v>80</v>
      </c>
      <c r="D85" s="47"/>
      <c r="E85" s="48" t="s">
        <v>374</v>
      </c>
      <c r="F85" s="107">
        <v>6.1</v>
      </c>
      <c r="G85" s="47" t="s">
        <v>3</v>
      </c>
      <c r="H85" s="20">
        <v>0</v>
      </c>
      <c r="I85" s="107">
        <f>F85*(1+H85/100)</f>
        <v>6.1</v>
      </c>
      <c r="J85" s="20">
        <v>0</v>
      </c>
      <c r="K85" s="21">
        <f>I85*J85</f>
        <v>0</v>
      </c>
      <c r="L85" s="49"/>
      <c r="M85" s="50">
        <f>I85*L85</f>
        <v>0</v>
      </c>
      <c r="N85" s="49"/>
      <c r="O85" s="50">
        <f>I85*N85</f>
        <v>0</v>
      </c>
      <c r="P85" s="21">
        <v>21</v>
      </c>
      <c r="Q85" s="21">
        <f>K85*(P85/100)</f>
        <v>0</v>
      </c>
      <c r="R85" s="21">
        <f>K85+Q85</f>
        <v>0</v>
      </c>
      <c r="S85" s="48"/>
      <c r="T85" s="47" t="s">
        <v>53</v>
      </c>
      <c r="U85" s="47" t="s">
        <v>18</v>
      </c>
    </row>
    <row r="86" spans="1:21" s="51" customFormat="1" ht="11.25" outlineLevel="3">
      <c r="A86" s="52"/>
      <c r="B86" s="53"/>
      <c r="C86" s="53"/>
      <c r="D86" s="53"/>
      <c r="E86" s="54" t="s">
        <v>95</v>
      </c>
      <c r="F86" s="108">
        <v>6.1</v>
      </c>
      <c r="G86" s="53"/>
      <c r="H86" s="55"/>
      <c r="I86" s="169"/>
      <c r="J86" s="55"/>
      <c r="K86" s="56"/>
      <c r="L86" s="57"/>
      <c r="M86" s="55"/>
      <c r="N86" s="55"/>
      <c r="O86" s="55"/>
      <c r="P86" s="82" t="s">
        <v>2</v>
      </c>
      <c r="Q86" s="55"/>
      <c r="R86" s="55"/>
      <c r="S86" s="54"/>
      <c r="T86" s="53"/>
      <c r="U86" s="53"/>
    </row>
    <row r="87" spans="1:21" s="46" customFormat="1" ht="12" outlineLevel="2">
      <c r="A87" s="16" t="s">
        <v>594</v>
      </c>
      <c r="B87" s="17" t="s">
        <v>8</v>
      </c>
      <c r="C87" s="47" t="s">
        <v>214</v>
      </c>
      <c r="D87" s="47"/>
      <c r="E87" s="48" t="s">
        <v>426</v>
      </c>
      <c r="F87" s="107">
        <v>2</v>
      </c>
      <c r="G87" s="47" t="s">
        <v>42</v>
      </c>
      <c r="H87" s="20">
        <v>0</v>
      </c>
      <c r="I87" s="107">
        <f aca="true" t="shared" si="1" ref="I87:I92">F87*(1+H87/100)</f>
        <v>2</v>
      </c>
      <c r="J87" s="20">
        <v>0</v>
      </c>
      <c r="K87" s="21">
        <f aca="true" t="shared" si="2" ref="K87:K92">I87*J87</f>
        <v>0</v>
      </c>
      <c r="L87" s="49"/>
      <c r="M87" s="50">
        <f aca="true" t="shared" si="3" ref="M87:M92">I87*L87</f>
        <v>0</v>
      </c>
      <c r="N87" s="49"/>
      <c r="O87" s="50">
        <f aca="true" t="shared" si="4" ref="O87:O92">I87*N87</f>
        <v>0</v>
      </c>
      <c r="P87" s="21">
        <v>21</v>
      </c>
      <c r="Q87" s="21">
        <f aca="true" t="shared" si="5" ref="Q87:Q92">K87*(P87/100)</f>
        <v>0</v>
      </c>
      <c r="R87" s="21">
        <f aca="true" t="shared" si="6" ref="R87:R92">K87+Q87</f>
        <v>0</v>
      </c>
      <c r="S87" s="48"/>
      <c r="T87" s="47" t="s">
        <v>53</v>
      </c>
      <c r="U87" s="47" t="s">
        <v>18</v>
      </c>
    </row>
    <row r="88" spans="1:21" s="46" customFormat="1" ht="24" outlineLevel="2">
      <c r="A88" s="16" t="s">
        <v>595</v>
      </c>
      <c r="B88" s="17" t="s">
        <v>8</v>
      </c>
      <c r="C88" s="47" t="s">
        <v>215</v>
      </c>
      <c r="D88" s="47"/>
      <c r="E88" s="48" t="s">
        <v>540</v>
      </c>
      <c r="F88" s="107">
        <v>142.2</v>
      </c>
      <c r="G88" s="47" t="s">
        <v>11</v>
      </c>
      <c r="H88" s="20">
        <v>0</v>
      </c>
      <c r="I88" s="107">
        <f t="shared" si="1"/>
        <v>142.2</v>
      </c>
      <c r="J88" s="20">
        <v>0</v>
      </c>
      <c r="K88" s="21">
        <f t="shared" si="2"/>
        <v>0</v>
      </c>
      <c r="L88" s="49">
        <v>0.00013</v>
      </c>
      <c r="M88" s="50">
        <f t="shared" si="3"/>
        <v>0.018485999999999995</v>
      </c>
      <c r="N88" s="49"/>
      <c r="O88" s="50">
        <f t="shared" si="4"/>
        <v>0</v>
      </c>
      <c r="P88" s="21">
        <v>21</v>
      </c>
      <c r="Q88" s="21">
        <f t="shared" si="5"/>
        <v>0</v>
      </c>
      <c r="R88" s="21">
        <f t="shared" si="6"/>
        <v>0</v>
      </c>
      <c r="S88" s="48"/>
      <c r="T88" s="47" t="s">
        <v>53</v>
      </c>
      <c r="U88" s="47" t="s">
        <v>18</v>
      </c>
    </row>
    <row r="89" spans="1:21" s="46" customFormat="1" ht="12" outlineLevel="2">
      <c r="A89" s="16" t="s">
        <v>596</v>
      </c>
      <c r="B89" s="17" t="s">
        <v>8</v>
      </c>
      <c r="C89" s="47" t="s">
        <v>216</v>
      </c>
      <c r="D89" s="47"/>
      <c r="E89" s="48" t="s">
        <v>472</v>
      </c>
      <c r="F89" s="107">
        <v>142.2</v>
      </c>
      <c r="G89" s="47" t="s">
        <v>11</v>
      </c>
      <c r="H89" s="20">
        <v>0</v>
      </c>
      <c r="I89" s="107">
        <f t="shared" si="1"/>
        <v>142.2</v>
      </c>
      <c r="J89" s="20">
        <v>0</v>
      </c>
      <c r="K89" s="21">
        <f t="shared" si="2"/>
        <v>0</v>
      </c>
      <c r="L89" s="49">
        <v>4E-05</v>
      </c>
      <c r="M89" s="50">
        <f t="shared" si="3"/>
        <v>0.005688</v>
      </c>
      <c r="N89" s="49"/>
      <c r="O89" s="50">
        <f t="shared" si="4"/>
        <v>0</v>
      </c>
      <c r="P89" s="21">
        <v>21</v>
      </c>
      <c r="Q89" s="21">
        <f t="shared" si="5"/>
        <v>0</v>
      </c>
      <c r="R89" s="21">
        <f t="shared" si="6"/>
        <v>0</v>
      </c>
      <c r="S89" s="48"/>
      <c r="T89" s="47" t="s">
        <v>53</v>
      </c>
      <c r="U89" s="47" t="s">
        <v>18</v>
      </c>
    </row>
    <row r="90" spans="1:21" s="46" customFormat="1" ht="24" outlineLevel="2">
      <c r="A90" s="16" t="s">
        <v>597</v>
      </c>
      <c r="B90" s="17" t="s">
        <v>8</v>
      </c>
      <c r="C90" s="47" t="s">
        <v>217</v>
      </c>
      <c r="D90" s="47"/>
      <c r="E90" s="48" t="s">
        <v>521</v>
      </c>
      <c r="F90" s="107">
        <v>1</v>
      </c>
      <c r="G90" s="47" t="s">
        <v>41</v>
      </c>
      <c r="H90" s="20">
        <v>0</v>
      </c>
      <c r="I90" s="107">
        <f t="shared" si="1"/>
        <v>1</v>
      </c>
      <c r="J90" s="20">
        <v>0</v>
      </c>
      <c r="K90" s="21">
        <f t="shared" si="2"/>
        <v>0</v>
      </c>
      <c r="L90" s="49"/>
      <c r="M90" s="50">
        <f t="shared" si="3"/>
        <v>0</v>
      </c>
      <c r="N90" s="49"/>
      <c r="O90" s="50">
        <f t="shared" si="4"/>
        <v>0</v>
      </c>
      <c r="P90" s="21">
        <v>21</v>
      </c>
      <c r="Q90" s="21">
        <f t="shared" si="5"/>
        <v>0</v>
      </c>
      <c r="R90" s="21">
        <f t="shared" si="6"/>
        <v>0</v>
      </c>
      <c r="S90" s="48"/>
      <c r="T90" s="47" t="s">
        <v>53</v>
      </c>
      <c r="U90" s="47" t="s">
        <v>18</v>
      </c>
    </row>
    <row r="91" spans="1:21" s="46" customFormat="1" ht="36" outlineLevel="2">
      <c r="A91" s="16" t="s">
        <v>598</v>
      </c>
      <c r="B91" s="17" t="s">
        <v>8</v>
      </c>
      <c r="C91" s="47" t="s">
        <v>218</v>
      </c>
      <c r="D91" s="47"/>
      <c r="E91" s="48" t="s">
        <v>600</v>
      </c>
      <c r="F91" s="107">
        <v>1</v>
      </c>
      <c r="G91" s="47" t="s">
        <v>41</v>
      </c>
      <c r="H91" s="20">
        <v>0</v>
      </c>
      <c r="I91" s="107">
        <f t="shared" si="1"/>
        <v>1</v>
      </c>
      <c r="J91" s="20">
        <v>0</v>
      </c>
      <c r="K91" s="21">
        <f t="shared" si="2"/>
        <v>0</v>
      </c>
      <c r="L91" s="49"/>
      <c r="M91" s="50">
        <f t="shared" si="3"/>
        <v>0</v>
      </c>
      <c r="N91" s="49"/>
      <c r="O91" s="50">
        <f t="shared" si="4"/>
        <v>0</v>
      </c>
      <c r="P91" s="21">
        <v>21</v>
      </c>
      <c r="Q91" s="21">
        <f t="shared" si="5"/>
        <v>0</v>
      </c>
      <c r="R91" s="21">
        <f t="shared" si="6"/>
        <v>0</v>
      </c>
      <c r="S91" s="48"/>
      <c r="T91" s="47" t="s">
        <v>53</v>
      </c>
      <c r="U91" s="47" t="s">
        <v>18</v>
      </c>
    </row>
    <row r="92" spans="1:21" s="46" customFormat="1" ht="12" outlineLevel="2">
      <c r="A92" s="16" t="s">
        <v>599</v>
      </c>
      <c r="B92" s="17" t="s">
        <v>8</v>
      </c>
      <c r="C92" s="47" t="s">
        <v>219</v>
      </c>
      <c r="D92" s="47"/>
      <c r="E92" s="48" t="s">
        <v>404</v>
      </c>
      <c r="F92" s="107">
        <v>6</v>
      </c>
      <c r="G92" s="47" t="s">
        <v>42</v>
      </c>
      <c r="H92" s="20">
        <v>0</v>
      </c>
      <c r="I92" s="107">
        <f t="shared" si="1"/>
        <v>6</v>
      </c>
      <c r="J92" s="20">
        <v>0</v>
      </c>
      <c r="K92" s="21">
        <f t="shared" si="2"/>
        <v>0</v>
      </c>
      <c r="L92" s="49">
        <v>8E-05</v>
      </c>
      <c r="M92" s="50">
        <f t="shared" si="3"/>
        <v>0.00048000000000000007</v>
      </c>
      <c r="N92" s="49"/>
      <c r="O92" s="50">
        <f t="shared" si="4"/>
        <v>0</v>
      </c>
      <c r="P92" s="21">
        <v>21</v>
      </c>
      <c r="Q92" s="21">
        <f t="shared" si="5"/>
        <v>0</v>
      </c>
      <c r="R92" s="21">
        <f t="shared" si="6"/>
        <v>0</v>
      </c>
      <c r="S92" s="48"/>
      <c r="T92" s="47" t="s">
        <v>53</v>
      </c>
      <c r="U92" s="47" t="s">
        <v>18</v>
      </c>
    </row>
    <row r="93" spans="1:21" s="51" customFormat="1" ht="11.25" outlineLevel="3">
      <c r="A93" s="52"/>
      <c r="B93" s="53"/>
      <c r="C93" s="53"/>
      <c r="D93" s="53"/>
      <c r="E93" s="54" t="s">
        <v>338</v>
      </c>
      <c r="F93" s="108">
        <v>6</v>
      </c>
      <c r="G93" s="53"/>
      <c r="H93" s="55"/>
      <c r="I93" s="169"/>
      <c r="J93" s="55"/>
      <c r="K93" s="56"/>
      <c r="L93" s="57"/>
      <c r="M93" s="55"/>
      <c r="N93" s="55"/>
      <c r="O93" s="55"/>
      <c r="P93" s="82" t="s">
        <v>2</v>
      </c>
      <c r="Q93" s="55"/>
      <c r="R93" s="55"/>
      <c r="S93" s="54"/>
      <c r="T93" s="53"/>
      <c r="U93" s="53"/>
    </row>
    <row r="94" spans="1:21" s="46" customFormat="1" ht="24" outlineLevel="2">
      <c r="A94" s="16" t="s">
        <v>601</v>
      </c>
      <c r="B94" s="17" t="s">
        <v>8</v>
      </c>
      <c r="C94" s="47" t="s">
        <v>220</v>
      </c>
      <c r="D94" s="47"/>
      <c r="E94" s="48" t="s">
        <v>397</v>
      </c>
      <c r="F94" s="107">
        <v>2.055264</v>
      </c>
      <c r="G94" s="47" t="s">
        <v>12</v>
      </c>
      <c r="H94" s="20">
        <v>0</v>
      </c>
      <c r="I94" s="107">
        <f>F94*(1+H94/100)</f>
        <v>2.055264</v>
      </c>
      <c r="J94" s="20">
        <v>0</v>
      </c>
      <c r="K94" s="21">
        <f>I94*J94</f>
        <v>0</v>
      </c>
      <c r="L94" s="49"/>
      <c r="M94" s="50">
        <f>I94*L94</f>
        <v>0</v>
      </c>
      <c r="N94" s="49">
        <v>1.8</v>
      </c>
      <c r="O94" s="50">
        <f>I94*N94</f>
        <v>3.6994752000000006</v>
      </c>
      <c r="P94" s="21">
        <v>21</v>
      </c>
      <c r="Q94" s="21">
        <f>K94*(P94/100)</f>
        <v>0</v>
      </c>
      <c r="R94" s="21">
        <f>K94+Q94</f>
        <v>0</v>
      </c>
      <c r="S94" s="48"/>
      <c r="T94" s="47" t="s">
        <v>53</v>
      </c>
      <c r="U94" s="47" t="s">
        <v>18</v>
      </c>
    </row>
    <row r="95" spans="1:21" s="51" customFormat="1" ht="11.25" outlineLevel="3">
      <c r="A95" s="52"/>
      <c r="B95" s="53"/>
      <c r="C95" s="53"/>
      <c r="D95" s="53"/>
      <c r="E95" s="54" t="s">
        <v>382</v>
      </c>
      <c r="F95" s="108">
        <v>1.068264</v>
      </c>
      <c r="G95" s="53"/>
      <c r="H95" s="55"/>
      <c r="I95" s="169"/>
      <c r="J95" s="55"/>
      <c r="K95" s="56"/>
      <c r="L95" s="57"/>
      <c r="M95" s="55"/>
      <c r="N95" s="55"/>
      <c r="O95" s="55"/>
      <c r="P95" s="82" t="s">
        <v>2</v>
      </c>
      <c r="Q95" s="55"/>
      <c r="R95" s="55"/>
      <c r="S95" s="54"/>
      <c r="T95" s="53"/>
      <c r="U95" s="53"/>
    </row>
    <row r="96" spans="1:21" s="51" customFormat="1" ht="11.25" outlineLevel="3">
      <c r="A96" s="52"/>
      <c r="B96" s="53"/>
      <c r="C96" s="53"/>
      <c r="D96" s="53"/>
      <c r="E96" s="54" t="s">
        <v>300</v>
      </c>
      <c r="F96" s="108">
        <v>0.987</v>
      </c>
      <c r="G96" s="53"/>
      <c r="H96" s="55"/>
      <c r="I96" s="169"/>
      <c r="J96" s="55"/>
      <c r="K96" s="56"/>
      <c r="L96" s="57"/>
      <c r="M96" s="55"/>
      <c r="N96" s="55"/>
      <c r="O96" s="55"/>
      <c r="P96" s="82" t="s">
        <v>2</v>
      </c>
      <c r="Q96" s="55"/>
      <c r="R96" s="55"/>
      <c r="S96" s="54"/>
      <c r="T96" s="53"/>
      <c r="U96" s="53"/>
    </row>
    <row r="97" spans="1:21" s="46" customFormat="1" ht="24" outlineLevel="2">
      <c r="A97" s="16" t="s">
        <v>602</v>
      </c>
      <c r="B97" s="17" t="s">
        <v>8</v>
      </c>
      <c r="C97" s="47" t="s">
        <v>221</v>
      </c>
      <c r="D97" s="47"/>
      <c r="E97" s="48" t="s">
        <v>501</v>
      </c>
      <c r="F97" s="107">
        <f>F98+F99+F100</f>
        <v>8.7135</v>
      </c>
      <c r="G97" s="47" t="s">
        <v>12</v>
      </c>
      <c r="H97" s="20">
        <v>0</v>
      </c>
      <c r="I97" s="107">
        <f>F97*(1+H97/100)</f>
        <v>8.7135</v>
      </c>
      <c r="J97" s="20">
        <v>0</v>
      </c>
      <c r="K97" s="21">
        <f>I97*J97</f>
        <v>0</v>
      </c>
      <c r="L97" s="49"/>
      <c r="M97" s="50">
        <f>I97*L97</f>
        <v>0</v>
      </c>
      <c r="N97" s="49">
        <v>1.8</v>
      </c>
      <c r="O97" s="50">
        <f>I97*N97</f>
        <v>15.6843</v>
      </c>
      <c r="P97" s="21">
        <v>21</v>
      </c>
      <c r="Q97" s="21">
        <f>K97*(P97/100)</f>
        <v>0</v>
      </c>
      <c r="R97" s="21">
        <f>K97+Q97</f>
        <v>0</v>
      </c>
      <c r="S97" s="48"/>
      <c r="T97" s="47" t="s">
        <v>53</v>
      </c>
      <c r="U97" s="47" t="s">
        <v>18</v>
      </c>
    </row>
    <row r="98" spans="1:21" s="51" customFormat="1" ht="11.25" outlineLevel="3">
      <c r="A98" s="52"/>
      <c r="B98" s="53"/>
      <c r="C98" s="53"/>
      <c r="D98" s="53"/>
      <c r="E98" s="54" t="s">
        <v>286</v>
      </c>
      <c r="F98" s="108">
        <v>1.2053999999999998</v>
      </c>
      <c r="G98" s="53"/>
      <c r="H98" s="55"/>
      <c r="I98" s="169"/>
      <c r="J98" s="55"/>
      <c r="K98" s="56"/>
      <c r="L98" s="57"/>
      <c r="M98" s="55"/>
      <c r="N98" s="55"/>
      <c r="O98" s="55"/>
      <c r="P98" s="82" t="s">
        <v>2</v>
      </c>
      <c r="Q98" s="55"/>
      <c r="R98" s="55"/>
      <c r="S98" s="54"/>
      <c r="T98" s="53"/>
      <c r="U98" s="53"/>
    </row>
    <row r="99" spans="1:21" s="51" customFormat="1" ht="11.25" outlineLevel="3">
      <c r="A99" s="52"/>
      <c r="B99" s="53"/>
      <c r="C99" s="53"/>
      <c r="D99" s="53"/>
      <c r="E99" s="54" t="s">
        <v>375</v>
      </c>
      <c r="F99" s="108">
        <v>7.133100000000001</v>
      </c>
      <c r="G99" s="53"/>
      <c r="H99" s="55"/>
      <c r="I99" s="169"/>
      <c r="J99" s="55"/>
      <c r="K99" s="56"/>
      <c r="L99" s="57"/>
      <c r="M99" s="55"/>
      <c r="N99" s="55"/>
      <c r="O99" s="55"/>
      <c r="P99" s="82" t="s">
        <v>2</v>
      </c>
      <c r="Q99" s="55"/>
      <c r="R99" s="55"/>
      <c r="S99" s="54"/>
      <c r="T99" s="53"/>
      <c r="U99" s="53"/>
    </row>
    <row r="100" spans="1:21" s="51" customFormat="1" ht="11.25" outlineLevel="3">
      <c r="A100" s="52"/>
      <c r="B100" s="53"/>
      <c r="C100" s="53"/>
      <c r="D100" s="53"/>
      <c r="E100" s="54" t="s">
        <v>576</v>
      </c>
      <c r="F100" s="108">
        <f>F19*0.1*0.15</f>
        <v>0.375</v>
      </c>
      <c r="G100" s="53"/>
      <c r="H100" s="55"/>
      <c r="I100" s="169"/>
      <c r="J100" s="55"/>
      <c r="K100" s="56"/>
      <c r="L100" s="57"/>
      <c r="M100" s="55"/>
      <c r="N100" s="55"/>
      <c r="O100" s="55"/>
      <c r="P100" s="82"/>
      <c r="Q100" s="55"/>
      <c r="R100" s="55"/>
      <c r="S100" s="54"/>
      <c r="T100" s="53"/>
      <c r="U100" s="53"/>
    </row>
    <row r="101" spans="1:21" s="46" customFormat="1" ht="12" outlineLevel="2">
      <c r="A101" s="16" t="s">
        <v>603</v>
      </c>
      <c r="B101" s="17" t="s">
        <v>8</v>
      </c>
      <c r="C101" s="47" t="s">
        <v>222</v>
      </c>
      <c r="D101" s="47"/>
      <c r="E101" s="48" t="s">
        <v>377</v>
      </c>
      <c r="F101" s="107">
        <v>1.466504</v>
      </c>
      <c r="G101" s="47" t="s">
        <v>12</v>
      </c>
      <c r="H101" s="20">
        <v>0</v>
      </c>
      <c r="I101" s="107">
        <f>F101*(1+H101/100)</f>
        <v>1.466504</v>
      </c>
      <c r="J101" s="20">
        <v>0</v>
      </c>
      <c r="K101" s="21">
        <f>I101*J101</f>
        <v>0</v>
      </c>
      <c r="L101" s="49"/>
      <c r="M101" s="50">
        <f>I101*L101</f>
        <v>0</v>
      </c>
      <c r="N101" s="49">
        <v>2.2</v>
      </c>
      <c r="O101" s="50">
        <f>I101*N101</f>
        <v>3.2263088000000004</v>
      </c>
      <c r="P101" s="21">
        <v>21</v>
      </c>
      <c r="Q101" s="21">
        <f>K101*(P101/100)</f>
        <v>0</v>
      </c>
      <c r="R101" s="21">
        <f>K101+Q101</f>
        <v>0</v>
      </c>
      <c r="S101" s="48"/>
      <c r="T101" s="47" t="s">
        <v>53</v>
      </c>
      <c r="U101" s="47" t="s">
        <v>18</v>
      </c>
    </row>
    <row r="102" spans="1:21" s="51" customFormat="1" ht="11.25" outlineLevel="3">
      <c r="A102" s="52"/>
      <c r="B102" s="53"/>
      <c r="C102" s="53"/>
      <c r="D102" s="53"/>
      <c r="E102" s="54" t="s">
        <v>405</v>
      </c>
      <c r="F102" s="108">
        <v>1.466504</v>
      </c>
      <c r="G102" s="53"/>
      <c r="H102" s="55"/>
      <c r="I102" s="169"/>
      <c r="J102" s="55"/>
      <c r="K102" s="56"/>
      <c r="L102" s="57"/>
      <c r="M102" s="55"/>
      <c r="N102" s="55"/>
      <c r="O102" s="55"/>
      <c r="P102" s="82" t="s">
        <v>2</v>
      </c>
      <c r="Q102" s="55"/>
      <c r="R102" s="55"/>
      <c r="S102" s="54"/>
      <c r="T102" s="53"/>
      <c r="U102" s="53"/>
    </row>
    <row r="103" spans="1:21" s="46" customFormat="1" ht="24" outlineLevel="2">
      <c r="A103" s="16" t="s">
        <v>604</v>
      </c>
      <c r="B103" s="17" t="s">
        <v>8</v>
      </c>
      <c r="C103" s="47" t="s">
        <v>223</v>
      </c>
      <c r="D103" s="47"/>
      <c r="E103" s="48" t="s">
        <v>542</v>
      </c>
      <c r="F103" s="107">
        <v>2.7156800000000008</v>
      </c>
      <c r="G103" s="47" t="s">
        <v>12</v>
      </c>
      <c r="H103" s="20">
        <v>0</v>
      </c>
      <c r="I103" s="107">
        <f>F103*(1+H103/100)</f>
        <v>2.7156800000000008</v>
      </c>
      <c r="J103" s="20">
        <v>0</v>
      </c>
      <c r="K103" s="21">
        <f>I103*J103</f>
        <v>0</v>
      </c>
      <c r="L103" s="49"/>
      <c r="M103" s="50">
        <f>I103*L103</f>
        <v>0</v>
      </c>
      <c r="N103" s="49">
        <v>2.2</v>
      </c>
      <c r="O103" s="50">
        <f>I103*N103</f>
        <v>5.974496000000002</v>
      </c>
      <c r="P103" s="21">
        <v>21</v>
      </c>
      <c r="Q103" s="21">
        <f>K103*(P103/100)</f>
        <v>0</v>
      </c>
      <c r="R103" s="21">
        <f>K103+Q103</f>
        <v>0</v>
      </c>
      <c r="S103" s="48"/>
      <c r="T103" s="47" t="s">
        <v>53</v>
      </c>
      <c r="U103" s="47" t="s">
        <v>18</v>
      </c>
    </row>
    <row r="104" spans="1:21" s="51" customFormat="1" ht="11.25" outlineLevel="3">
      <c r="A104" s="52"/>
      <c r="B104" s="53"/>
      <c r="C104" s="53"/>
      <c r="D104" s="53"/>
      <c r="E104" s="54" t="s">
        <v>334</v>
      </c>
      <c r="F104" s="108">
        <v>2.7156800000000008</v>
      </c>
      <c r="G104" s="53"/>
      <c r="H104" s="55"/>
      <c r="I104" s="169"/>
      <c r="J104" s="55"/>
      <c r="K104" s="56"/>
      <c r="L104" s="57"/>
      <c r="M104" s="55"/>
      <c r="N104" s="55"/>
      <c r="O104" s="55"/>
      <c r="P104" s="82" t="s">
        <v>2</v>
      </c>
      <c r="Q104" s="55"/>
      <c r="R104" s="55"/>
      <c r="S104" s="54"/>
      <c r="T104" s="53"/>
      <c r="U104" s="53"/>
    </row>
    <row r="105" spans="1:21" s="46" customFormat="1" ht="12" outlineLevel="2">
      <c r="A105" s="16" t="s">
        <v>605</v>
      </c>
      <c r="B105" s="17" t="s">
        <v>8</v>
      </c>
      <c r="C105" s="47" t="s">
        <v>224</v>
      </c>
      <c r="D105" s="47"/>
      <c r="E105" s="48" t="s">
        <v>432</v>
      </c>
      <c r="F105" s="107">
        <v>74.46</v>
      </c>
      <c r="G105" s="47" t="s">
        <v>11</v>
      </c>
      <c r="H105" s="20">
        <v>0</v>
      </c>
      <c r="I105" s="107">
        <f>F105*(1+H105/100)</f>
        <v>74.46</v>
      </c>
      <c r="J105" s="20">
        <v>0</v>
      </c>
      <c r="K105" s="21">
        <f>I105*J105</f>
        <v>0</v>
      </c>
      <c r="L105" s="49"/>
      <c r="M105" s="50">
        <f>I105*L105</f>
        <v>0</v>
      </c>
      <c r="N105" s="49"/>
      <c r="O105" s="50">
        <f>I105*N105</f>
        <v>0</v>
      </c>
      <c r="P105" s="21">
        <v>21</v>
      </c>
      <c r="Q105" s="21">
        <f>K105*(P105/100)</f>
        <v>0</v>
      </c>
      <c r="R105" s="21">
        <f>K105+Q105</f>
        <v>0</v>
      </c>
      <c r="S105" s="48"/>
      <c r="T105" s="47" t="s">
        <v>53</v>
      </c>
      <c r="U105" s="47" t="s">
        <v>18</v>
      </c>
    </row>
    <row r="106" spans="1:21" s="46" customFormat="1" ht="24" outlineLevel="2">
      <c r="A106" s="16" t="s">
        <v>606</v>
      </c>
      <c r="B106" s="17" t="s">
        <v>8</v>
      </c>
      <c r="C106" s="47" t="s">
        <v>225</v>
      </c>
      <c r="D106" s="47"/>
      <c r="E106" s="48" t="s">
        <v>519</v>
      </c>
      <c r="F106" s="107">
        <v>74.46</v>
      </c>
      <c r="G106" s="47" t="s">
        <v>11</v>
      </c>
      <c r="H106" s="20">
        <v>0</v>
      </c>
      <c r="I106" s="107">
        <f>F106*(1+H106/100)</f>
        <v>74.46</v>
      </c>
      <c r="J106" s="20">
        <v>0</v>
      </c>
      <c r="K106" s="21">
        <f>I106*J106</f>
        <v>0</v>
      </c>
      <c r="L106" s="49"/>
      <c r="M106" s="50">
        <f>I106*L106</f>
        <v>0</v>
      </c>
      <c r="N106" s="49">
        <v>0.035</v>
      </c>
      <c r="O106" s="50">
        <f>I106*N106</f>
        <v>2.6061</v>
      </c>
      <c r="P106" s="21">
        <v>21</v>
      </c>
      <c r="Q106" s="21">
        <f>K106*(P106/100)</f>
        <v>0</v>
      </c>
      <c r="R106" s="21">
        <f>K106+Q106</f>
        <v>0</v>
      </c>
      <c r="S106" s="48"/>
      <c r="T106" s="47" t="s">
        <v>53</v>
      </c>
      <c r="U106" s="47" t="s">
        <v>18</v>
      </c>
    </row>
    <row r="107" spans="1:21" s="51" customFormat="1" ht="11.25" outlineLevel="3">
      <c r="A107" s="52"/>
      <c r="B107" s="53"/>
      <c r="C107" s="53"/>
      <c r="D107" s="53"/>
      <c r="E107" s="54" t="s">
        <v>339</v>
      </c>
      <c r="F107" s="108">
        <v>74.46</v>
      </c>
      <c r="G107" s="53"/>
      <c r="H107" s="55"/>
      <c r="I107" s="169"/>
      <c r="J107" s="55"/>
      <c r="K107" s="56"/>
      <c r="L107" s="57"/>
      <c r="M107" s="55"/>
      <c r="N107" s="55"/>
      <c r="O107" s="55"/>
      <c r="P107" s="82" t="s">
        <v>2</v>
      </c>
      <c r="Q107" s="55"/>
      <c r="R107" s="55"/>
      <c r="S107" s="54"/>
      <c r="T107" s="53"/>
      <c r="U107" s="53"/>
    </row>
    <row r="108" spans="1:21" s="46" customFormat="1" ht="24" outlineLevel="2">
      <c r="A108" s="16" t="s">
        <v>801</v>
      </c>
      <c r="B108" s="17" t="s">
        <v>8</v>
      </c>
      <c r="C108" s="47" t="s">
        <v>226</v>
      </c>
      <c r="D108" s="47"/>
      <c r="E108" s="48" t="s">
        <v>533</v>
      </c>
      <c r="F108" s="107">
        <v>4</v>
      </c>
      <c r="G108" s="47" t="s">
        <v>42</v>
      </c>
      <c r="H108" s="20">
        <v>0</v>
      </c>
      <c r="I108" s="107">
        <f>F108*(1+H108/100)</f>
        <v>4</v>
      </c>
      <c r="J108" s="20">
        <v>0</v>
      </c>
      <c r="K108" s="21">
        <f>I108*J108</f>
        <v>0</v>
      </c>
      <c r="L108" s="49"/>
      <c r="M108" s="50">
        <f>I108*L108</f>
        <v>0</v>
      </c>
      <c r="N108" s="49">
        <v>0.075</v>
      </c>
      <c r="O108" s="50">
        <f>I108*N108</f>
        <v>0.3</v>
      </c>
      <c r="P108" s="21">
        <v>21</v>
      </c>
      <c r="Q108" s="21">
        <f>K108*(P108/100)</f>
        <v>0</v>
      </c>
      <c r="R108" s="21">
        <f>K108+Q108</f>
        <v>0</v>
      </c>
      <c r="S108" s="48"/>
      <c r="T108" s="47" t="s">
        <v>53</v>
      </c>
      <c r="U108" s="47" t="s">
        <v>18</v>
      </c>
    </row>
    <row r="109" spans="1:21" s="46" customFormat="1" ht="24" outlineLevel="2">
      <c r="A109" s="16" t="s">
        <v>607</v>
      </c>
      <c r="B109" s="17" t="s">
        <v>8</v>
      </c>
      <c r="C109" s="47" t="s">
        <v>227</v>
      </c>
      <c r="D109" s="47"/>
      <c r="E109" s="48" t="s">
        <v>524</v>
      </c>
      <c r="F109" s="107">
        <v>3</v>
      </c>
      <c r="G109" s="47" t="s">
        <v>42</v>
      </c>
      <c r="H109" s="20">
        <v>0</v>
      </c>
      <c r="I109" s="107">
        <f>F109*(1+H109/100)</f>
        <v>3</v>
      </c>
      <c r="J109" s="20">
        <v>0</v>
      </c>
      <c r="K109" s="21">
        <f>I109*J109</f>
        <v>0</v>
      </c>
      <c r="L109" s="49"/>
      <c r="M109" s="50">
        <f>I109*L109</f>
        <v>0</v>
      </c>
      <c r="N109" s="49">
        <v>0.075</v>
      </c>
      <c r="O109" s="50">
        <f>I109*N109</f>
        <v>0.22499999999999998</v>
      </c>
      <c r="P109" s="21">
        <v>21</v>
      </c>
      <c r="Q109" s="21">
        <f>K109*(P109/100)</f>
        <v>0</v>
      </c>
      <c r="R109" s="21">
        <f>K109+Q109</f>
        <v>0</v>
      </c>
      <c r="S109" s="48"/>
      <c r="T109" s="47" t="s">
        <v>53</v>
      </c>
      <c r="U109" s="47" t="s">
        <v>18</v>
      </c>
    </row>
    <row r="110" spans="1:21" s="46" customFormat="1" ht="24" outlineLevel="2">
      <c r="A110" s="16" t="s">
        <v>608</v>
      </c>
      <c r="B110" s="17" t="s">
        <v>8</v>
      </c>
      <c r="C110" s="47" t="s">
        <v>228</v>
      </c>
      <c r="D110" s="47"/>
      <c r="E110" s="48" t="s">
        <v>506</v>
      </c>
      <c r="F110" s="107">
        <v>11.7</v>
      </c>
      <c r="G110" s="47" t="s">
        <v>3</v>
      </c>
      <c r="H110" s="20">
        <v>0</v>
      </c>
      <c r="I110" s="107">
        <f>F110*(1+H110/100)</f>
        <v>11.7</v>
      </c>
      <c r="J110" s="20">
        <v>0</v>
      </c>
      <c r="K110" s="21">
        <f>I110*J110</f>
        <v>0</v>
      </c>
      <c r="L110" s="49"/>
      <c r="M110" s="50">
        <f>I110*L110</f>
        <v>0</v>
      </c>
      <c r="N110" s="49">
        <v>0.042</v>
      </c>
      <c r="O110" s="50">
        <f>I110*N110</f>
        <v>0.4914</v>
      </c>
      <c r="P110" s="21">
        <v>21</v>
      </c>
      <c r="Q110" s="21">
        <f>K110*(P110/100)</f>
        <v>0</v>
      </c>
      <c r="R110" s="21">
        <f>K110+Q110</f>
        <v>0</v>
      </c>
      <c r="S110" s="48"/>
      <c r="T110" s="47" t="s">
        <v>53</v>
      </c>
      <c r="U110" s="47" t="s">
        <v>18</v>
      </c>
    </row>
    <row r="111" spans="1:21" s="51" customFormat="1" ht="11.25" outlineLevel="3">
      <c r="A111" s="52"/>
      <c r="B111" s="53"/>
      <c r="C111" s="53"/>
      <c r="D111" s="53"/>
      <c r="E111" s="54" t="s">
        <v>283</v>
      </c>
      <c r="F111" s="108">
        <v>11.7</v>
      </c>
      <c r="G111" s="53"/>
      <c r="H111" s="55"/>
      <c r="I111" s="169"/>
      <c r="J111" s="55"/>
      <c r="K111" s="56"/>
      <c r="L111" s="57"/>
      <c r="M111" s="55"/>
      <c r="N111" s="55"/>
      <c r="O111" s="55"/>
      <c r="P111" s="82" t="s">
        <v>2</v>
      </c>
      <c r="Q111" s="55"/>
      <c r="R111" s="55"/>
      <c r="S111" s="54"/>
      <c r="T111" s="53"/>
      <c r="U111" s="53"/>
    </row>
    <row r="112" spans="1:21" s="109" customFormat="1" ht="12" outlineLevel="2">
      <c r="A112" s="142" t="s">
        <v>609</v>
      </c>
      <c r="B112" s="110" t="s">
        <v>8</v>
      </c>
      <c r="C112" s="111" t="s">
        <v>798</v>
      </c>
      <c r="D112" s="111"/>
      <c r="E112" s="112" t="s">
        <v>799</v>
      </c>
      <c r="F112" s="113">
        <f>F113</f>
        <v>25</v>
      </c>
      <c r="G112" s="111" t="s">
        <v>3</v>
      </c>
      <c r="H112" s="114">
        <v>0</v>
      </c>
      <c r="I112" s="113">
        <f>F112*(1+H112/100)</f>
        <v>25</v>
      </c>
      <c r="J112" s="114">
        <v>0</v>
      </c>
      <c r="K112" s="116">
        <f>I112*J112</f>
        <v>0</v>
      </c>
      <c r="L112" s="117"/>
      <c r="M112" s="118">
        <f>I112*L112</f>
        <v>0</v>
      </c>
      <c r="N112" s="117">
        <v>0.084</v>
      </c>
      <c r="O112" s="118">
        <f>I112*N112</f>
        <v>2.1</v>
      </c>
      <c r="P112" s="116">
        <v>21</v>
      </c>
      <c r="Q112" s="116">
        <f>K112*(P112/100)</f>
        <v>0</v>
      </c>
      <c r="R112" s="116">
        <f>K112+Q112</f>
        <v>0</v>
      </c>
      <c r="S112" s="112"/>
      <c r="T112" s="111" t="s">
        <v>53</v>
      </c>
      <c r="U112" s="111" t="s">
        <v>18</v>
      </c>
    </row>
    <row r="113" spans="1:21" s="51" customFormat="1" ht="11.25" outlineLevel="3">
      <c r="A113" s="52"/>
      <c r="B113" s="53"/>
      <c r="C113" s="53"/>
      <c r="D113" s="53"/>
      <c r="E113" s="54" t="s">
        <v>800</v>
      </c>
      <c r="F113" s="108">
        <f>F19</f>
        <v>25</v>
      </c>
      <c r="G113" s="53"/>
      <c r="H113" s="55"/>
      <c r="I113" s="169"/>
      <c r="J113" s="55"/>
      <c r="K113" s="56"/>
      <c r="L113" s="57"/>
      <c r="M113" s="55"/>
      <c r="N113" s="55"/>
      <c r="O113" s="55"/>
      <c r="P113" s="82" t="s">
        <v>2</v>
      </c>
      <c r="Q113" s="55"/>
      <c r="R113" s="55"/>
      <c r="S113" s="54"/>
      <c r="T113" s="53"/>
      <c r="U113" s="53"/>
    </row>
    <row r="114" spans="1:21" s="46" customFormat="1" ht="24" outlineLevel="2">
      <c r="A114" s="16" t="s">
        <v>610</v>
      </c>
      <c r="B114" s="17" t="s">
        <v>8</v>
      </c>
      <c r="C114" s="47" t="s">
        <v>229</v>
      </c>
      <c r="D114" s="47"/>
      <c r="E114" s="48" t="s">
        <v>487</v>
      </c>
      <c r="F114" s="107">
        <v>102.924</v>
      </c>
      <c r="G114" s="47" t="s">
        <v>11</v>
      </c>
      <c r="H114" s="20">
        <v>0</v>
      </c>
      <c r="I114" s="107">
        <f>F114*(1+H114/100)</f>
        <v>102.924</v>
      </c>
      <c r="J114" s="20">
        <v>0</v>
      </c>
      <c r="K114" s="21">
        <f>I114*J114</f>
        <v>0</v>
      </c>
      <c r="L114" s="49"/>
      <c r="M114" s="50">
        <f>I114*L114</f>
        <v>0</v>
      </c>
      <c r="N114" s="49">
        <v>0.068</v>
      </c>
      <c r="O114" s="50">
        <f>I114*N114</f>
        <v>6.998832000000001</v>
      </c>
      <c r="P114" s="21">
        <v>21</v>
      </c>
      <c r="Q114" s="21">
        <f>K114*(P114/100)</f>
        <v>0</v>
      </c>
      <c r="R114" s="21">
        <f>K114+Q114</f>
        <v>0</v>
      </c>
      <c r="S114" s="48"/>
      <c r="T114" s="47" t="s">
        <v>53</v>
      </c>
      <c r="U114" s="47" t="s">
        <v>18</v>
      </c>
    </row>
    <row r="115" spans="1:21" s="51" customFormat="1" ht="11.25" outlineLevel="3">
      <c r="A115" s="52"/>
      <c r="B115" s="53"/>
      <c r="C115" s="53"/>
      <c r="D115" s="53"/>
      <c r="E115" s="54" t="s">
        <v>345</v>
      </c>
      <c r="F115" s="108">
        <v>39.42</v>
      </c>
      <c r="G115" s="53"/>
      <c r="H115" s="55"/>
      <c r="I115" s="169"/>
      <c r="J115" s="55"/>
      <c r="K115" s="56"/>
      <c r="L115" s="57"/>
      <c r="M115" s="55"/>
      <c r="N115" s="55"/>
      <c r="O115" s="55"/>
      <c r="P115" s="82" t="s">
        <v>2</v>
      </c>
      <c r="Q115" s="55"/>
      <c r="R115" s="55"/>
      <c r="S115" s="54"/>
      <c r="T115" s="53"/>
      <c r="U115" s="53"/>
    </row>
    <row r="116" spans="1:21" s="51" customFormat="1" ht="22.5" outlineLevel="3">
      <c r="A116" s="52"/>
      <c r="B116" s="53"/>
      <c r="C116" s="53"/>
      <c r="D116" s="53"/>
      <c r="E116" s="54" t="s">
        <v>380</v>
      </c>
      <c r="F116" s="108">
        <v>63.504</v>
      </c>
      <c r="G116" s="53"/>
      <c r="H116" s="55"/>
      <c r="I116" s="169"/>
      <c r="J116" s="55"/>
      <c r="K116" s="56"/>
      <c r="L116" s="57"/>
      <c r="M116" s="55"/>
      <c r="N116" s="55"/>
      <c r="O116" s="55"/>
      <c r="P116" s="82" t="s">
        <v>2</v>
      </c>
      <c r="Q116" s="55"/>
      <c r="R116" s="55"/>
      <c r="S116" s="54"/>
      <c r="T116" s="53"/>
      <c r="U116" s="53"/>
    </row>
    <row r="117" spans="1:21" s="38" customFormat="1" ht="16.5" customHeight="1" outlineLevel="1">
      <c r="A117" s="39"/>
      <c r="B117" s="6"/>
      <c r="C117" s="40"/>
      <c r="D117" s="40"/>
      <c r="E117" s="40" t="s">
        <v>346</v>
      </c>
      <c r="F117" s="125"/>
      <c r="G117" s="25"/>
      <c r="H117" s="41"/>
      <c r="I117" s="125"/>
      <c r="J117" s="41"/>
      <c r="K117" s="42">
        <f>SUBTOTAL(9,K118:K126)</f>
        <v>0</v>
      </c>
      <c r="L117" s="43"/>
      <c r="M117" s="44">
        <f>SUBTOTAL(9,M118:M126)</f>
        <v>0</v>
      </c>
      <c r="N117" s="41"/>
      <c r="O117" s="44">
        <f>SUBTOTAL(9,O118:O126)</f>
        <v>0</v>
      </c>
      <c r="P117" s="81" t="s">
        <v>2</v>
      </c>
      <c r="Q117" s="42">
        <f>SUBTOTAL(9,Q118:Q126)</f>
        <v>0</v>
      </c>
      <c r="R117" s="42">
        <f>SUBTOTAL(9,R118:R126)</f>
        <v>0</v>
      </c>
      <c r="S117" s="45"/>
      <c r="T117" s="25"/>
      <c r="U117" s="25"/>
    </row>
    <row r="118" spans="1:21" s="46" customFormat="1" ht="24" outlineLevel="2">
      <c r="A118" s="16" t="s">
        <v>611</v>
      </c>
      <c r="B118" s="17" t="s">
        <v>8</v>
      </c>
      <c r="C118" s="47" t="s">
        <v>230</v>
      </c>
      <c r="D118" s="47"/>
      <c r="E118" s="48" t="s">
        <v>500</v>
      </c>
      <c r="F118" s="107">
        <v>41.3</v>
      </c>
      <c r="G118" s="47" t="s">
        <v>4</v>
      </c>
      <c r="H118" s="20">
        <v>0</v>
      </c>
      <c r="I118" s="107">
        <f>F118*(1+H118/100)</f>
        <v>41.3</v>
      </c>
      <c r="J118" s="20">
        <v>0</v>
      </c>
      <c r="K118" s="21">
        <f>I118*J118</f>
        <v>0</v>
      </c>
      <c r="L118" s="49"/>
      <c r="M118" s="50">
        <f>I118*L118</f>
        <v>0</v>
      </c>
      <c r="N118" s="49"/>
      <c r="O118" s="50">
        <f>I118*N118</f>
        <v>0</v>
      </c>
      <c r="P118" s="21">
        <v>21</v>
      </c>
      <c r="Q118" s="21">
        <f>K118*(P118/100)</f>
        <v>0</v>
      </c>
      <c r="R118" s="21">
        <f>K118+Q118</f>
        <v>0</v>
      </c>
      <c r="S118" s="48"/>
      <c r="T118" s="47" t="s">
        <v>53</v>
      </c>
      <c r="U118" s="47" t="s">
        <v>19</v>
      </c>
    </row>
    <row r="119" spans="1:21" s="46" customFormat="1" ht="24" outlineLevel="2">
      <c r="A119" s="16" t="s">
        <v>612</v>
      </c>
      <c r="B119" s="17" t="s">
        <v>8</v>
      </c>
      <c r="C119" s="47" t="s">
        <v>231</v>
      </c>
      <c r="D119" s="47"/>
      <c r="E119" s="48" t="s">
        <v>504</v>
      </c>
      <c r="F119" s="107">
        <v>15</v>
      </c>
      <c r="G119" s="47" t="s">
        <v>4</v>
      </c>
      <c r="H119" s="20">
        <v>0</v>
      </c>
      <c r="I119" s="107">
        <f>F119*(1+H119/100)</f>
        <v>15</v>
      </c>
      <c r="J119" s="20">
        <v>0</v>
      </c>
      <c r="K119" s="21">
        <f>I119*J119</f>
        <v>0</v>
      </c>
      <c r="L119" s="49"/>
      <c r="M119" s="50">
        <f>I119*L119</f>
        <v>0</v>
      </c>
      <c r="N119" s="49"/>
      <c r="O119" s="50">
        <f>I119*N119</f>
        <v>0</v>
      </c>
      <c r="P119" s="21">
        <v>21</v>
      </c>
      <c r="Q119" s="21">
        <f>K119*(P119/100)</f>
        <v>0</v>
      </c>
      <c r="R119" s="21">
        <f>K119+Q119</f>
        <v>0</v>
      </c>
      <c r="S119" s="48"/>
      <c r="T119" s="47" t="s">
        <v>53</v>
      </c>
      <c r="U119" s="47" t="s">
        <v>19</v>
      </c>
    </row>
    <row r="120" spans="1:21" s="51" customFormat="1" ht="11.25" outlineLevel="3">
      <c r="A120" s="52"/>
      <c r="B120" s="53"/>
      <c r="C120" s="53"/>
      <c r="D120" s="53"/>
      <c r="E120" s="54" t="s">
        <v>403</v>
      </c>
      <c r="F120" s="108">
        <v>0</v>
      </c>
      <c r="G120" s="53"/>
      <c r="H120" s="55"/>
      <c r="I120" s="169"/>
      <c r="J120" s="55"/>
      <c r="K120" s="56"/>
      <c r="L120" s="57"/>
      <c r="M120" s="55"/>
      <c r="N120" s="55"/>
      <c r="O120" s="55"/>
      <c r="P120" s="82" t="s">
        <v>2</v>
      </c>
      <c r="Q120" s="55"/>
      <c r="R120" s="55"/>
      <c r="S120" s="54"/>
      <c r="T120" s="53"/>
      <c r="U120" s="53"/>
    </row>
    <row r="121" spans="1:21" s="51" customFormat="1" ht="11.25" outlineLevel="3">
      <c r="A121" s="52"/>
      <c r="B121" s="53"/>
      <c r="C121" s="53"/>
      <c r="D121" s="53"/>
      <c r="E121" s="54" t="s">
        <v>337</v>
      </c>
      <c r="F121" s="108">
        <v>15</v>
      </c>
      <c r="G121" s="53"/>
      <c r="H121" s="55"/>
      <c r="I121" s="169"/>
      <c r="J121" s="55"/>
      <c r="K121" s="56"/>
      <c r="L121" s="57"/>
      <c r="M121" s="55"/>
      <c r="N121" s="55"/>
      <c r="O121" s="55"/>
      <c r="P121" s="82" t="s">
        <v>2</v>
      </c>
      <c r="Q121" s="55"/>
      <c r="R121" s="55"/>
      <c r="S121" s="54"/>
      <c r="T121" s="53"/>
      <c r="U121" s="53"/>
    </row>
    <row r="122" spans="1:21" s="46" customFormat="1" ht="24" outlineLevel="2">
      <c r="A122" s="16" t="s">
        <v>613</v>
      </c>
      <c r="B122" s="17" t="s">
        <v>8</v>
      </c>
      <c r="C122" s="47" t="s">
        <v>232</v>
      </c>
      <c r="D122" s="47"/>
      <c r="E122" s="48" t="s">
        <v>489</v>
      </c>
      <c r="F122" s="107">
        <v>90</v>
      </c>
      <c r="G122" s="47" t="s">
        <v>4</v>
      </c>
      <c r="H122" s="20">
        <v>0</v>
      </c>
      <c r="I122" s="107">
        <f>F122*(1+H122/100)</f>
        <v>90</v>
      </c>
      <c r="J122" s="20">
        <v>0</v>
      </c>
      <c r="K122" s="21">
        <f>I122*J122</f>
        <v>0</v>
      </c>
      <c r="L122" s="49"/>
      <c r="M122" s="50">
        <f>I122*L122</f>
        <v>0</v>
      </c>
      <c r="N122" s="49"/>
      <c r="O122" s="50">
        <f>I122*N122</f>
        <v>0</v>
      </c>
      <c r="P122" s="21">
        <v>21</v>
      </c>
      <c r="Q122" s="21">
        <f>K122*(P122/100)</f>
        <v>0</v>
      </c>
      <c r="R122" s="21">
        <f>K122+Q122</f>
        <v>0</v>
      </c>
      <c r="S122" s="48"/>
      <c r="T122" s="47" t="s">
        <v>53</v>
      </c>
      <c r="U122" s="47" t="s">
        <v>19</v>
      </c>
    </row>
    <row r="123" spans="1:21" s="51" customFormat="1" ht="11.25" outlineLevel="3">
      <c r="A123" s="52"/>
      <c r="B123" s="53"/>
      <c r="C123" s="53"/>
      <c r="D123" s="53"/>
      <c r="E123" s="54" t="s">
        <v>44</v>
      </c>
      <c r="F123" s="108">
        <v>90</v>
      </c>
      <c r="G123" s="53"/>
      <c r="H123" s="55"/>
      <c r="I123" s="169"/>
      <c r="J123" s="55"/>
      <c r="K123" s="56"/>
      <c r="L123" s="57"/>
      <c r="M123" s="55"/>
      <c r="N123" s="55"/>
      <c r="O123" s="55"/>
      <c r="P123" s="82" t="s">
        <v>2</v>
      </c>
      <c r="Q123" s="55"/>
      <c r="R123" s="55"/>
      <c r="S123" s="54"/>
      <c r="T123" s="53"/>
      <c r="U123" s="53"/>
    </row>
    <row r="124" spans="1:21" s="46" customFormat="1" ht="36" outlineLevel="2">
      <c r="A124" s="16" t="s">
        <v>614</v>
      </c>
      <c r="B124" s="17" t="s">
        <v>8</v>
      </c>
      <c r="C124" s="47" t="s">
        <v>233</v>
      </c>
      <c r="D124" s="47"/>
      <c r="E124" s="48" t="s">
        <v>554</v>
      </c>
      <c r="F124" s="107">
        <v>15</v>
      </c>
      <c r="G124" s="47" t="s">
        <v>4</v>
      </c>
      <c r="H124" s="20">
        <v>0</v>
      </c>
      <c r="I124" s="107">
        <f>F124*(1+H124/100)</f>
        <v>15</v>
      </c>
      <c r="J124" s="20">
        <v>0</v>
      </c>
      <c r="K124" s="21">
        <f>I124*J124</f>
        <v>0</v>
      </c>
      <c r="L124" s="49"/>
      <c r="M124" s="50">
        <f>I124*L124</f>
        <v>0</v>
      </c>
      <c r="N124" s="49"/>
      <c r="O124" s="50">
        <f>I124*N124</f>
        <v>0</v>
      </c>
      <c r="P124" s="21">
        <v>21</v>
      </c>
      <c r="Q124" s="21">
        <f>K124*(P124/100)</f>
        <v>0</v>
      </c>
      <c r="R124" s="21">
        <f>K124+Q124</f>
        <v>0</v>
      </c>
      <c r="S124" s="48"/>
      <c r="T124" s="47" t="s">
        <v>53</v>
      </c>
      <c r="U124" s="47" t="s">
        <v>19</v>
      </c>
    </row>
    <row r="125" spans="1:21" s="46" customFormat="1" ht="12" outlineLevel="2">
      <c r="A125" s="16" t="s">
        <v>615</v>
      </c>
      <c r="B125" s="17" t="s">
        <v>8</v>
      </c>
      <c r="C125" s="47" t="s">
        <v>234</v>
      </c>
      <c r="D125" s="47"/>
      <c r="E125" s="48" t="s">
        <v>392</v>
      </c>
      <c r="F125" s="107">
        <v>77.6</v>
      </c>
      <c r="G125" s="47" t="s">
        <v>4</v>
      </c>
      <c r="H125" s="20">
        <v>0</v>
      </c>
      <c r="I125" s="107">
        <f>F125*(1+H125/100)</f>
        <v>77.6</v>
      </c>
      <c r="J125" s="20">
        <v>0</v>
      </c>
      <c r="K125" s="21">
        <f>I125*J125</f>
        <v>0</v>
      </c>
      <c r="L125" s="49"/>
      <c r="M125" s="50">
        <f>I125*L125</f>
        <v>0</v>
      </c>
      <c r="N125" s="49"/>
      <c r="O125" s="50">
        <f>I125*N125</f>
        <v>0</v>
      </c>
      <c r="P125" s="21">
        <v>21</v>
      </c>
      <c r="Q125" s="21">
        <f>K125*(P125/100)</f>
        <v>0</v>
      </c>
      <c r="R125" s="21">
        <f>K125+Q125</f>
        <v>0</v>
      </c>
      <c r="S125" s="48"/>
      <c r="T125" s="47" t="s">
        <v>53</v>
      </c>
      <c r="U125" s="47" t="s">
        <v>19</v>
      </c>
    </row>
    <row r="126" spans="1:21" s="83" customFormat="1" ht="12.75" customHeight="1" outlineLevel="2">
      <c r="A126" s="84"/>
      <c r="B126" s="85"/>
      <c r="C126" s="85"/>
      <c r="D126" s="85"/>
      <c r="E126" s="86"/>
      <c r="F126" s="126"/>
      <c r="G126" s="159"/>
      <c r="H126" s="87"/>
      <c r="I126" s="126"/>
      <c r="J126" s="87"/>
      <c r="K126" s="88"/>
      <c r="L126" s="89"/>
      <c r="M126" s="87"/>
      <c r="N126" s="87"/>
      <c r="O126" s="87"/>
      <c r="P126" s="90" t="s">
        <v>2</v>
      </c>
      <c r="Q126" s="87"/>
      <c r="R126" s="87"/>
      <c r="S126" s="87"/>
      <c r="T126" s="85"/>
      <c r="U126" s="85"/>
    </row>
    <row r="127" spans="1:21" s="38" customFormat="1" ht="16.5" customHeight="1" outlineLevel="1">
      <c r="A127" s="39"/>
      <c r="B127" s="6"/>
      <c r="C127" s="40"/>
      <c r="D127" s="40"/>
      <c r="E127" s="40" t="s">
        <v>357</v>
      </c>
      <c r="F127" s="125"/>
      <c r="G127" s="25"/>
      <c r="H127" s="41"/>
      <c r="I127" s="125"/>
      <c r="J127" s="41"/>
      <c r="K127" s="42">
        <f>SUBTOTAL(9,K128:K135)</f>
        <v>0</v>
      </c>
      <c r="L127" s="43"/>
      <c r="M127" s="44">
        <f>SUBTOTAL(9,M128:M135)</f>
        <v>0.07721505</v>
      </c>
      <c r="N127" s="41"/>
      <c r="O127" s="44">
        <f>SUBTOTAL(9,O128:O135)</f>
        <v>0</v>
      </c>
      <c r="P127" s="81" t="s">
        <v>2</v>
      </c>
      <c r="Q127" s="42">
        <f>SUBTOTAL(9,Q128:Q135)</f>
        <v>0</v>
      </c>
      <c r="R127" s="42">
        <f>SUBTOTAL(9,R128:R135)</f>
        <v>0</v>
      </c>
      <c r="S127" s="45"/>
      <c r="T127" s="25"/>
      <c r="U127" s="25"/>
    </row>
    <row r="128" spans="1:21" s="46" customFormat="1" ht="12" outlineLevel="2">
      <c r="A128" s="16" t="s">
        <v>616</v>
      </c>
      <c r="B128" s="17" t="s">
        <v>1</v>
      </c>
      <c r="C128" s="47" t="s">
        <v>66</v>
      </c>
      <c r="D128" s="47"/>
      <c r="E128" s="48" t="s">
        <v>365</v>
      </c>
      <c r="F128" s="107">
        <v>0.00431025</v>
      </c>
      <c r="G128" s="47" t="s">
        <v>4</v>
      </c>
      <c r="H128" s="20">
        <v>0</v>
      </c>
      <c r="I128" s="107">
        <f>F128*(1+H128/100)</f>
        <v>0.00431025</v>
      </c>
      <c r="J128" s="20">
        <v>0</v>
      </c>
      <c r="K128" s="21">
        <f>I128*J128</f>
        <v>0</v>
      </c>
      <c r="L128" s="49">
        <v>1</v>
      </c>
      <c r="M128" s="50">
        <f>I128*L128</f>
        <v>0.00431025</v>
      </c>
      <c r="N128" s="49"/>
      <c r="O128" s="50">
        <f>I128*N128</f>
        <v>0</v>
      </c>
      <c r="P128" s="21">
        <v>21</v>
      </c>
      <c r="Q128" s="21">
        <f>K128*(P128/100)</f>
        <v>0</v>
      </c>
      <c r="R128" s="21">
        <f>K128+Q128</f>
        <v>0</v>
      </c>
      <c r="S128" s="48"/>
      <c r="T128" s="47" t="s">
        <v>53</v>
      </c>
      <c r="U128" s="47" t="s">
        <v>20</v>
      </c>
    </row>
    <row r="129" spans="1:21" s="51" customFormat="1" ht="11.25" outlineLevel="3">
      <c r="A129" s="52"/>
      <c r="B129" s="53"/>
      <c r="C129" s="53"/>
      <c r="D129" s="53"/>
      <c r="E129" s="54" t="s">
        <v>288</v>
      </c>
      <c r="F129" s="108">
        <v>0.00431025</v>
      </c>
      <c r="G129" s="53"/>
      <c r="H129" s="55"/>
      <c r="I129" s="169"/>
      <c r="J129" s="55"/>
      <c r="K129" s="56"/>
      <c r="L129" s="57"/>
      <c r="M129" s="55"/>
      <c r="N129" s="55"/>
      <c r="O129" s="55"/>
      <c r="P129" s="82" t="s">
        <v>2</v>
      </c>
      <c r="Q129" s="55"/>
      <c r="R129" s="55"/>
      <c r="S129" s="54"/>
      <c r="T129" s="53"/>
      <c r="U129" s="53"/>
    </row>
    <row r="130" spans="1:21" s="46" customFormat="1" ht="36" outlineLevel="2">
      <c r="A130" s="16" t="s">
        <v>617</v>
      </c>
      <c r="B130" s="17" t="s">
        <v>1</v>
      </c>
      <c r="C130" s="47" t="s">
        <v>89</v>
      </c>
      <c r="D130" s="47"/>
      <c r="E130" s="48" t="s">
        <v>552</v>
      </c>
      <c r="F130" s="107">
        <v>12.315</v>
      </c>
      <c r="G130" s="47" t="s">
        <v>11</v>
      </c>
      <c r="H130" s="20">
        <v>15</v>
      </c>
      <c r="I130" s="107">
        <f>F130*(1+H130/100)</f>
        <v>14.162249999999998</v>
      </c>
      <c r="J130" s="20">
        <v>0</v>
      </c>
      <c r="K130" s="21">
        <f>I130*J130</f>
        <v>0</v>
      </c>
      <c r="L130" s="49">
        <v>0.0048</v>
      </c>
      <c r="M130" s="50">
        <f>I130*L130</f>
        <v>0.06797879999999999</v>
      </c>
      <c r="N130" s="49"/>
      <c r="O130" s="50">
        <f>I130*N130</f>
        <v>0</v>
      </c>
      <c r="P130" s="21">
        <v>21</v>
      </c>
      <c r="Q130" s="21">
        <f>K130*(P130/100)</f>
        <v>0</v>
      </c>
      <c r="R130" s="21">
        <f>K130+Q130</f>
        <v>0</v>
      </c>
      <c r="S130" s="48"/>
      <c r="T130" s="47" t="s">
        <v>53</v>
      </c>
      <c r="U130" s="47" t="s">
        <v>20</v>
      </c>
    </row>
    <row r="131" spans="1:21" s="46" customFormat="1" ht="24" outlineLevel="2">
      <c r="A131" s="16" t="s">
        <v>618</v>
      </c>
      <c r="B131" s="17" t="s">
        <v>8</v>
      </c>
      <c r="C131" s="47" t="s">
        <v>127</v>
      </c>
      <c r="D131" s="47"/>
      <c r="E131" s="48" t="s">
        <v>511</v>
      </c>
      <c r="F131" s="107">
        <v>12.315</v>
      </c>
      <c r="G131" s="47" t="s">
        <v>11</v>
      </c>
      <c r="H131" s="20">
        <v>0</v>
      </c>
      <c r="I131" s="107">
        <f>F131*(1+H131/100)</f>
        <v>12.315</v>
      </c>
      <c r="J131" s="20">
        <v>0</v>
      </c>
      <c r="K131" s="21">
        <f>I131*J131</f>
        <v>0</v>
      </c>
      <c r="L131" s="49"/>
      <c r="M131" s="50">
        <f>I131*L131</f>
        <v>0</v>
      </c>
      <c r="N131" s="49"/>
      <c r="O131" s="50">
        <f>I131*N131</f>
        <v>0</v>
      </c>
      <c r="P131" s="21">
        <v>21</v>
      </c>
      <c r="Q131" s="21">
        <f>K131*(P131/100)</f>
        <v>0</v>
      </c>
      <c r="R131" s="21">
        <f>K131+Q131</f>
        <v>0</v>
      </c>
      <c r="S131" s="48"/>
      <c r="T131" s="47" t="s">
        <v>53</v>
      </c>
      <c r="U131" s="47" t="s">
        <v>20</v>
      </c>
    </row>
    <row r="132" spans="1:21" s="51" customFormat="1" ht="11.25" outlineLevel="3">
      <c r="A132" s="52"/>
      <c r="B132" s="53"/>
      <c r="C132" s="53"/>
      <c r="D132" s="53"/>
      <c r="E132" s="54" t="s">
        <v>442</v>
      </c>
      <c r="F132" s="108">
        <v>12.315</v>
      </c>
      <c r="G132" s="53"/>
      <c r="H132" s="55"/>
      <c r="I132" s="169"/>
      <c r="J132" s="55"/>
      <c r="K132" s="56"/>
      <c r="L132" s="57"/>
      <c r="M132" s="55"/>
      <c r="N132" s="55"/>
      <c r="O132" s="55"/>
      <c r="P132" s="82" t="s">
        <v>2</v>
      </c>
      <c r="Q132" s="55"/>
      <c r="R132" s="55"/>
      <c r="S132" s="54"/>
      <c r="T132" s="53"/>
      <c r="U132" s="53"/>
    </row>
    <row r="133" spans="1:21" s="46" customFormat="1" ht="12" outlineLevel="2">
      <c r="A133" s="16" t="s">
        <v>619</v>
      </c>
      <c r="B133" s="17" t="s">
        <v>8</v>
      </c>
      <c r="C133" s="47" t="s">
        <v>128</v>
      </c>
      <c r="D133" s="47"/>
      <c r="E133" s="48" t="s">
        <v>482</v>
      </c>
      <c r="F133" s="107">
        <v>12.315</v>
      </c>
      <c r="G133" s="47" t="s">
        <v>11</v>
      </c>
      <c r="H133" s="20">
        <v>0</v>
      </c>
      <c r="I133" s="107">
        <f>F133*(1+H133/100)</f>
        <v>12.315</v>
      </c>
      <c r="J133" s="20">
        <v>0</v>
      </c>
      <c r="K133" s="21">
        <f>I133*J133</f>
        <v>0</v>
      </c>
      <c r="L133" s="49">
        <v>0.0004</v>
      </c>
      <c r="M133" s="50">
        <f>I133*L133</f>
        <v>0.004926</v>
      </c>
      <c r="N133" s="49"/>
      <c r="O133" s="50">
        <f>I133*N133</f>
        <v>0</v>
      </c>
      <c r="P133" s="21">
        <v>21</v>
      </c>
      <c r="Q133" s="21">
        <f>K133*(P133/100)</f>
        <v>0</v>
      </c>
      <c r="R133" s="21">
        <f>K133+Q133</f>
        <v>0</v>
      </c>
      <c r="S133" s="48"/>
      <c r="T133" s="47" t="s">
        <v>53</v>
      </c>
      <c r="U133" s="47" t="s">
        <v>20</v>
      </c>
    </row>
    <row r="134" spans="1:21" s="46" customFormat="1" ht="24" outlineLevel="2">
      <c r="A134" s="16" t="s">
        <v>620</v>
      </c>
      <c r="B134" s="17" t="s">
        <v>8</v>
      </c>
      <c r="C134" s="47" t="s">
        <v>235</v>
      </c>
      <c r="D134" s="47"/>
      <c r="E134" s="48" t="s">
        <v>523</v>
      </c>
      <c r="F134" s="107">
        <v>3.05</v>
      </c>
      <c r="G134" s="47" t="s">
        <v>0</v>
      </c>
      <c r="H134" s="20">
        <v>0</v>
      </c>
      <c r="I134" s="107">
        <f>F134*(1+H134/100)</f>
        <v>3.05</v>
      </c>
      <c r="J134" s="20">
        <v>0</v>
      </c>
      <c r="K134" s="21">
        <f>I134*J134</f>
        <v>0</v>
      </c>
      <c r="L134" s="49"/>
      <c r="M134" s="50">
        <f>I134*L134</f>
        <v>0</v>
      </c>
      <c r="N134" s="49"/>
      <c r="O134" s="50">
        <f>I134*N134</f>
        <v>0</v>
      </c>
      <c r="P134" s="21">
        <v>21</v>
      </c>
      <c r="Q134" s="21">
        <f>K134*(P134/100)</f>
        <v>0</v>
      </c>
      <c r="R134" s="21">
        <f>K134+Q134</f>
        <v>0</v>
      </c>
      <c r="S134" s="48"/>
      <c r="T134" s="47" t="s">
        <v>53</v>
      </c>
      <c r="U134" s="47" t="s">
        <v>20</v>
      </c>
    </row>
    <row r="135" spans="1:21" s="83" customFormat="1" ht="12.75" customHeight="1" outlineLevel="2">
      <c r="A135" s="84"/>
      <c r="B135" s="85"/>
      <c r="C135" s="85"/>
      <c r="D135" s="85"/>
      <c r="E135" s="86"/>
      <c r="F135" s="126"/>
      <c r="G135" s="159"/>
      <c r="H135" s="87"/>
      <c r="I135" s="126"/>
      <c r="J135" s="87"/>
      <c r="K135" s="88"/>
      <c r="L135" s="89"/>
      <c r="M135" s="87"/>
      <c r="N135" s="87"/>
      <c r="O135" s="87"/>
      <c r="P135" s="90" t="s">
        <v>2</v>
      </c>
      <c r="Q135" s="87"/>
      <c r="R135" s="87"/>
      <c r="S135" s="87"/>
      <c r="T135" s="85"/>
      <c r="U135" s="85"/>
    </row>
    <row r="136" spans="1:21" s="38" customFormat="1" ht="16.5" customHeight="1" outlineLevel="1">
      <c r="A136" s="39"/>
      <c r="B136" s="6"/>
      <c r="C136" s="40"/>
      <c r="D136" s="40"/>
      <c r="E136" s="40" t="s">
        <v>308</v>
      </c>
      <c r="F136" s="125"/>
      <c r="G136" s="25"/>
      <c r="H136" s="41"/>
      <c r="I136" s="125"/>
      <c r="J136" s="41"/>
      <c r="K136" s="42">
        <f>SUBTOTAL(9,K137:K140)</f>
        <v>0</v>
      </c>
      <c r="L136" s="43"/>
      <c r="M136" s="44">
        <f>SUBTOTAL(9,M137:M140)</f>
        <v>0.01233</v>
      </c>
      <c r="N136" s="41"/>
      <c r="O136" s="44">
        <f>SUBTOTAL(9,O137:O140)</f>
        <v>0</v>
      </c>
      <c r="P136" s="81" t="s">
        <v>2</v>
      </c>
      <c r="Q136" s="42">
        <f>SUBTOTAL(9,Q137:Q140)</f>
        <v>0</v>
      </c>
      <c r="R136" s="42">
        <f>SUBTOTAL(9,R137:R140)</f>
        <v>0</v>
      </c>
      <c r="S136" s="45"/>
      <c r="T136" s="25"/>
      <c r="U136" s="25"/>
    </row>
    <row r="137" spans="1:21" s="46" customFormat="1" ht="12" outlineLevel="2">
      <c r="A137" s="16" t="s">
        <v>621</v>
      </c>
      <c r="B137" s="17" t="s">
        <v>1</v>
      </c>
      <c r="C137" s="47" t="s">
        <v>90</v>
      </c>
      <c r="D137" s="47"/>
      <c r="E137" s="48" t="s">
        <v>473</v>
      </c>
      <c r="F137" s="107">
        <v>3</v>
      </c>
      <c r="G137" s="47" t="s">
        <v>11</v>
      </c>
      <c r="H137" s="20">
        <v>0</v>
      </c>
      <c r="I137" s="107">
        <f>F137*(1+H137/100)</f>
        <v>3</v>
      </c>
      <c r="J137" s="20">
        <v>0</v>
      </c>
      <c r="K137" s="21">
        <f>I137*J137</f>
        <v>0</v>
      </c>
      <c r="L137" s="49">
        <v>0.0026</v>
      </c>
      <c r="M137" s="50">
        <f>I137*L137</f>
        <v>0.0078</v>
      </c>
      <c r="N137" s="49"/>
      <c r="O137" s="50">
        <f>I137*N137</f>
        <v>0</v>
      </c>
      <c r="P137" s="21">
        <v>21</v>
      </c>
      <c r="Q137" s="21">
        <f>K137*(P137/100)</f>
        <v>0</v>
      </c>
      <c r="R137" s="21">
        <f>K137+Q137</f>
        <v>0</v>
      </c>
      <c r="S137" s="48"/>
      <c r="T137" s="47" t="s">
        <v>53</v>
      </c>
      <c r="U137" s="47" t="s">
        <v>21</v>
      </c>
    </row>
    <row r="138" spans="1:21" s="46" customFormat="1" ht="24" outlineLevel="2">
      <c r="A138" s="16" t="s">
        <v>622</v>
      </c>
      <c r="B138" s="17" t="s">
        <v>8</v>
      </c>
      <c r="C138" s="47" t="s">
        <v>129</v>
      </c>
      <c r="D138" s="47"/>
      <c r="E138" s="48" t="s">
        <v>527</v>
      </c>
      <c r="F138" s="107">
        <v>3</v>
      </c>
      <c r="G138" s="47" t="s">
        <v>11</v>
      </c>
      <c r="H138" s="20">
        <v>0</v>
      </c>
      <c r="I138" s="107">
        <f>F138*(1+H138/100)</f>
        <v>3</v>
      </c>
      <c r="J138" s="20">
        <v>0</v>
      </c>
      <c r="K138" s="21">
        <f>I138*J138</f>
        <v>0</v>
      </c>
      <c r="L138" s="49">
        <v>0.00151</v>
      </c>
      <c r="M138" s="50">
        <f>I138*L138</f>
        <v>0.00453</v>
      </c>
      <c r="N138" s="49"/>
      <c r="O138" s="50">
        <f>I138*N138</f>
        <v>0</v>
      </c>
      <c r="P138" s="21">
        <v>21</v>
      </c>
      <c r="Q138" s="21">
        <f>K138*(P138/100)</f>
        <v>0</v>
      </c>
      <c r="R138" s="21">
        <f>K138+Q138</f>
        <v>0</v>
      </c>
      <c r="S138" s="48"/>
      <c r="T138" s="47" t="s">
        <v>53</v>
      </c>
      <c r="U138" s="47" t="s">
        <v>21</v>
      </c>
    </row>
    <row r="139" spans="1:21" s="46" customFormat="1" ht="12" outlineLevel="2">
      <c r="A139" s="16" t="s">
        <v>623</v>
      </c>
      <c r="B139" s="17" t="s">
        <v>8</v>
      </c>
      <c r="C139" s="47" t="s">
        <v>236</v>
      </c>
      <c r="D139" s="47"/>
      <c r="E139" s="48" t="s">
        <v>459</v>
      </c>
      <c r="F139" s="107">
        <v>1.77</v>
      </c>
      <c r="G139" s="47" t="s">
        <v>0</v>
      </c>
      <c r="H139" s="20">
        <v>0</v>
      </c>
      <c r="I139" s="107">
        <f>F139*(1+H139/100)</f>
        <v>1.77</v>
      </c>
      <c r="J139" s="20">
        <v>0</v>
      </c>
      <c r="K139" s="21">
        <f>I139*J139</f>
        <v>0</v>
      </c>
      <c r="L139" s="49"/>
      <c r="M139" s="50">
        <f>I139*L139</f>
        <v>0</v>
      </c>
      <c r="N139" s="49"/>
      <c r="O139" s="50">
        <f>I139*N139</f>
        <v>0</v>
      </c>
      <c r="P139" s="21">
        <v>21</v>
      </c>
      <c r="Q139" s="21">
        <f>K139*(P139/100)</f>
        <v>0</v>
      </c>
      <c r="R139" s="21">
        <f>K139+Q139</f>
        <v>0</v>
      </c>
      <c r="S139" s="48"/>
      <c r="T139" s="47" t="s">
        <v>53</v>
      </c>
      <c r="U139" s="47" t="s">
        <v>21</v>
      </c>
    </row>
    <row r="140" spans="1:21" s="83" customFormat="1" ht="12.75" customHeight="1" outlineLevel="2">
      <c r="A140" s="84"/>
      <c r="B140" s="85"/>
      <c r="C140" s="85"/>
      <c r="D140" s="85"/>
      <c r="E140" s="86"/>
      <c r="F140" s="126"/>
      <c r="G140" s="159"/>
      <c r="H140" s="87"/>
      <c r="I140" s="126"/>
      <c r="J140" s="87"/>
      <c r="K140" s="88"/>
      <c r="L140" s="89"/>
      <c r="M140" s="87"/>
      <c r="N140" s="87"/>
      <c r="O140" s="87"/>
      <c r="P140" s="90" t="s">
        <v>2</v>
      </c>
      <c r="Q140" s="87"/>
      <c r="R140" s="87"/>
      <c r="S140" s="87"/>
      <c r="T140" s="85"/>
      <c r="U140" s="85"/>
    </row>
    <row r="141" spans="1:21" s="38" customFormat="1" ht="16.5" customHeight="1" outlineLevel="1">
      <c r="A141" s="39"/>
      <c r="B141" s="6"/>
      <c r="C141" s="40"/>
      <c r="D141" s="40"/>
      <c r="E141" s="40" t="s">
        <v>358</v>
      </c>
      <c r="F141" s="125"/>
      <c r="G141" s="25"/>
      <c r="H141" s="41"/>
      <c r="I141" s="125"/>
      <c r="J141" s="41"/>
      <c r="K141" s="42">
        <f>SUBTOTAL(9,K142:K153)</f>
        <v>0</v>
      </c>
      <c r="L141" s="43"/>
      <c r="M141" s="44">
        <f>SUBTOTAL(9,M142:M153)</f>
        <v>0.03049</v>
      </c>
      <c r="N141" s="41"/>
      <c r="O141" s="44">
        <f>SUBTOTAL(9,O142:O153)</f>
        <v>0</v>
      </c>
      <c r="P141" s="81" t="s">
        <v>2</v>
      </c>
      <c r="Q141" s="42">
        <f>SUBTOTAL(9,Q142:Q153)</f>
        <v>0</v>
      </c>
      <c r="R141" s="42">
        <f>SUBTOTAL(9,R142:R153)</f>
        <v>0</v>
      </c>
      <c r="S141" s="45"/>
      <c r="T141" s="25"/>
      <c r="U141" s="25"/>
    </row>
    <row r="142" spans="1:21" s="46" customFormat="1" ht="12" outlineLevel="2">
      <c r="A142" s="16" t="s">
        <v>624</v>
      </c>
      <c r="B142" s="17" t="s">
        <v>1</v>
      </c>
      <c r="C142" s="47" t="s">
        <v>69</v>
      </c>
      <c r="D142" s="47"/>
      <c r="E142" s="48" t="s">
        <v>388</v>
      </c>
      <c r="F142" s="107">
        <v>1</v>
      </c>
      <c r="G142" s="47" t="s">
        <v>42</v>
      </c>
      <c r="H142" s="20">
        <v>0</v>
      </c>
      <c r="I142" s="107">
        <f aca="true" t="shared" si="7" ref="I142:I152">F142*(1+H142/100)</f>
        <v>1</v>
      </c>
      <c r="J142" s="20">
        <v>0</v>
      </c>
      <c r="K142" s="21">
        <f aca="true" t="shared" si="8" ref="K142:K152">I142*J142</f>
        <v>0</v>
      </c>
      <c r="L142" s="49">
        <v>0.00165</v>
      </c>
      <c r="M142" s="50">
        <f aca="true" t="shared" si="9" ref="M142:M152">I142*L142</f>
        <v>0.00165</v>
      </c>
      <c r="N142" s="49"/>
      <c r="O142" s="50">
        <f aca="true" t="shared" si="10" ref="O142:O152">I142*N142</f>
        <v>0</v>
      </c>
      <c r="P142" s="21">
        <v>21</v>
      </c>
      <c r="Q142" s="21">
        <f aca="true" t="shared" si="11" ref="Q142:Q152">K142*(P142/100)</f>
        <v>0</v>
      </c>
      <c r="R142" s="21">
        <f aca="true" t="shared" si="12" ref="R142:R152">K142+Q142</f>
        <v>0</v>
      </c>
      <c r="S142" s="48"/>
      <c r="T142" s="47" t="s">
        <v>53</v>
      </c>
      <c r="U142" s="47" t="s">
        <v>22</v>
      </c>
    </row>
    <row r="143" spans="1:21" s="46" customFormat="1" ht="12" outlineLevel="2">
      <c r="A143" s="16" t="s">
        <v>625</v>
      </c>
      <c r="B143" s="17" t="s">
        <v>8</v>
      </c>
      <c r="C143" s="47" t="s">
        <v>130</v>
      </c>
      <c r="D143" s="47"/>
      <c r="E143" s="48" t="s">
        <v>418</v>
      </c>
      <c r="F143" s="107">
        <v>1</v>
      </c>
      <c r="G143" s="47" t="s">
        <v>42</v>
      </c>
      <c r="H143" s="20">
        <v>0</v>
      </c>
      <c r="I143" s="107">
        <f t="shared" si="7"/>
        <v>1</v>
      </c>
      <c r="J143" s="20">
        <v>0</v>
      </c>
      <c r="K143" s="21">
        <f t="shared" si="8"/>
        <v>0</v>
      </c>
      <c r="L143" s="49">
        <v>0.0023</v>
      </c>
      <c r="M143" s="50">
        <f t="shared" si="9"/>
        <v>0.0023</v>
      </c>
      <c r="N143" s="49"/>
      <c r="O143" s="50">
        <f t="shared" si="10"/>
        <v>0</v>
      </c>
      <c r="P143" s="21">
        <v>21</v>
      </c>
      <c r="Q143" s="21">
        <f t="shared" si="11"/>
        <v>0</v>
      </c>
      <c r="R143" s="21">
        <f t="shared" si="12"/>
        <v>0</v>
      </c>
      <c r="S143" s="48"/>
      <c r="T143" s="47" t="s">
        <v>53</v>
      </c>
      <c r="U143" s="47" t="s">
        <v>22</v>
      </c>
    </row>
    <row r="144" spans="1:21" s="46" customFormat="1" ht="12" outlineLevel="2">
      <c r="A144" s="16" t="s">
        <v>626</v>
      </c>
      <c r="B144" s="17" t="s">
        <v>8</v>
      </c>
      <c r="C144" s="47" t="s">
        <v>131</v>
      </c>
      <c r="D144" s="47"/>
      <c r="E144" s="48" t="s">
        <v>417</v>
      </c>
      <c r="F144" s="107">
        <v>3</v>
      </c>
      <c r="G144" s="47" t="s">
        <v>3</v>
      </c>
      <c r="H144" s="20">
        <v>0</v>
      </c>
      <c r="I144" s="107">
        <f t="shared" si="7"/>
        <v>3</v>
      </c>
      <c r="J144" s="20">
        <v>0</v>
      </c>
      <c r="K144" s="21">
        <f t="shared" si="8"/>
        <v>0</v>
      </c>
      <c r="L144" s="49">
        <v>0.00744</v>
      </c>
      <c r="M144" s="50">
        <f t="shared" si="9"/>
        <v>0.02232</v>
      </c>
      <c r="N144" s="49"/>
      <c r="O144" s="50">
        <f t="shared" si="10"/>
        <v>0</v>
      </c>
      <c r="P144" s="21">
        <v>21</v>
      </c>
      <c r="Q144" s="21">
        <f t="shared" si="11"/>
        <v>0</v>
      </c>
      <c r="R144" s="21">
        <f t="shared" si="12"/>
        <v>0</v>
      </c>
      <c r="S144" s="48"/>
      <c r="T144" s="47" t="s">
        <v>53</v>
      </c>
      <c r="U144" s="47" t="s">
        <v>22</v>
      </c>
    </row>
    <row r="145" spans="1:21" s="46" customFormat="1" ht="12" outlineLevel="2">
      <c r="A145" s="16" t="s">
        <v>627</v>
      </c>
      <c r="B145" s="17" t="s">
        <v>8</v>
      </c>
      <c r="C145" s="47" t="s">
        <v>132</v>
      </c>
      <c r="D145" s="47"/>
      <c r="E145" s="48" t="s">
        <v>412</v>
      </c>
      <c r="F145" s="107">
        <v>1</v>
      </c>
      <c r="G145" s="47" t="s">
        <v>3</v>
      </c>
      <c r="H145" s="20">
        <v>0</v>
      </c>
      <c r="I145" s="107">
        <f t="shared" si="7"/>
        <v>1</v>
      </c>
      <c r="J145" s="20">
        <v>0</v>
      </c>
      <c r="K145" s="21">
        <f t="shared" si="8"/>
        <v>0</v>
      </c>
      <c r="L145" s="49">
        <v>0.00157</v>
      </c>
      <c r="M145" s="50">
        <f t="shared" si="9"/>
        <v>0.00157</v>
      </c>
      <c r="N145" s="49"/>
      <c r="O145" s="50">
        <f t="shared" si="10"/>
        <v>0</v>
      </c>
      <c r="P145" s="21">
        <v>21</v>
      </c>
      <c r="Q145" s="21">
        <f t="shared" si="11"/>
        <v>0</v>
      </c>
      <c r="R145" s="21">
        <f t="shared" si="12"/>
        <v>0</v>
      </c>
      <c r="S145" s="48"/>
      <c r="T145" s="47" t="s">
        <v>53</v>
      </c>
      <c r="U145" s="47" t="s">
        <v>22</v>
      </c>
    </row>
    <row r="146" spans="1:21" s="46" customFormat="1" ht="12" outlineLevel="2">
      <c r="A146" s="16" t="s">
        <v>628</v>
      </c>
      <c r="B146" s="17" t="s">
        <v>8</v>
      </c>
      <c r="C146" s="47" t="s">
        <v>133</v>
      </c>
      <c r="D146" s="47"/>
      <c r="E146" s="48" t="s">
        <v>410</v>
      </c>
      <c r="F146" s="107">
        <v>4</v>
      </c>
      <c r="G146" s="47" t="s">
        <v>3</v>
      </c>
      <c r="H146" s="20">
        <v>0</v>
      </c>
      <c r="I146" s="107">
        <f t="shared" si="7"/>
        <v>4</v>
      </c>
      <c r="J146" s="20">
        <v>0</v>
      </c>
      <c r="K146" s="21">
        <f t="shared" si="8"/>
        <v>0</v>
      </c>
      <c r="L146" s="49">
        <v>0.00041</v>
      </c>
      <c r="M146" s="50">
        <f t="shared" si="9"/>
        <v>0.00164</v>
      </c>
      <c r="N146" s="49"/>
      <c r="O146" s="50">
        <f t="shared" si="10"/>
        <v>0</v>
      </c>
      <c r="P146" s="21">
        <v>21</v>
      </c>
      <c r="Q146" s="21">
        <f t="shared" si="11"/>
        <v>0</v>
      </c>
      <c r="R146" s="21">
        <f t="shared" si="12"/>
        <v>0</v>
      </c>
      <c r="S146" s="48"/>
      <c r="T146" s="47" t="s">
        <v>53</v>
      </c>
      <c r="U146" s="47" t="s">
        <v>22</v>
      </c>
    </row>
    <row r="147" spans="1:21" s="46" customFormat="1" ht="24" outlineLevel="2">
      <c r="A147" s="16" t="s">
        <v>629</v>
      </c>
      <c r="B147" s="17" t="s">
        <v>8</v>
      </c>
      <c r="C147" s="47" t="s">
        <v>134</v>
      </c>
      <c r="D147" s="47"/>
      <c r="E147" s="48" t="s">
        <v>480</v>
      </c>
      <c r="F147" s="107">
        <v>1</v>
      </c>
      <c r="G147" s="47" t="s">
        <v>42</v>
      </c>
      <c r="H147" s="20">
        <v>0</v>
      </c>
      <c r="I147" s="107">
        <f t="shared" si="7"/>
        <v>1</v>
      </c>
      <c r="J147" s="20">
        <v>0</v>
      </c>
      <c r="K147" s="21">
        <f t="shared" si="8"/>
        <v>0</v>
      </c>
      <c r="L147" s="49">
        <v>0.00101</v>
      </c>
      <c r="M147" s="50">
        <f t="shared" si="9"/>
        <v>0.00101</v>
      </c>
      <c r="N147" s="49"/>
      <c r="O147" s="50">
        <f t="shared" si="10"/>
        <v>0</v>
      </c>
      <c r="P147" s="21">
        <v>21</v>
      </c>
      <c r="Q147" s="21">
        <f t="shared" si="11"/>
        <v>0</v>
      </c>
      <c r="R147" s="21">
        <f t="shared" si="12"/>
        <v>0</v>
      </c>
      <c r="S147" s="48"/>
      <c r="T147" s="47" t="s">
        <v>53</v>
      </c>
      <c r="U147" s="47" t="s">
        <v>22</v>
      </c>
    </row>
    <row r="148" spans="1:21" s="46" customFormat="1" ht="12" outlineLevel="2">
      <c r="A148" s="16" t="s">
        <v>631</v>
      </c>
      <c r="B148" s="17" t="s">
        <v>8</v>
      </c>
      <c r="C148" s="47" t="s">
        <v>135</v>
      </c>
      <c r="D148" s="47"/>
      <c r="E148" s="48" t="s">
        <v>434</v>
      </c>
      <c r="F148" s="107">
        <v>8</v>
      </c>
      <c r="G148" s="47" t="s">
        <v>3</v>
      </c>
      <c r="H148" s="20">
        <v>0</v>
      </c>
      <c r="I148" s="107">
        <f t="shared" si="7"/>
        <v>8</v>
      </c>
      <c r="J148" s="20">
        <v>0</v>
      </c>
      <c r="K148" s="21">
        <f t="shared" si="8"/>
        <v>0</v>
      </c>
      <c r="L148" s="49"/>
      <c r="M148" s="50">
        <f t="shared" si="9"/>
        <v>0</v>
      </c>
      <c r="N148" s="49"/>
      <c r="O148" s="50">
        <f t="shared" si="10"/>
        <v>0</v>
      </c>
      <c r="P148" s="21">
        <v>21</v>
      </c>
      <c r="Q148" s="21">
        <f t="shared" si="11"/>
        <v>0</v>
      </c>
      <c r="R148" s="21">
        <f t="shared" si="12"/>
        <v>0</v>
      </c>
      <c r="S148" s="48"/>
      <c r="T148" s="47" t="s">
        <v>53</v>
      </c>
      <c r="U148" s="47" t="s">
        <v>22</v>
      </c>
    </row>
    <row r="149" spans="1:21" s="46" customFormat="1" ht="12" outlineLevel="2">
      <c r="A149" s="16" t="s">
        <v>633</v>
      </c>
      <c r="B149" s="17" t="s">
        <v>8</v>
      </c>
      <c r="C149" s="47" t="s">
        <v>136</v>
      </c>
      <c r="D149" s="47"/>
      <c r="E149" s="48" t="s">
        <v>297</v>
      </c>
      <c r="F149" s="107">
        <v>1</v>
      </c>
      <c r="G149" s="47" t="s">
        <v>42</v>
      </c>
      <c r="H149" s="20">
        <v>0</v>
      </c>
      <c r="I149" s="107">
        <f t="shared" si="7"/>
        <v>1</v>
      </c>
      <c r="J149" s="20">
        <v>0</v>
      </c>
      <c r="K149" s="21">
        <f t="shared" si="8"/>
        <v>0</v>
      </c>
      <c r="L149" s="49"/>
      <c r="M149" s="50">
        <f t="shared" si="9"/>
        <v>0</v>
      </c>
      <c r="N149" s="49"/>
      <c r="O149" s="50">
        <f t="shared" si="10"/>
        <v>0</v>
      </c>
      <c r="P149" s="21">
        <v>21</v>
      </c>
      <c r="Q149" s="21">
        <f t="shared" si="11"/>
        <v>0</v>
      </c>
      <c r="R149" s="21">
        <f t="shared" si="12"/>
        <v>0</v>
      </c>
      <c r="S149" s="48"/>
      <c r="T149" s="47" t="s">
        <v>53</v>
      </c>
      <c r="U149" s="47" t="s">
        <v>22</v>
      </c>
    </row>
    <row r="150" spans="1:21" s="46" customFormat="1" ht="24" outlineLevel="2">
      <c r="A150" s="16" t="s">
        <v>634</v>
      </c>
      <c r="B150" s="17" t="s">
        <v>8</v>
      </c>
      <c r="C150" s="47" t="s">
        <v>137</v>
      </c>
      <c r="D150" s="47"/>
      <c r="E150" s="48" t="s">
        <v>630</v>
      </c>
      <c r="F150" s="107">
        <v>1</v>
      </c>
      <c r="G150" s="47" t="s">
        <v>42</v>
      </c>
      <c r="H150" s="20">
        <v>0</v>
      </c>
      <c r="I150" s="107">
        <f t="shared" si="7"/>
        <v>1</v>
      </c>
      <c r="J150" s="20">
        <v>0</v>
      </c>
      <c r="K150" s="21">
        <f t="shared" si="8"/>
        <v>0</v>
      </c>
      <c r="L150" s="49"/>
      <c r="M150" s="50">
        <f t="shared" si="9"/>
        <v>0</v>
      </c>
      <c r="N150" s="49"/>
      <c r="O150" s="50">
        <f t="shared" si="10"/>
        <v>0</v>
      </c>
      <c r="P150" s="21">
        <v>21</v>
      </c>
      <c r="Q150" s="21">
        <f t="shared" si="11"/>
        <v>0</v>
      </c>
      <c r="R150" s="21">
        <f t="shared" si="12"/>
        <v>0</v>
      </c>
      <c r="S150" s="48"/>
      <c r="T150" s="47" t="s">
        <v>53</v>
      </c>
      <c r="U150" s="47" t="s">
        <v>22</v>
      </c>
    </row>
    <row r="151" spans="1:21" s="109" customFormat="1" ht="24" outlineLevel="2">
      <c r="A151" s="16" t="s">
        <v>635</v>
      </c>
      <c r="B151" s="110" t="s">
        <v>8</v>
      </c>
      <c r="C151" s="111" t="s">
        <v>632</v>
      </c>
      <c r="D151" s="111"/>
      <c r="E151" s="112" t="s">
        <v>813</v>
      </c>
      <c r="F151" s="113">
        <v>3</v>
      </c>
      <c r="G151" s="111" t="s">
        <v>61</v>
      </c>
      <c r="H151" s="114">
        <v>0</v>
      </c>
      <c r="I151" s="113">
        <f t="shared" si="7"/>
        <v>3</v>
      </c>
      <c r="J151" s="20">
        <v>0</v>
      </c>
      <c r="K151" s="21">
        <f>I151*J151</f>
        <v>0</v>
      </c>
      <c r="L151" s="117"/>
      <c r="M151" s="118">
        <f>I151*L151</f>
        <v>0</v>
      </c>
      <c r="N151" s="117"/>
      <c r="O151" s="118">
        <f>I151*N151</f>
        <v>0</v>
      </c>
      <c r="P151" s="116">
        <v>21</v>
      </c>
      <c r="Q151" s="116">
        <f>K151*(P151/100)</f>
        <v>0</v>
      </c>
      <c r="R151" s="116">
        <f>K151+Q151</f>
        <v>0</v>
      </c>
      <c r="S151" s="112"/>
      <c r="T151" s="111" t="s">
        <v>53</v>
      </c>
      <c r="U151" s="111" t="s">
        <v>22</v>
      </c>
    </row>
    <row r="152" spans="1:21" s="46" customFormat="1" ht="12" outlineLevel="2">
      <c r="A152" s="16" t="s">
        <v>636</v>
      </c>
      <c r="B152" s="17" t="s">
        <v>8</v>
      </c>
      <c r="C152" s="47" t="s">
        <v>237</v>
      </c>
      <c r="D152" s="47"/>
      <c r="E152" s="48" t="s">
        <v>467</v>
      </c>
      <c r="F152" s="107">
        <v>1.68</v>
      </c>
      <c r="G152" s="47" t="s">
        <v>0</v>
      </c>
      <c r="H152" s="20">
        <v>0</v>
      </c>
      <c r="I152" s="107">
        <f t="shared" si="7"/>
        <v>1.68</v>
      </c>
      <c r="J152" s="20">
        <v>0</v>
      </c>
      <c r="K152" s="21">
        <f t="shared" si="8"/>
        <v>0</v>
      </c>
      <c r="L152" s="49"/>
      <c r="M152" s="50">
        <f t="shared" si="9"/>
        <v>0</v>
      </c>
      <c r="N152" s="49"/>
      <c r="O152" s="50">
        <f t="shared" si="10"/>
        <v>0</v>
      </c>
      <c r="P152" s="21">
        <v>21</v>
      </c>
      <c r="Q152" s="21">
        <f t="shared" si="11"/>
        <v>0</v>
      </c>
      <c r="R152" s="21">
        <f t="shared" si="12"/>
        <v>0</v>
      </c>
      <c r="S152" s="48"/>
      <c r="T152" s="47" t="s">
        <v>53</v>
      </c>
      <c r="U152" s="47" t="s">
        <v>22</v>
      </c>
    </row>
    <row r="153" spans="1:21" s="83" customFormat="1" ht="12.75" customHeight="1" outlineLevel="2">
      <c r="A153" s="39"/>
      <c r="B153" s="85"/>
      <c r="C153" s="85"/>
      <c r="D153" s="85"/>
      <c r="E153" s="86"/>
      <c r="F153" s="126"/>
      <c r="G153" s="159"/>
      <c r="H153" s="87"/>
      <c r="I153" s="126"/>
      <c r="J153" s="87"/>
      <c r="K153" s="88"/>
      <c r="L153" s="89"/>
      <c r="M153" s="87"/>
      <c r="N153" s="87"/>
      <c r="O153" s="87"/>
      <c r="P153" s="90" t="s">
        <v>2</v>
      </c>
      <c r="Q153" s="87"/>
      <c r="R153" s="87"/>
      <c r="S153" s="87"/>
      <c r="T153" s="85"/>
      <c r="U153" s="85"/>
    </row>
    <row r="154" spans="1:21" s="38" customFormat="1" ht="16.5" customHeight="1" outlineLevel="1">
      <c r="A154" s="39"/>
      <c r="B154" s="6"/>
      <c r="C154" s="40"/>
      <c r="D154" s="40"/>
      <c r="E154" s="40" t="s">
        <v>347</v>
      </c>
      <c r="F154" s="125"/>
      <c r="G154" s="25"/>
      <c r="H154" s="41"/>
      <c r="I154" s="125"/>
      <c r="J154" s="41"/>
      <c r="K154" s="42">
        <f>SUBTOTAL(9,K155:K167)</f>
        <v>0</v>
      </c>
      <c r="L154" s="43"/>
      <c r="M154" s="44">
        <f>SUBTOTAL(9,M155:M167)</f>
        <v>0.03693</v>
      </c>
      <c r="N154" s="41"/>
      <c r="O154" s="44">
        <f>SUBTOTAL(9,O155:O167)</f>
        <v>0</v>
      </c>
      <c r="P154" s="81" t="s">
        <v>2</v>
      </c>
      <c r="Q154" s="42">
        <f>SUBTOTAL(9,Q155:Q167)</f>
        <v>0</v>
      </c>
      <c r="R154" s="42">
        <f>SUBTOTAL(9,R155:R167)</f>
        <v>0</v>
      </c>
      <c r="S154" s="45"/>
      <c r="T154" s="25"/>
      <c r="U154" s="25"/>
    </row>
    <row r="155" spans="1:21" s="46" customFormat="1" ht="12" outlineLevel="2">
      <c r="A155" s="16" t="s">
        <v>637</v>
      </c>
      <c r="B155" s="17" t="s">
        <v>8</v>
      </c>
      <c r="C155" s="47" t="s">
        <v>138</v>
      </c>
      <c r="D155" s="47"/>
      <c r="E155" s="48" t="s">
        <v>384</v>
      </c>
      <c r="F155" s="107">
        <v>15</v>
      </c>
      <c r="G155" s="47" t="s">
        <v>3</v>
      </c>
      <c r="H155" s="20">
        <v>0</v>
      </c>
      <c r="I155" s="107">
        <f aca="true" t="shared" si="13" ref="I155:I166">F155*(1+H155/100)</f>
        <v>15</v>
      </c>
      <c r="J155" s="20">
        <v>0</v>
      </c>
      <c r="K155" s="21">
        <f aca="true" t="shared" si="14" ref="K155:K166">I155*J155</f>
        <v>0</v>
      </c>
      <c r="L155" s="49">
        <v>0.00084</v>
      </c>
      <c r="M155" s="50">
        <f aca="true" t="shared" si="15" ref="M155:M166">I155*L155</f>
        <v>0.0126</v>
      </c>
      <c r="N155" s="49"/>
      <c r="O155" s="50">
        <f aca="true" t="shared" si="16" ref="O155:O166">I155*N155</f>
        <v>0</v>
      </c>
      <c r="P155" s="21">
        <v>21</v>
      </c>
      <c r="Q155" s="21">
        <f aca="true" t="shared" si="17" ref="Q155:Q166">K155*(P155/100)</f>
        <v>0</v>
      </c>
      <c r="R155" s="21">
        <f aca="true" t="shared" si="18" ref="R155:R166">K155+Q155</f>
        <v>0</v>
      </c>
      <c r="S155" s="48"/>
      <c r="T155" s="47" t="s">
        <v>53</v>
      </c>
      <c r="U155" s="47" t="s">
        <v>23</v>
      </c>
    </row>
    <row r="156" spans="1:21" s="46" customFormat="1" ht="12" outlineLevel="2">
      <c r="A156" s="16" t="s">
        <v>638</v>
      </c>
      <c r="B156" s="17" t="s">
        <v>8</v>
      </c>
      <c r="C156" s="47" t="s">
        <v>139</v>
      </c>
      <c r="D156" s="47"/>
      <c r="E156" s="48" t="s">
        <v>385</v>
      </c>
      <c r="F156" s="107">
        <v>15</v>
      </c>
      <c r="G156" s="47" t="s">
        <v>3</v>
      </c>
      <c r="H156" s="20">
        <v>0</v>
      </c>
      <c r="I156" s="107">
        <f t="shared" si="13"/>
        <v>15</v>
      </c>
      <c r="J156" s="20">
        <v>0</v>
      </c>
      <c r="K156" s="21">
        <f t="shared" si="14"/>
        <v>0</v>
      </c>
      <c r="L156" s="49">
        <v>0.00098</v>
      </c>
      <c r="M156" s="50">
        <f t="shared" si="15"/>
        <v>0.0147</v>
      </c>
      <c r="N156" s="49"/>
      <c r="O156" s="50">
        <f t="shared" si="16"/>
        <v>0</v>
      </c>
      <c r="P156" s="21">
        <v>21</v>
      </c>
      <c r="Q156" s="21">
        <f t="shared" si="17"/>
        <v>0</v>
      </c>
      <c r="R156" s="21">
        <f t="shared" si="18"/>
        <v>0</v>
      </c>
      <c r="S156" s="48"/>
      <c r="T156" s="47" t="s">
        <v>53</v>
      </c>
      <c r="U156" s="47" t="s">
        <v>23</v>
      </c>
    </row>
    <row r="157" spans="1:21" s="46" customFormat="1" ht="24" outlineLevel="2">
      <c r="A157" s="16" t="s">
        <v>639</v>
      </c>
      <c r="B157" s="17" t="s">
        <v>8</v>
      </c>
      <c r="C157" s="47" t="s">
        <v>140</v>
      </c>
      <c r="D157" s="47"/>
      <c r="E157" s="48" t="s">
        <v>535</v>
      </c>
      <c r="F157" s="107">
        <v>30</v>
      </c>
      <c r="G157" s="47" t="s">
        <v>3</v>
      </c>
      <c r="H157" s="20">
        <v>0</v>
      </c>
      <c r="I157" s="107">
        <f t="shared" si="13"/>
        <v>30</v>
      </c>
      <c r="J157" s="20">
        <v>0</v>
      </c>
      <c r="K157" s="21">
        <f t="shared" si="14"/>
        <v>0</v>
      </c>
      <c r="L157" s="49">
        <v>5E-05</v>
      </c>
      <c r="M157" s="50">
        <f t="shared" si="15"/>
        <v>0.0015</v>
      </c>
      <c r="N157" s="49"/>
      <c r="O157" s="50">
        <f t="shared" si="16"/>
        <v>0</v>
      </c>
      <c r="P157" s="21">
        <v>21</v>
      </c>
      <c r="Q157" s="21">
        <f t="shared" si="17"/>
        <v>0</v>
      </c>
      <c r="R157" s="21">
        <f t="shared" si="18"/>
        <v>0</v>
      </c>
      <c r="S157" s="48"/>
      <c r="T157" s="47" t="s">
        <v>53</v>
      </c>
      <c r="U157" s="47" t="s">
        <v>23</v>
      </c>
    </row>
    <row r="158" spans="1:21" s="46" customFormat="1" ht="12" outlineLevel="2">
      <c r="A158" s="16" t="s">
        <v>640</v>
      </c>
      <c r="B158" s="17" t="s">
        <v>8</v>
      </c>
      <c r="C158" s="47" t="s">
        <v>141</v>
      </c>
      <c r="D158" s="47"/>
      <c r="E158" s="48" t="s">
        <v>395</v>
      </c>
      <c r="F158" s="107">
        <v>3</v>
      </c>
      <c r="G158" s="47" t="s">
        <v>42</v>
      </c>
      <c r="H158" s="20">
        <v>0</v>
      </c>
      <c r="I158" s="107">
        <f t="shared" si="13"/>
        <v>3</v>
      </c>
      <c r="J158" s="20">
        <v>0</v>
      </c>
      <c r="K158" s="21">
        <f t="shared" si="14"/>
        <v>0</v>
      </c>
      <c r="L158" s="49"/>
      <c r="M158" s="50">
        <f t="shared" si="15"/>
        <v>0</v>
      </c>
      <c r="N158" s="49"/>
      <c r="O158" s="50">
        <f t="shared" si="16"/>
        <v>0</v>
      </c>
      <c r="P158" s="21">
        <v>21</v>
      </c>
      <c r="Q158" s="21">
        <f t="shared" si="17"/>
        <v>0</v>
      </c>
      <c r="R158" s="21">
        <f t="shared" si="18"/>
        <v>0</v>
      </c>
      <c r="S158" s="48"/>
      <c r="T158" s="47" t="s">
        <v>53</v>
      </c>
      <c r="U158" s="47" t="s">
        <v>23</v>
      </c>
    </row>
    <row r="159" spans="1:21" s="46" customFormat="1" ht="12" outlineLevel="2">
      <c r="A159" s="16" t="s">
        <v>641</v>
      </c>
      <c r="B159" s="17" t="s">
        <v>8</v>
      </c>
      <c r="C159" s="47" t="s">
        <v>142</v>
      </c>
      <c r="D159" s="47"/>
      <c r="E159" s="48" t="s">
        <v>447</v>
      </c>
      <c r="F159" s="107">
        <v>1</v>
      </c>
      <c r="G159" s="47" t="s">
        <v>42</v>
      </c>
      <c r="H159" s="20">
        <v>0</v>
      </c>
      <c r="I159" s="107">
        <f t="shared" si="13"/>
        <v>1</v>
      </c>
      <c r="J159" s="20">
        <v>0</v>
      </c>
      <c r="K159" s="21">
        <f t="shared" si="14"/>
        <v>0</v>
      </c>
      <c r="L159" s="49"/>
      <c r="M159" s="50">
        <f t="shared" si="15"/>
        <v>0</v>
      </c>
      <c r="N159" s="49"/>
      <c r="O159" s="50">
        <f t="shared" si="16"/>
        <v>0</v>
      </c>
      <c r="P159" s="21">
        <v>21</v>
      </c>
      <c r="Q159" s="21">
        <f t="shared" si="17"/>
        <v>0</v>
      </c>
      <c r="R159" s="21">
        <f t="shared" si="18"/>
        <v>0</v>
      </c>
      <c r="S159" s="48"/>
      <c r="T159" s="47" t="s">
        <v>53</v>
      </c>
      <c r="U159" s="47" t="s">
        <v>23</v>
      </c>
    </row>
    <row r="160" spans="1:21" s="46" customFormat="1" ht="12" outlineLevel="2">
      <c r="A160" s="16" t="s">
        <v>642</v>
      </c>
      <c r="B160" s="17" t="s">
        <v>8</v>
      </c>
      <c r="C160" s="47" t="s">
        <v>143</v>
      </c>
      <c r="D160" s="47"/>
      <c r="E160" s="48" t="s">
        <v>414</v>
      </c>
      <c r="F160" s="107">
        <v>1</v>
      </c>
      <c r="G160" s="47" t="s">
        <v>43</v>
      </c>
      <c r="H160" s="20">
        <v>0</v>
      </c>
      <c r="I160" s="107">
        <f t="shared" si="13"/>
        <v>1</v>
      </c>
      <c r="J160" s="20">
        <v>0</v>
      </c>
      <c r="K160" s="21">
        <f t="shared" si="14"/>
        <v>0</v>
      </c>
      <c r="L160" s="49">
        <v>0.00043</v>
      </c>
      <c r="M160" s="50">
        <f t="shared" si="15"/>
        <v>0.00043</v>
      </c>
      <c r="N160" s="49"/>
      <c r="O160" s="50">
        <f t="shared" si="16"/>
        <v>0</v>
      </c>
      <c r="P160" s="21">
        <v>21</v>
      </c>
      <c r="Q160" s="21">
        <f t="shared" si="17"/>
        <v>0</v>
      </c>
      <c r="R160" s="21">
        <f t="shared" si="18"/>
        <v>0</v>
      </c>
      <c r="S160" s="48"/>
      <c r="T160" s="47" t="s">
        <v>53</v>
      </c>
      <c r="U160" s="47" t="s">
        <v>23</v>
      </c>
    </row>
    <row r="161" spans="1:21" s="46" customFormat="1" ht="12" outlineLevel="2">
      <c r="A161" s="16" t="s">
        <v>643</v>
      </c>
      <c r="B161" s="17" t="s">
        <v>8</v>
      </c>
      <c r="C161" s="47" t="s">
        <v>144</v>
      </c>
      <c r="D161" s="47"/>
      <c r="E161" s="48" t="s">
        <v>433</v>
      </c>
      <c r="F161" s="107">
        <v>1</v>
      </c>
      <c r="G161" s="47" t="s">
        <v>42</v>
      </c>
      <c r="H161" s="20">
        <v>0</v>
      </c>
      <c r="I161" s="107">
        <f t="shared" si="13"/>
        <v>1</v>
      </c>
      <c r="J161" s="20">
        <v>0</v>
      </c>
      <c r="K161" s="21">
        <f t="shared" si="14"/>
        <v>0</v>
      </c>
      <c r="L161" s="49">
        <v>0.0002</v>
      </c>
      <c r="M161" s="50">
        <f t="shared" si="15"/>
        <v>0.0002</v>
      </c>
      <c r="N161" s="49"/>
      <c r="O161" s="50">
        <f t="shared" si="16"/>
        <v>0</v>
      </c>
      <c r="P161" s="21">
        <v>21</v>
      </c>
      <c r="Q161" s="21">
        <f t="shared" si="17"/>
        <v>0</v>
      </c>
      <c r="R161" s="21">
        <f t="shared" si="18"/>
        <v>0</v>
      </c>
      <c r="S161" s="48"/>
      <c r="T161" s="47" t="s">
        <v>53</v>
      </c>
      <c r="U161" s="47" t="s">
        <v>23</v>
      </c>
    </row>
    <row r="162" spans="1:21" s="46" customFormat="1" ht="12" outlineLevel="2">
      <c r="A162" s="16" t="s">
        <v>644</v>
      </c>
      <c r="B162" s="17" t="s">
        <v>8</v>
      </c>
      <c r="C162" s="47" t="s">
        <v>145</v>
      </c>
      <c r="D162" s="47"/>
      <c r="E162" s="48" t="s">
        <v>333</v>
      </c>
      <c r="F162" s="107">
        <v>2</v>
      </c>
      <c r="G162" s="47" t="s">
        <v>42</v>
      </c>
      <c r="H162" s="20">
        <v>0</v>
      </c>
      <c r="I162" s="107">
        <f t="shared" si="13"/>
        <v>2</v>
      </c>
      <c r="J162" s="20">
        <v>0</v>
      </c>
      <c r="K162" s="21">
        <f t="shared" si="14"/>
        <v>0</v>
      </c>
      <c r="L162" s="49">
        <v>0.00075</v>
      </c>
      <c r="M162" s="50">
        <f t="shared" si="15"/>
        <v>0.0015</v>
      </c>
      <c r="N162" s="49"/>
      <c r="O162" s="50">
        <f t="shared" si="16"/>
        <v>0</v>
      </c>
      <c r="P162" s="21">
        <v>21</v>
      </c>
      <c r="Q162" s="21">
        <f t="shared" si="17"/>
        <v>0</v>
      </c>
      <c r="R162" s="21">
        <f t="shared" si="18"/>
        <v>0</v>
      </c>
      <c r="S162" s="48"/>
      <c r="T162" s="47" t="s">
        <v>53</v>
      </c>
      <c r="U162" s="47" t="s">
        <v>23</v>
      </c>
    </row>
    <row r="163" spans="1:21" s="46" customFormat="1" ht="12" outlineLevel="2">
      <c r="A163" s="16" t="s">
        <v>646</v>
      </c>
      <c r="B163" s="17" t="s">
        <v>8</v>
      </c>
      <c r="C163" s="47" t="s">
        <v>146</v>
      </c>
      <c r="D163" s="47"/>
      <c r="E163" s="48" t="s">
        <v>450</v>
      </c>
      <c r="F163" s="107">
        <v>30</v>
      </c>
      <c r="G163" s="47" t="s">
        <v>3</v>
      </c>
      <c r="H163" s="20">
        <v>0</v>
      </c>
      <c r="I163" s="107">
        <f t="shared" si="13"/>
        <v>30</v>
      </c>
      <c r="J163" s="20">
        <v>0</v>
      </c>
      <c r="K163" s="21">
        <f t="shared" si="14"/>
        <v>0</v>
      </c>
      <c r="L163" s="49">
        <v>0.00019</v>
      </c>
      <c r="M163" s="50">
        <f t="shared" si="15"/>
        <v>0.0057</v>
      </c>
      <c r="N163" s="49"/>
      <c r="O163" s="50">
        <f t="shared" si="16"/>
        <v>0</v>
      </c>
      <c r="P163" s="21">
        <v>21</v>
      </c>
      <c r="Q163" s="21">
        <f t="shared" si="17"/>
        <v>0</v>
      </c>
      <c r="R163" s="21">
        <f t="shared" si="18"/>
        <v>0</v>
      </c>
      <c r="S163" s="48"/>
      <c r="T163" s="47" t="s">
        <v>53</v>
      </c>
      <c r="U163" s="47" t="s">
        <v>23</v>
      </c>
    </row>
    <row r="164" spans="1:21" s="46" customFormat="1" ht="12" outlineLevel="2">
      <c r="A164" s="16" t="s">
        <v>647</v>
      </c>
      <c r="B164" s="17" t="s">
        <v>8</v>
      </c>
      <c r="C164" s="47" t="s">
        <v>147</v>
      </c>
      <c r="D164" s="47"/>
      <c r="E164" s="48" t="s">
        <v>368</v>
      </c>
      <c r="F164" s="107">
        <v>30</v>
      </c>
      <c r="G164" s="47" t="s">
        <v>3</v>
      </c>
      <c r="H164" s="20">
        <v>0</v>
      </c>
      <c r="I164" s="107">
        <f t="shared" si="13"/>
        <v>30</v>
      </c>
      <c r="J164" s="20">
        <v>0</v>
      </c>
      <c r="K164" s="21">
        <f t="shared" si="14"/>
        <v>0</v>
      </c>
      <c r="L164" s="49">
        <v>1E-05</v>
      </c>
      <c r="M164" s="50">
        <f t="shared" si="15"/>
        <v>0.00030000000000000003</v>
      </c>
      <c r="N164" s="49"/>
      <c r="O164" s="50">
        <f t="shared" si="16"/>
        <v>0</v>
      </c>
      <c r="P164" s="21">
        <v>21</v>
      </c>
      <c r="Q164" s="21">
        <f t="shared" si="17"/>
        <v>0</v>
      </c>
      <c r="R164" s="21">
        <f t="shared" si="18"/>
        <v>0</v>
      </c>
      <c r="S164" s="48"/>
      <c r="T164" s="47" t="s">
        <v>53</v>
      </c>
      <c r="U164" s="47" t="s">
        <v>23</v>
      </c>
    </row>
    <row r="165" spans="1:21" s="46" customFormat="1" ht="24" outlineLevel="2">
      <c r="A165" s="16" t="s">
        <v>648</v>
      </c>
      <c r="B165" s="17" t="s">
        <v>8</v>
      </c>
      <c r="C165" s="47" t="s">
        <v>148</v>
      </c>
      <c r="D165" s="47"/>
      <c r="E165" s="48" t="s">
        <v>645</v>
      </c>
      <c r="F165" s="107">
        <v>1</v>
      </c>
      <c r="G165" s="47" t="s">
        <v>41</v>
      </c>
      <c r="H165" s="20">
        <v>0</v>
      </c>
      <c r="I165" s="107">
        <f t="shared" si="13"/>
        <v>1</v>
      </c>
      <c r="J165" s="20">
        <v>0</v>
      </c>
      <c r="K165" s="21">
        <f t="shared" si="14"/>
        <v>0</v>
      </c>
      <c r="L165" s="49"/>
      <c r="M165" s="50">
        <f t="shared" si="15"/>
        <v>0</v>
      </c>
      <c r="N165" s="49"/>
      <c r="O165" s="50">
        <f t="shared" si="16"/>
        <v>0</v>
      </c>
      <c r="P165" s="21">
        <v>21</v>
      </c>
      <c r="Q165" s="21">
        <f t="shared" si="17"/>
        <v>0</v>
      </c>
      <c r="R165" s="21">
        <f t="shared" si="18"/>
        <v>0</v>
      </c>
      <c r="S165" s="48"/>
      <c r="T165" s="47" t="s">
        <v>53</v>
      </c>
      <c r="U165" s="47" t="s">
        <v>23</v>
      </c>
    </row>
    <row r="166" spans="1:21" s="46" customFormat="1" ht="12" outlineLevel="2">
      <c r="A166" s="16" t="s">
        <v>649</v>
      </c>
      <c r="B166" s="17" t="s">
        <v>8</v>
      </c>
      <c r="C166" s="47" t="s">
        <v>238</v>
      </c>
      <c r="D166" s="47"/>
      <c r="E166" s="48" t="s">
        <v>460</v>
      </c>
      <c r="F166" s="107">
        <v>1.02</v>
      </c>
      <c r="G166" s="47" t="s">
        <v>0</v>
      </c>
      <c r="H166" s="20">
        <v>0</v>
      </c>
      <c r="I166" s="107">
        <f t="shared" si="13"/>
        <v>1.02</v>
      </c>
      <c r="J166" s="20">
        <v>0</v>
      </c>
      <c r="K166" s="21">
        <f t="shared" si="14"/>
        <v>0</v>
      </c>
      <c r="L166" s="49"/>
      <c r="M166" s="50">
        <f t="shared" si="15"/>
        <v>0</v>
      </c>
      <c r="N166" s="49"/>
      <c r="O166" s="50">
        <f t="shared" si="16"/>
        <v>0</v>
      </c>
      <c r="P166" s="21">
        <v>21</v>
      </c>
      <c r="Q166" s="21">
        <f t="shared" si="17"/>
        <v>0</v>
      </c>
      <c r="R166" s="21">
        <f t="shared" si="18"/>
        <v>0</v>
      </c>
      <c r="S166" s="48"/>
      <c r="T166" s="47" t="s">
        <v>53</v>
      </c>
      <c r="U166" s="47" t="s">
        <v>23</v>
      </c>
    </row>
    <row r="167" spans="1:21" s="83" customFormat="1" ht="12.75" customHeight="1" outlineLevel="2">
      <c r="A167" s="84"/>
      <c r="B167" s="85"/>
      <c r="C167" s="85"/>
      <c r="D167" s="85"/>
      <c r="E167" s="86"/>
      <c r="F167" s="126"/>
      <c r="G167" s="159"/>
      <c r="H167" s="87"/>
      <c r="I167" s="126"/>
      <c r="J167" s="87"/>
      <c r="K167" s="88"/>
      <c r="L167" s="89"/>
      <c r="M167" s="87"/>
      <c r="N167" s="87"/>
      <c r="O167" s="87"/>
      <c r="P167" s="90" t="s">
        <v>2</v>
      </c>
      <c r="Q167" s="87"/>
      <c r="R167" s="87"/>
      <c r="S167" s="87"/>
      <c r="T167" s="85"/>
      <c r="U167" s="85"/>
    </row>
    <row r="168" spans="1:21" s="38" customFormat="1" ht="16.5" customHeight="1" outlineLevel="1">
      <c r="A168" s="39"/>
      <c r="B168" s="6"/>
      <c r="C168" s="40"/>
      <c r="D168" s="40"/>
      <c r="E168" s="40" t="s">
        <v>362</v>
      </c>
      <c r="F168" s="125"/>
      <c r="G168" s="25"/>
      <c r="H168" s="41"/>
      <c r="I168" s="125"/>
      <c r="J168" s="41"/>
      <c r="K168" s="42">
        <f>SUBTOTAL(9,K169:K186)</f>
        <v>0</v>
      </c>
      <c r="L168" s="43"/>
      <c r="M168" s="44">
        <f>SUBTOTAL(9,M169:M186)</f>
        <v>0.02387</v>
      </c>
      <c r="N168" s="41"/>
      <c r="O168" s="44">
        <f>SUBTOTAL(9,O169:O186)</f>
        <v>0</v>
      </c>
      <c r="P168" s="81" t="s">
        <v>2</v>
      </c>
      <c r="Q168" s="42">
        <f>SUBTOTAL(9,Q169:Q186)</f>
        <v>0</v>
      </c>
      <c r="R168" s="42">
        <f>SUBTOTAL(9,R169:R186)</f>
        <v>0</v>
      </c>
      <c r="S168" s="45"/>
      <c r="T168" s="25"/>
      <c r="U168" s="25"/>
    </row>
    <row r="169" spans="1:21" s="46" customFormat="1" ht="12" outlineLevel="2">
      <c r="A169" s="16" t="s">
        <v>650</v>
      </c>
      <c r="B169" s="17" t="s">
        <v>8</v>
      </c>
      <c r="C169" s="47" t="s">
        <v>77</v>
      </c>
      <c r="D169" s="47"/>
      <c r="E169" s="48" t="s">
        <v>327</v>
      </c>
      <c r="F169" s="107">
        <v>1</v>
      </c>
      <c r="G169" s="47" t="s">
        <v>42</v>
      </c>
      <c r="H169" s="20">
        <v>0</v>
      </c>
      <c r="I169" s="107">
        <f aca="true" t="shared" si="19" ref="I169:I185">F169*(1+H169/100)</f>
        <v>1</v>
      </c>
      <c r="J169" s="20">
        <v>0</v>
      </c>
      <c r="K169" s="21">
        <f aca="true" t="shared" si="20" ref="K169:K185">I169*J169</f>
        <v>0</v>
      </c>
      <c r="L169" s="49"/>
      <c r="M169" s="50">
        <f aca="true" t="shared" si="21" ref="M169:M185">I169*L169</f>
        <v>0</v>
      </c>
      <c r="N169" s="49"/>
      <c r="O169" s="50">
        <f aca="true" t="shared" si="22" ref="O169:O185">I169*N169</f>
        <v>0</v>
      </c>
      <c r="P169" s="21">
        <v>21</v>
      </c>
      <c r="Q169" s="21">
        <f aca="true" t="shared" si="23" ref="Q169:Q185">K169*(P169/100)</f>
        <v>0</v>
      </c>
      <c r="R169" s="21">
        <f aca="true" t="shared" si="24" ref="R169:R185">K169+Q169</f>
        <v>0</v>
      </c>
      <c r="S169" s="48"/>
      <c r="T169" s="47" t="s">
        <v>53</v>
      </c>
      <c r="U169" s="47" t="s">
        <v>24</v>
      </c>
    </row>
    <row r="170" spans="1:21" s="46" customFormat="1" ht="12" outlineLevel="2">
      <c r="A170" s="16" t="s">
        <v>651</v>
      </c>
      <c r="B170" s="17" t="s">
        <v>1</v>
      </c>
      <c r="C170" s="47" t="s">
        <v>82</v>
      </c>
      <c r="D170" s="47"/>
      <c r="E170" s="48" t="s">
        <v>389</v>
      </c>
      <c r="F170" s="107">
        <v>1</v>
      </c>
      <c r="G170" s="47" t="s">
        <v>42</v>
      </c>
      <c r="H170" s="20">
        <v>0</v>
      </c>
      <c r="I170" s="107">
        <f t="shared" si="19"/>
        <v>1</v>
      </c>
      <c r="J170" s="20">
        <v>0</v>
      </c>
      <c r="K170" s="21">
        <f t="shared" si="20"/>
        <v>0</v>
      </c>
      <c r="L170" s="49">
        <v>0.001</v>
      </c>
      <c r="M170" s="50">
        <f t="shared" si="21"/>
        <v>0.001</v>
      </c>
      <c r="N170" s="49"/>
      <c r="O170" s="50">
        <f t="shared" si="22"/>
        <v>0</v>
      </c>
      <c r="P170" s="21">
        <v>21</v>
      </c>
      <c r="Q170" s="21">
        <f t="shared" si="23"/>
        <v>0</v>
      </c>
      <c r="R170" s="21">
        <f t="shared" si="24"/>
        <v>0</v>
      </c>
      <c r="S170" s="48"/>
      <c r="T170" s="47" t="s">
        <v>53</v>
      </c>
      <c r="U170" s="47" t="s">
        <v>24</v>
      </c>
    </row>
    <row r="171" spans="1:21" s="46" customFormat="1" ht="12" outlineLevel="2">
      <c r="A171" s="16" t="s">
        <v>652</v>
      </c>
      <c r="B171" s="17" t="s">
        <v>1</v>
      </c>
      <c r="C171" s="47" t="s">
        <v>83</v>
      </c>
      <c r="D171" s="47"/>
      <c r="E171" s="48" t="s">
        <v>326</v>
      </c>
      <c r="F171" s="107">
        <v>1</v>
      </c>
      <c r="G171" s="47" t="s">
        <v>42</v>
      </c>
      <c r="H171" s="20">
        <v>0</v>
      </c>
      <c r="I171" s="107">
        <f t="shared" si="19"/>
        <v>1</v>
      </c>
      <c r="J171" s="20">
        <v>0</v>
      </c>
      <c r="K171" s="21">
        <f t="shared" si="20"/>
        <v>0</v>
      </c>
      <c r="L171" s="49">
        <v>0.001</v>
      </c>
      <c r="M171" s="50">
        <f t="shared" si="21"/>
        <v>0.001</v>
      </c>
      <c r="N171" s="49"/>
      <c r="O171" s="50">
        <f t="shared" si="22"/>
        <v>0</v>
      </c>
      <c r="P171" s="21">
        <v>21</v>
      </c>
      <c r="Q171" s="21">
        <f t="shared" si="23"/>
        <v>0</v>
      </c>
      <c r="R171" s="21">
        <f t="shared" si="24"/>
        <v>0</v>
      </c>
      <c r="S171" s="48"/>
      <c r="T171" s="47" t="s">
        <v>53</v>
      </c>
      <c r="U171" s="47" t="s">
        <v>24</v>
      </c>
    </row>
    <row r="172" spans="1:21" s="46" customFormat="1" ht="12" outlineLevel="2">
      <c r="A172" s="16" t="s">
        <v>653</v>
      </c>
      <c r="B172" s="17" t="s">
        <v>8</v>
      </c>
      <c r="C172" s="47" t="s">
        <v>91</v>
      </c>
      <c r="D172" s="47"/>
      <c r="E172" s="48" t="s">
        <v>364</v>
      </c>
      <c r="F172" s="107">
        <v>1</v>
      </c>
      <c r="G172" s="47" t="s">
        <v>57</v>
      </c>
      <c r="H172" s="20">
        <v>0</v>
      </c>
      <c r="I172" s="107">
        <f t="shared" si="19"/>
        <v>1</v>
      </c>
      <c r="J172" s="20">
        <v>0</v>
      </c>
      <c r="K172" s="21">
        <f t="shared" si="20"/>
        <v>0</v>
      </c>
      <c r="L172" s="49"/>
      <c r="M172" s="50">
        <f t="shared" si="21"/>
        <v>0</v>
      </c>
      <c r="N172" s="49"/>
      <c r="O172" s="50">
        <f t="shared" si="22"/>
        <v>0</v>
      </c>
      <c r="P172" s="21">
        <v>21</v>
      </c>
      <c r="Q172" s="21">
        <f t="shared" si="23"/>
        <v>0</v>
      </c>
      <c r="R172" s="21">
        <f t="shared" si="24"/>
        <v>0</v>
      </c>
      <c r="S172" s="48"/>
      <c r="T172" s="47" t="s">
        <v>53</v>
      </c>
      <c r="U172" s="47" t="s">
        <v>24</v>
      </c>
    </row>
    <row r="173" spans="1:21" s="46" customFormat="1" ht="24" outlineLevel="2">
      <c r="A173" s="16" t="s">
        <v>654</v>
      </c>
      <c r="B173" s="17" t="s">
        <v>8</v>
      </c>
      <c r="C173" s="47" t="s">
        <v>149</v>
      </c>
      <c r="D173" s="47"/>
      <c r="E173" s="48" t="s">
        <v>518</v>
      </c>
      <c r="F173" s="107">
        <v>1</v>
      </c>
      <c r="G173" s="47" t="s">
        <v>61</v>
      </c>
      <c r="H173" s="20">
        <v>0</v>
      </c>
      <c r="I173" s="107">
        <f t="shared" si="19"/>
        <v>1</v>
      </c>
      <c r="J173" s="20">
        <v>0</v>
      </c>
      <c r="K173" s="21">
        <f t="shared" si="20"/>
        <v>0</v>
      </c>
      <c r="L173" s="49">
        <v>0.01497</v>
      </c>
      <c r="M173" s="50">
        <f t="shared" si="21"/>
        <v>0.01497</v>
      </c>
      <c r="N173" s="49"/>
      <c r="O173" s="50">
        <f t="shared" si="22"/>
        <v>0</v>
      </c>
      <c r="P173" s="21">
        <v>21</v>
      </c>
      <c r="Q173" s="21">
        <f t="shared" si="23"/>
        <v>0</v>
      </c>
      <c r="R173" s="21">
        <f t="shared" si="24"/>
        <v>0</v>
      </c>
      <c r="S173" s="48"/>
      <c r="T173" s="47" t="s">
        <v>53</v>
      </c>
      <c r="U173" s="47" t="s">
        <v>24</v>
      </c>
    </row>
    <row r="174" spans="1:21" s="46" customFormat="1" ht="24" outlineLevel="2">
      <c r="A174" s="16" t="s">
        <v>655</v>
      </c>
      <c r="B174" s="17" t="s">
        <v>8</v>
      </c>
      <c r="C174" s="47" t="s">
        <v>150</v>
      </c>
      <c r="D174" s="47"/>
      <c r="E174" s="48" t="s">
        <v>507</v>
      </c>
      <c r="F174" s="107">
        <v>1</v>
      </c>
      <c r="G174" s="47" t="s">
        <v>61</v>
      </c>
      <c r="H174" s="20">
        <v>0</v>
      </c>
      <c r="I174" s="107">
        <f t="shared" si="19"/>
        <v>1</v>
      </c>
      <c r="J174" s="20">
        <v>0</v>
      </c>
      <c r="K174" s="21">
        <f t="shared" si="20"/>
        <v>0</v>
      </c>
      <c r="L174" s="49">
        <v>0.00052</v>
      </c>
      <c r="M174" s="50">
        <f t="shared" si="21"/>
        <v>0.00052</v>
      </c>
      <c r="N174" s="49"/>
      <c r="O174" s="50">
        <f t="shared" si="22"/>
        <v>0</v>
      </c>
      <c r="P174" s="21">
        <v>21</v>
      </c>
      <c r="Q174" s="21">
        <f t="shared" si="23"/>
        <v>0</v>
      </c>
      <c r="R174" s="21">
        <f t="shared" si="24"/>
        <v>0</v>
      </c>
      <c r="S174" s="48"/>
      <c r="T174" s="47" t="s">
        <v>53</v>
      </c>
      <c r="U174" s="47" t="s">
        <v>24</v>
      </c>
    </row>
    <row r="175" spans="1:21" s="46" customFormat="1" ht="24" outlineLevel="2">
      <c r="A175" s="16" t="s">
        <v>656</v>
      </c>
      <c r="B175" s="17" t="s">
        <v>8</v>
      </c>
      <c r="C175" s="47" t="s">
        <v>151</v>
      </c>
      <c r="D175" s="47"/>
      <c r="E175" s="48" t="s">
        <v>485</v>
      </c>
      <c r="F175" s="107">
        <v>1</v>
      </c>
      <c r="G175" s="47" t="s">
        <v>61</v>
      </c>
      <c r="H175" s="20">
        <v>0</v>
      </c>
      <c r="I175" s="107">
        <f t="shared" si="19"/>
        <v>1</v>
      </c>
      <c r="J175" s="20">
        <v>0</v>
      </c>
      <c r="K175" s="21">
        <f t="shared" si="20"/>
        <v>0</v>
      </c>
      <c r="L175" s="49">
        <v>0.00052</v>
      </c>
      <c r="M175" s="50">
        <f t="shared" si="21"/>
        <v>0.00052</v>
      </c>
      <c r="N175" s="49"/>
      <c r="O175" s="50">
        <f t="shared" si="22"/>
        <v>0</v>
      </c>
      <c r="P175" s="21">
        <v>21</v>
      </c>
      <c r="Q175" s="21">
        <f t="shared" si="23"/>
        <v>0</v>
      </c>
      <c r="R175" s="21">
        <f t="shared" si="24"/>
        <v>0</v>
      </c>
      <c r="S175" s="48"/>
      <c r="T175" s="47" t="s">
        <v>53</v>
      </c>
      <c r="U175" s="47" t="s">
        <v>24</v>
      </c>
    </row>
    <row r="176" spans="1:21" s="46" customFormat="1" ht="24" outlineLevel="2">
      <c r="A176" s="16" t="s">
        <v>657</v>
      </c>
      <c r="B176" s="17" t="s">
        <v>8</v>
      </c>
      <c r="C176" s="47" t="s">
        <v>152</v>
      </c>
      <c r="D176" s="47"/>
      <c r="E176" s="48" t="s">
        <v>486</v>
      </c>
      <c r="F176" s="107">
        <v>1</v>
      </c>
      <c r="G176" s="47" t="s">
        <v>61</v>
      </c>
      <c r="H176" s="20">
        <v>0</v>
      </c>
      <c r="I176" s="107">
        <f t="shared" si="19"/>
        <v>1</v>
      </c>
      <c r="J176" s="20">
        <v>0</v>
      </c>
      <c r="K176" s="21">
        <f t="shared" si="20"/>
        <v>0</v>
      </c>
      <c r="L176" s="49">
        <v>0.00052</v>
      </c>
      <c r="M176" s="50">
        <f t="shared" si="21"/>
        <v>0.00052</v>
      </c>
      <c r="N176" s="49"/>
      <c r="O176" s="50">
        <f t="shared" si="22"/>
        <v>0</v>
      </c>
      <c r="P176" s="21">
        <v>21</v>
      </c>
      <c r="Q176" s="21">
        <f t="shared" si="23"/>
        <v>0</v>
      </c>
      <c r="R176" s="21">
        <f t="shared" si="24"/>
        <v>0</v>
      </c>
      <c r="S176" s="48"/>
      <c r="T176" s="47" t="s">
        <v>53</v>
      </c>
      <c r="U176" s="47" t="s">
        <v>24</v>
      </c>
    </row>
    <row r="177" spans="1:21" s="46" customFormat="1" ht="24" outlineLevel="2">
      <c r="A177" s="16" t="s">
        <v>658</v>
      </c>
      <c r="B177" s="17" t="s">
        <v>8</v>
      </c>
      <c r="C177" s="47" t="s">
        <v>153</v>
      </c>
      <c r="D177" s="47"/>
      <c r="E177" s="48" t="s">
        <v>491</v>
      </c>
      <c r="F177" s="107">
        <v>1</v>
      </c>
      <c r="G177" s="47" t="s">
        <v>61</v>
      </c>
      <c r="H177" s="20">
        <v>0</v>
      </c>
      <c r="I177" s="107">
        <f t="shared" si="19"/>
        <v>1</v>
      </c>
      <c r="J177" s="20">
        <v>0</v>
      </c>
      <c r="K177" s="21">
        <f t="shared" si="20"/>
        <v>0</v>
      </c>
      <c r="L177" s="49">
        <v>0.00075</v>
      </c>
      <c r="M177" s="50">
        <f t="shared" si="21"/>
        <v>0.00075</v>
      </c>
      <c r="N177" s="49"/>
      <c r="O177" s="50">
        <f t="shared" si="22"/>
        <v>0</v>
      </c>
      <c r="P177" s="21">
        <v>21</v>
      </c>
      <c r="Q177" s="21">
        <f t="shared" si="23"/>
        <v>0</v>
      </c>
      <c r="R177" s="21">
        <f t="shared" si="24"/>
        <v>0</v>
      </c>
      <c r="S177" s="48"/>
      <c r="T177" s="47" t="s">
        <v>53</v>
      </c>
      <c r="U177" s="47" t="s">
        <v>24</v>
      </c>
    </row>
    <row r="178" spans="1:21" s="46" customFormat="1" ht="24" outlineLevel="2">
      <c r="A178" s="16" t="s">
        <v>659</v>
      </c>
      <c r="B178" s="17" t="s">
        <v>8</v>
      </c>
      <c r="C178" s="47" t="s">
        <v>154</v>
      </c>
      <c r="D178" s="47"/>
      <c r="E178" s="48" t="s">
        <v>492</v>
      </c>
      <c r="F178" s="107">
        <v>1</v>
      </c>
      <c r="G178" s="47" t="s">
        <v>61</v>
      </c>
      <c r="H178" s="20">
        <v>0</v>
      </c>
      <c r="I178" s="107">
        <f t="shared" si="19"/>
        <v>1</v>
      </c>
      <c r="J178" s="20">
        <v>0</v>
      </c>
      <c r="K178" s="21">
        <f t="shared" si="20"/>
        <v>0</v>
      </c>
      <c r="L178" s="49">
        <v>0.00085</v>
      </c>
      <c r="M178" s="50">
        <f t="shared" si="21"/>
        <v>0.00085</v>
      </c>
      <c r="N178" s="49"/>
      <c r="O178" s="50">
        <f t="shared" si="22"/>
        <v>0</v>
      </c>
      <c r="P178" s="21">
        <v>21</v>
      </c>
      <c r="Q178" s="21">
        <f t="shared" si="23"/>
        <v>0</v>
      </c>
      <c r="R178" s="21">
        <f t="shared" si="24"/>
        <v>0</v>
      </c>
      <c r="S178" s="48"/>
      <c r="T178" s="47" t="s">
        <v>53</v>
      </c>
      <c r="U178" s="47" t="s">
        <v>24</v>
      </c>
    </row>
    <row r="179" spans="1:21" s="46" customFormat="1" ht="24" outlineLevel="2">
      <c r="A179" s="16" t="s">
        <v>660</v>
      </c>
      <c r="B179" s="17" t="s">
        <v>8</v>
      </c>
      <c r="C179" s="47" t="s">
        <v>155</v>
      </c>
      <c r="D179" s="47"/>
      <c r="E179" s="48" t="s">
        <v>515</v>
      </c>
      <c r="F179" s="107">
        <v>1</v>
      </c>
      <c r="G179" s="47" t="s">
        <v>61</v>
      </c>
      <c r="H179" s="20">
        <v>0</v>
      </c>
      <c r="I179" s="107">
        <f t="shared" si="19"/>
        <v>1</v>
      </c>
      <c r="J179" s="20">
        <v>0</v>
      </c>
      <c r="K179" s="21">
        <f t="shared" si="20"/>
        <v>0</v>
      </c>
      <c r="L179" s="49">
        <v>0.00085</v>
      </c>
      <c r="M179" s="50">
        <f t="shared" si="21"/>
        <v>0.00085</v>
      </c>
      <c r="N179" s="49"/>
      <c r="O179" s="50">
        <f t="shared" si="22"/>
        <v>0</v>
      </c>
      <c r="P179" s="21">
        <v>21</v>
      </c>
      <c r="Q179" s="21">
        <f t="shared" si="23"/>
        <v>0</v>
      </c>
      <c r="R179" s="21">
        <f t="shared" si="24"/>
        <v>0</v>
      </c>
      <c r="S179" s="48"/>
      <c r="T179" s="47" t="s">
        <v>53</v>
      </c>
      <c r="U179" s="47" t="s">
        <v>24</v>
      </c>
    </row>
    <row r="180" spans="1:21" s="46" customFormat="1" ht="12" outlineLevel="2">
      <c r="A180" s="16" t="s">
        <v>661</v>
      </c>
      <c r="B180" s="17" t="s">
        <v>8</v>
      </c>
      <c r="C180" s="47" t="s">
        <v>156</v>
      </c>
      <c r="D180" s="47"/>
      <c r="E180" s="48" t="s">
        <v>431</v>
      </c>
      <c r="F180" s="107">
        <v>1</v>
      </c>
      <c r="G180" s="47" t="s">
        <v>42</v>
      </c>
      <c r="H180" s="20">
        <v>0</v>
      </c>
      <c r="I180" s="107">
        <f t="shared" si="19"/>
        <v>1</v>
      </c>
      <c r="J180" s="20">
        <v>0</v>
      </c>
      <c r="K180" s="21">
        <f t="shared" si="20"/>
        <v>0</v>
      </c>
      <c r="L180" s="49"/>
      <c r="M180" s="50">
        <f t="shared" si="21"/>
        <v>0</v>
      </c>
      <c r="N180" s="49"/>
      <c r="O180" s="50">
        <f t="shared" si="22"/>
        <v>0</v>
      </c>
      <c r="P180" s="21">
        <v>21</v>
      </c>
      <c r="Q180" s="21">
        <f t="shared" si="23"/>
        <v>0</v>
      </c>
      <c r="R180" s="21">
        <f t="shared" si="24"/>
        <v>0</v>
      </c>
      <c r="S180" s="48"/>
      <c r="T180" s="47" t="s">
        <v>53</v>
      </c>
      <c r="U180" s="47" t="s">
        <v>24</v>
      </c>
    </row>
    <row r="181" spans="1:21" s="46" customFormat="1" ht="12" outlineLevel="2">
      <c r="A181" s="16" t="s">
        <v>662</v>
      </c>
      <c r="B181" s="17" t="s">
        <v>8</v>
      </c>
      <c r="C181" s="47" t="s">
        <v>157</v>
      </c>
      <c r="D181" s="47"/>
      <c r="E181" s="48" t="s">
        <v>466</v>
      </c>
      <c r="F181" s="107">
        <v>3</v>
      </c>
      <c r="G181" s="47" t="s">
        <v>61</v>
      </c>
      <c r="H181" s="20">
        <v>0</v>
      </c>
      <c r="I181" s="107">
        <f t="shared" si="19"/>
        <v>3</v>
      </c>
      <c r="J181" s="20">
        <v>0</v>
      </c>
      <c r="K181" s="21">
        <f t="shared" si="20"/>
        <v>0</v>
      </c>
      <c r="L181" s="49">
        <v>0.00024</v>
      </c>
      <c r="M181" s="50">
        <f t="shared" si="21"/>
        <v>0.00072</v>
      </c>
      <c r="N181" s="49"/>
      <c r="O181" s="50">
        <f t="shared" si="22"/>
        <v>0</v>
      </c>
      <c r="P181" s="21">
        <v>21</v>
      </c>
      <c r="Q181" s="21">
        <f t="shared" si="23"/>
        <v>0</v>
      </c>
      <c r="R181" s="21">
        <f t="shared" si="24"/>
        <v>0</v>
      </c>
      <c r="S181" s="48"/>
      <c r="T181" s="47" t="s">
        <v>53</v>
      </c>
      <c r="U181" s="47" t="s">
        <v>24</v>
      </c>
    </row>
    <row r="182" spans="1:21" s="46" customFormat="1" ht="12" outlineLevel="2">
      <c r="A182" s="16" t="s">
        <v>663</v>
      </c>
      <c r="B182" s="17" t="s">
        <v>8</v>
      </c>
      <c r="C182" s="47" t="s">
        <v>158</v>
      </c>
      <c r="D182" s="47"/>
      <c r="E182" s="48" t="s">
        <v>361</v>
      </c>
      <c r="F182" s="107">
        <v>1</v>
      </c>
      <c r="G182" s="47" t="s">
        <v>61</v>
      </c>
      <c r="H182" s="20">
        <v>0</v>
      </c>
      <c r="I182" s="107">
        <f t="shared" si="19"/>
        <v>1</v>
      </c>
      <c r="J182" s="20">
        <v>0</v>
      </c>
      <c r="K182" s="21">
        <f t="shared" si="20"/>
        <v>0</v>
      </c>
      <c r="L182" s="49">
        <v>0.00184</v>
      </c>
      <c r="M182" s="50">
        <f t="shared" si="21"/>
        <v>0.00184</v>
      </c>
      <c r="N182" s="49"/>
      <c r="O182" s="50">
        <f t="shared" si="22"/>
        <v>0</v>
      </c>
      <c r="P182" s="21">
        <v>21</v>
      </c>
      <c r="Q182" s="21">
        <f t="shared" si="23"/>
        <v>0</v>
      </c>
      <c r="R182" s="21">
        <f t="shared" si="24"/>
        <v>0</v>
      </c>
      <c r="S182" s="48"/>
      <c r="T182" s="47" t="s">
        <v>53</v>
      </c>
      <c r="U182" s="47" t="s">
        <v>24</v>
      </c>
    </row>
    <row r="183" spans="1:21" s="46" customFormat="1" ht="12" outlineLevel="2">
      <c r="A183" s="16" t="s">
        <v>664</v>
      </c>
      <c r="B183" s="17" t="s">
        <v>8</v>
      </c>
      <c r="C183" s="47" t="s">
        <v>159</v>
      </c>
      <c r="D183" s="47"/>
      <c r="E183" s="48" t="s">
        <v>396</v>
      </c>
      <c r="F183" s="107">
        <v>1</v>
      </c>
      <c r="G183" s="47" t="s">
        <v>42</v>
      </c>
      <c r="H183" s="20">
        <v>0</v>
      </c>
      <c r="I183" s="107">
        <f t="shared" si="19"/>
        <v>1</v>
      </c>
      <c r="J183" s="20">
        <v>0</v>
      </c>
      <c r="K183" s="21">
        <f t="shared" si="20"/>
        <v>0</v>
      </c>
      <c r="L183" s="49">
        <v>0.00024</v>
      </c>
      <c r="M183" s="50">
        <f t="shared" si="21"/>
        <v>0.00024</v>
      </c>
      <c r="N183" s="49"/>
      <c r="O183" s="50">
        <f t="shared" si="22"/>
        <v>0</v>
      </c>
      <c r="P183" s="21">
        <v>21</v>
      </c>
      <c r="Q183" s="21">
        <f t="shared" si="23"/>
        <v>0</v>
      </c>
      <c r="R183" s="21">
        <f t="shared" si="24"/>
        <v>0</v>
      </c>
      <c r="S183" s="48"/>
      <c r="T183" s="47" t="s">
        <v>53</v>
      </c>
      <c r="U183" s="47" t="s">
        <v>24</v>
      </c>
    </row>
    <row r="184" spans="1:21" s="46" customFormat="1" ht="12" outlineLevel="2">
      <c r="A184" s="16" t="s">
        <v>665</v>
      </c>
      <c r="B184" s="17" t="s">
        <v>8</v>
      </c>
      <c r="C184" s="47" t="s">
        <v>160</v>
      </c>
      <c r="D184" s="47"/>
      <c r="E184" s="48" t="s">
        <v>406</v>
      </c>
      <c r="F184" s="107">
        <v>1</v>
      </c>
      <c r="G184" s="47" t="s">
        <v>42</v>
      </c>
      <c r="H184" s="20">
        <v>0</v>
      </c>
      <c r="I184" s="107">
        <f t="shared" si="19"/>
        <v>1</v>
      </c>
      <c r="J184" s="20">
        <v>0</v>
      </c>
      <c r="K184" s="21">
        <f t="shared" si="20"/>
        <v>0</v>
      </c>
      <c r="L184" s="49">
        <v>9E-05</v>
      </c>
      <c r="M184" s="50">
        <f t="shared" si="21"/>
        <v>9E-05</v>
      </c>
      <c r="N184" s="49"/>
      <c r="O184" s="50">
        <f t="shared" si="22"/>
        <v>0</v>
      </c>
      <c r="P184" s="21">
        <v>21</v>
      </c>
      <c r="Q184" s="21">
        <f t="shared" si="23"/>
        <v>0</v>
      </c>
      <c r="R184" s="21">
        <f t="shared" si="24"/>
        <v>0</v>
      </c>
      <c r="S184" s="48"/>
      <c r="T184" s="47" t="s">
        <v>53</v>
      </c>
      <c r="U184" s="47" t="s">
        <v>24</v>
      </c>
    </row>
    <row r="185" spans="1:21" s="46" customFormat="1" ht="12" outlineLevel="2">
      <c r="A185" s="16" t="s">
        <v>666</v>
      </c>
      <c r="B185" s="17" t="s">
        <v>8</v>
      </c>
      <c r="C185" s="47" t="s">
        <v>239</v>
      </c>
      <c r="D185" s="47"/>
      <c r="E185" s="48" t="s">
        <v>470</v>
      </c>
      <c r="F185" s="107">
        <v>0.21</v>
      </c>
      <c r="G185" s="47" t="s">
        <v>0</v>
      </c>
      <c r="H185" s="20">
        <v>0</v>
      </c>
      <c r="I185" s="107">
        <f t="shared" si="19"/>
        <v>0.21</v>
      </c>
      <c r="J185" s="20">
        <v>0</v>
      </c>
      <c r="K185" s="21">
        <f t="shared" si="20"/>
        <v>0</v>
      </c>
      <c r="L185" s="49"/>
      <c r="M185" s="50">
        <f t="shared" si="21"/>
        <v>0</v>
      </c>
      <c r="N185" s="49"/>
      <c r="O185" s="50">
        <f t="shared" si="22"/>
        <v>0</v>
      </c>
      <c r="P185" s="21">
        <v>21</v>
      </c>
      <c r="Q185" s="21">
        <f t="shared" si="23"/>
        <v>0</v>
      </c>
      <c r="R185" s="21">
        <f t="shared" si="24"/>
        <v>0</v>
      </c>
      <c r="S185" s="48"/>
      <c r="T185" s="47" t="s">
        <v>53</v>
      </c>
      <c r="U185" s="47" t="s">
        <v>24</v>
      </c>
    </row>
    <row r="186" spans="1:21" s="83" customFormat="1" ht="12.75" customHeight="1" outlineLevel="2">
      <c r="A186" s="84"/>
      <c r="B186" s="85"/>
      <c r="C186" s="85"/>
      <c r="D186" s="85"/>
      <c r="E186" s="86"/>
      <c r="F186" s="126"/>
      <c r="G186" s="159"/>
      <c r="H186" s="87"/>
      <c r="I186" s="126"/>
      <c r="J186" s="87"/>
      <c r="K186" s="88"/>
      <c r="L186" s="89"/>
      <c r="M186" s="87"/>
      <c r="N186" s="87"/>
      <c r="O186" s="87"/>
      <c r="P186" s="90" t="s">
        <v>2</v>
      </c>
      <c r="Q186" s="87"/>
      <c r="R186" s="87"/>
      <c r="S186" s="87"/>
      <c r="T186" s="85"/>
      <c r="U186" s="85"/>
    </row>
    <row r="187" spans="1:21" s="38" customFormat="1" ht="16.5" customHeight="1" outlineLevel="1">
      <c r="A187" s="39"/>
      <c r="B187" s="6"/>
      <c r="C187" s="40"/>
      <c r="D187" s="40"/>
      <c r="E187" s="40" t="s">
        <v>378</v>
      </c>
      <c r="F187" s="125"/>
      <c r="G187" s="25"/>
      <c r="H187" s="41"/>
      <c r="I187" s="125"/>
      <c r="J187" s="41"/>
      <c r="K187" s="42">
        <f>SUBTOTAL(9,K188:K191)</f>
        <v>0</v>
      </c>
      <c r="L187" s="43"/>
      <c r="M187" s="44">
        <f>SUBTOTAL(9,M188:M191)</f>
        <v>0.0097</v>
      </c>
      <c r="N187" s="41"/>
      <c r="O187" s="44">
        <f>SUBTOTAL(9,O188:O191)</f>
        <v>0</v>
      </c>
      <c r="P187" s="81" t="s">
        <v>2</v>
      </c>
      <c r="Q187" s="42">
        <f>SUBTOTAL(9,Q188:Q191)</f>
        <v>0</v>
      </c>
      <c r="R187" s="42">
        <f>SUBTOTAL(9,R188:R191)</f>
        <v>0</v>
      </c>
      <c r="S187" s="45"/>
      <c r="T187" s="25"/>
      <c r="U187" s="25"/>
    </row>
    <row r="188" spans="1:21" s="46" customFormat="1" ht="24" outlineLevel="2">
      <c r="A188" s="16" t="s">
        <v>667</v>
      </c>
      <c r="B188" s="17" t="s">
        <v>8</v>
      </c>
      <c r="C188" s="47" t="s">
        <v>161</v>
      </c>
      <c r="D188" s="47"/>
      <c r="E188" s="48" t="s">
        <v>529</v>
      </c>
      <c r="F188" s="107">
        <v>1</v>
      </c>
      <c r="G188" s="47" t="s">
        <v>61</v>
      </c>
      <c r="H188" s="20">
        <v>0</v>
      </c>
      <c r="I188" s="107">
        <f>F188*(1+H188/100)</f>
        <v>1</v>
      </c>
      <c r="J188" s="20">
        <v>0</v>
      </c>
      <c r="K188" s="21">
        <f>I188*J188</f>
        <v>0</v>
      </c>
      <c r="L188" s="49">
        <v>0.0092</v>
      </c>
      <c r="M188" s="50">
        <f>I188*L188</f>
        <v>0.0092</v>
      </c>
      <c r="N188" s="49"/>
      <c r="O188" s="50">
        <f>I188*N188</f>
        <v>0</v>
      </c>
      <c r="P188" s="21">
        <v>21</v>
      </c>
      <c r="Q188" s="21">
        <f>K188*(P188/100)</f>
        <v>0</v>
      </c>
      <c r="R188" s="21">
        <f>K188+Q188</f>
        <v>0</v>
      </c>
      <c r="S188" s="48"/>
      <c r="T188" s="47" t="s">
        <v>53</v>
      </c>
      <c r="U188" s="47" t="s">
        <v>25</v>
      </c>
    </row>
    <row r="189" spans="1:21" s="46" customFormat="1" ht="12" outlineLevel="2">
      <c r="A189" s="16" t="s">
        <v>670</v>
      </c>
      <c r="B189" s="17" t="s">
        <v>8</v>
      </c>
      <c r="C189" s="47" t="s">
        <v>162</v>
      </c>
      <c r="D189" s="47"/>
      <c r="E189" s="48" t="s">
        <v>387</v>
      </c>
      <c r="F189" s="107">
        <v>1</v>
      </c>
      <c r="G189" s="47" t="s">
        <v>61</v>
      </c>
      <c r="H189" s="20">
        <v>0</v>
      </c>
      <c r="I189" s="107">
        <f>F189*(1+H189/100)</f>
        <v>1</v>
      </c>
      <c r="J189" s="20">
        <v>0</v>
      </c>
      <c r="K189" s="21">
        <f>I189*J189</f>
        <v>0</v>
      </c>
      <c r="L189" s="49">
        <v>0.0005</v>
      </c>
      <c r="M189" s="50">
        <f>I189*L189</f>
        <v>0.0005</v>
      </c>
      <c r="N189" s="49"/>
      <c r="O189" s="50">
        <f>I189*N189</f>
        <v>0</v>
      </c>
      <c r="P189" s="21">
        <v>21</v>
      </c>
      <c r="Q189" s="21">
        <f>K189*(P189/100)</f>
        <v>0</v>
      </c>
      <c r="R189" s="21">
        <f>K189+Q189</f>
        <v>0</v>
      </c>
      <c r="S189" s="48"/>
      <c r="T189" s="47" t="s">
        <v>53</v>
      </c>
      <c r="U189" s="47" t="s">
        <v>25</v>
      </c>
    </row>
    <row r="190" spans="1:21" s="46" customFormat="1" ht="12" outlineLevel="2">
      <c r="A190" s="16" t="s">
        <v>671</v>
      </c>
      <c r="B190" s="17" t="s">
        <v>8</v>
      </c>
      <c r="C190" s="47" t="s">
        <v>240</v>
      </c>
      <c r="D190" s="47"/>
      <c r="E190" s="48" t="s">
        <v>483</v>
      </c>
      <c r="F190" s="107">
        <v>0.21</v>
      </c>
      <c r="G190" s="47" t="s">
        <v>0</v>
      </c>
      <c r="H190" s="20">
        <v>0</v>
      </c>
      <c r="I190" s="107">
        <f>F190*(1+H190/100)</f>
        <v>0.21</v>
      </c>
      <c r="J190" s="20">
        <v>0</v>
      </c>
      <c r="K190" s="21">
        <f>I190*J190</f>
        <v>0</v>
      </c>
      <c r="L190" s="49"/>
      <c r="M190" s="50">
        <f>I190*L190</f>
        <v>0</v>
      </c>
      <c r="N190" s="49"/>
      <c r="O190" s="50">
        <f>I190*N190</f>
        <v>0</v>
      </c>
      <c r="P190" s="21">
        <v>21</v>
      </c>
      <c r="Q190" s="21">
        <f>K190*(P190/100)</f>
        <v>0</v>
      </c>
      <c r="R190" s="21">
        <f>K190+Q190</f>
        <v>0</v>
      </c>
      <c r="S190" s="48"/>
      <c r="T190" s="47" t="s">
        <v>53</v>
      </c>
      <c r="U190" s="47" t="s">
        <v>25</v>
      </c>
    </row>
    <row r="191" spans="1:21" s="83" customFormat="1" ht="12.75" customHeight="1" outlineLevel="2">
      <c r="A191" s="84"/>
      <c r="B191" s="85"/>
      <c r="C191" s="85"/>
      <c r="D191" s="85"/>
      <c r="E191" s="86"/>
      <c r="F191" s="126"/>
      <c r="G191" s="159"/>
      <c r="H191" s="87"/>
      <c r="I191" s="126"/>
      <c r="J191" s="87"/>
      <c r="K191" s="88"/>
      <c r="L191" s="89"/>
      <c r="M191" s="87"/>
      <c r="N191" s="87"/>
      <c r="O191" s="87"/>
      <c r="P191" s="90" t="s">
        <v>2</v>
      </c>
      <c r="Q191" s="87"/>
      <c r="R191" s="87"/>
      <c r="S191" s="87"/>
      <c r="T191" s="85"/>
      <c r="U191" s="85"/>
    </row>
    <row r="192" spans="1:21" s="38" customFormat="1" ht="16.5" customHeight="1" outlineLevel="1">
      <c r="A192" s="39"/>
      <c r="B192" s="6"/>
      <c r="C192" s="40"/>
      <c r="D192" s="40"/>
      <c r="E192" s="40" t="s">
        <v>291</v>
      </c>
      <c r="F192" s="125"/>
      <c r="G192" s="25"/>
      <c r="H192" s="41"/>
      <c r="I192" s="125"/>
      <c r="J192" s="41"/>
      <c r="K192" s="42">
        <f>SUBTOTAL(9,K193:K217)</f>
        <v>0</v>
      </c>
      <c r="L192" s="43"/>
      <c r="M192" s="44">
        <f>SUBTOTAL(9,M193:M217)</f>
        <v>0.0138</v>
      </c>
      <c r="N192" s="41"/>
      <c r="O192" s="44">
        <f>SUBTOTAL(9,O193:O217)</f>
        <v>0</v>
      </c>
      <c r="P192" s="81" t="s">
        <v>2</v>
      </c>
      <c r="Q192" s="42">
        <f>SUBTOTAL(9,Q193:Q217)</f>
        <v>0</v>
      </c>
      <c r="R192" s="42">
        <f>SUBTOTAL(9,R193:R217)</f>
        <v>0</v>
      </c>
      <c r="S192" s="45"/>
      <c r="T192" s="25"/>
      <c r="U192" s="25"/>
    </row>
    <row r="193" spans="1:21" s="46" customFormat="1" ht="24" outlineLevel="2">
      <c r="A193" s="16" t="s">
        <v>672</v>
      </c>
      <c r="B193" s="17" t="s">
        <v>1</v>
      </c>
      <c r="C193" s="47" t="s">
        <v>305</v>
      </c>
      <c r="D193" s="47" t="s">
        <v>254</v>
      </c>
      <c r="E193" s="48" t="s">
        <v>550</v>
      </c>
      <c r="F193" s="107">
        <v>7</v>
      </c>
      <c r="G193" s="47" t="s">
        <v>10</v>
      </c>
      <c r="H193" s="20">
        <v>0</v>
      </c>
      <c r="I193" s="107">
        <f aca="true" t="shared" si="25" ref="I193:I216">F193*(1+H193/100)</f>
        <v>7</v>
      </c>
      <c r="J193" s="20">
        <v>0</v>
      </c>
      <c r="K193" s="21">
        <f>I193*J193</f>
        <v>0</v>
      </c>
      <c r="L193" s="49"/>
      <c r="M193" s="50">
        <f aca="true" t="shared" si="26" ref="M193:M216">I193*L193</f>
        <v>0</v>
      </c>
      <c r="N193" s="49"/>
      <c r="O193" s="50">
        <f aca="true" t="shared" si="27" ref="O193:O216">I193*N193</f>
        <v>0</v>
      </c>
      <c r="P193" s="21">
        <v>21</v>
      </c>
      <c r="Q193" s="21">
        <f aca="true" t="shared" si="28" ref="Q193:Q216">K193*(P193/100)</f>
        <v>0</v>
      </c>
      <c r="R193" s="21">
        <f aca="true" t="shared" si="29" ref="R193:R216">K193+Q193</f>
        <v>0</v>
      </c>
      <c r="S193" s="48"/>
      <c r="T193" s="47" t="s">
        <v>53</v>
      </c>
      <c r="U193" s="47" t="s">
        <v>26</v>
      </c>
    </row>
    <row r="194" spans="1:21" s="46" customFormat="1" ht="12" outlineLevel="2">
      <c r="A194" s="16" t="s">
        <v>675</v>
      </c>
      <c r="B194" s="17" t="s">
        <v>1</v>
      </c>
      <c r="C194" s="47" t="s">
        <v>70</v>
      </c>
      <c r="D194" s="47"/>
      <c r="E194" s="48" t="s">
        <v>356</v>
      </c>
      <c r="F194" s="107">
        <v>100</v>
      </c>
      <c r="G194" s="47" t="s">
        <v>3</v>
      </c>
      <c r="H194" s="20">
        <v>0</v>
      </c>
      <c r="I194" s="107">
        <f t="shared" si="25"/>
        <v>100</v>
      </c>
      <c r="J194" s="20">
        <v>0</v>
      </c>
      <c r="K194" s="21">
        <f>I194*J194</f>
        <v>0</v>
      </c>
      <c r="L194" s="49">
        <v>0.00012</v>
      </c>
      <c r="M194" s="50">
        <f t="shared" si="26"/>
        <v>0.012</v>
      </c>
      <c r="N194" s="49"/>
      <c r="O194" s="50">
        <f t="shared" si="27"/>
        <v>0</v>
      </c>
      <c r="P194" s="21">
        <v>21</v>
      </c>
      <c r="Q194" s="21">
        <f t="shared" si="28"/>
        <v>0</v>
      </c>
      <c r="R194" s="21">
        <f t="shared" si="29"/>
        <v>0</v>
      </c>
      <c r="S194" s="48"/>
      <c r="T194" s="47" t="s">
        <v>53</v>
      </c>
      <c r="U194" s="47" t="s">
        <v>26</v>
      </c>
    </row>
    <row r="195" spans="1:21" s="106" customFormat="1" ht="12.75" outlineLevel="2">
      <c r="A195" s="16" t="s">
        <v>678</v>
      </c>
      <c r="B195" s="17" t="s">
        <v>1</v>
      </c>
      <c r="C195" s="119" t="s">
        <v>668</v>
      </c>
      <c r="D195" s="119"/>
      <c r="E195" s="120" t="s">
        <v>669</v>
      </c>
      <c r="F195" s="107">
        <v>100</v>
      </c>
      <c r="G195" s="47" t="s">
        <v>3</v>
      </c>
      <c r="H195" s="20">
        <v>0</v>
      </c>
      <c r="I195" s="107">
        <f t="shared" si="25"/>
        <v>100</v>
      </c>
      <c r="J195" s="20">
        <v>0</v>
      </c>
      <c r="K195" s="21">
        <f aca="true" t="shared" si="30" ref="K195:K212">I195*J195</f>
        <v>0</v>
      </c>
      <c r="L195" s="49"/>
      <c r="M195" s="50"/>
      <c r="N195" s="49"/>
      <c r="O195" s="50"/>
      <c r="P195" s="21"/>
      <c r="Q195" s="21"/>
      <c r="R195" s="21"/>
      <c r="S195" s="48"/>
      <c r="T195" s="47"/>
      <c r="U195" s="47"/>
    </row>
    <row r="196" spans="1:21" s="46" customFormat="1" ht="24" outlineLevel="2">
      <c r="A196" s="16" t="s">
        <v>679</v>
      </c>
      <c r="B196" s="17" t="s">
        <v>1</v>
      </c>
      <c r="C196" s="47" t="s">
        <v>71</v>
      </c>
      <c r="D196" s="47"/>
      <c r="E196" s="48" t="s">
        <v>547</v>
      </c>
      <c r="F196" s="107">
        <v>20</v>
      </c>
      <c r="G196" s="47" t="s">
        <v>42</v>
      </c>
      <c r="H196" s="20">
        <v>0</v>
      </c>
      <c r="I196" s="107">
        <f t="shared" si="25"/>
        <v>20</v>
      </c>
      <c r="J196" s="20">
        <v>0</v>
      </c>
      <c r="K196" s="21">
        <f t="shared" si="30"/>
        <v>0</v>
      </c>
      <c r="L196" s="49">
        <v>9E-05</v>
      </c>
      <c r="M196" s="50">
        <f t="shared" si="26"/>
        <v>0.0018000000000000002</v>
      </c>
      <c r="N196" s="49"/>
      <c r="O196" s="50">
        <f t="shared" si="27"/>
        <v>0</v>
      </c>
      <c r="P196" s="21">
        <v>21</v>
      </c>
      <c r="Q196" s="21">
        <f t="shared" si="28"/>
        <v>0</v>
      </c>
      <c r="R196" s="21">
        <f t="shared" si="29"/>
        <v>0</v>
      </c>
      <c r="S196" s="48"/>
      <c r="T196" s="47" t="s">
        <v>53</v>
      </c>
      <c r="U196" s="47" t="s">
        <v>26</v>
      </c>
    </row>
    <row r="197" spans="1:21" s="106" customFormat="1" ht="12" outlineLevel="2">
      <c r="A197" s="16" t="s">
        <v>680</v>
      </c>
      <c r="B197" s="17" t="s">
        <v>8</v>
      </c>
      <c r="C197" s="47" t="s">
        <v>673</v>
      </c>
      <c r="D197" s="47"/>
      <c r="E197" s="48" t="s">
        <v>674</v>
      </c>
      <c r="F197" s="107">
        <v>10</v>
      </c>
      <c r="G197" s="47" t="s">
        <v>42</v>
      </c>
      <c r="H197" s="20">
        <v>0</v>
      </c>
      <c r="I197" s="107">
        <f t="shared" si="25"/>
        <v>10</v>
      </c>
      <c r="J197" s="20">
        <v>0</v>
      </c>
      <c r="K197" s="21">
        <f t="shared" si="30"/>
        <v>0</v>
      </c>
      <c r="L197" s="49"/>
      <c r="M197" s="50"/>
      <c r="N197" s="49"/>
      <c r="O197" s="50"/>
      <c r="P197" s="21"/>
      <c r="Q197" s="21"/>
      <c r="R197" s="21"/>
      <c r="S197" s="48"/>
      <c r="T197" s="47"/>
      <c r="U197" s="47"/>
    </row>
    <row r="198" spans="1:21" s="106" customFormat="1" ht="12" outlineLevel="2">
      <c r="A198" s="16" t="s">
        <v>681</v>
      </c>
      <c r="B198" s="17" t="s">
        <v>8</v>
      </c>
      <c r="C198" s="47" t="s">
        <v>676</v>
      </c>
      <c r="D198" s="47"/>
      <c r="E198" s="48" t="s">
        <v>677</v>
      </c>
      <c r="F198" s="107">
        <v>10</v>
      </c>
      <c r="G198" s="47" t="s">
        <v>42</v>
      </c>
      <c r="H198" s="20">
        <v>0</v>
      </c>
      <c r="I198" s="107">
        <f t="shared" si="25"/>
        <v>10</v>
      </c>
      <c r="J198" s="20">
        <v>0</v>
      </c>
      <c r="K198" s="21">
        <f t="shared" si="30"/>
        <v>0</v>
      </c>
      <c r="L198" s="49"/>
      <c r="M198" s="50"/>
      <c r="N198" s="49"/>
      <c r="O198" s="50"/>
      <c r="P198" s="21"/>
      <c r="Q198" s="21"/>
      <c r="R198" s="21"/>
      <c r="S198" s="48"/>
      <c r="T198" s="47"/>
      <c r="U198" s="47"/>
    </row>
    <row r="199" spans="1:21" s="46" customFormat="1" ht="12" outlineLevel="2">
      <c r="A199" s="16" t="s">
        <v>682</v>
      </c>
      <c r="B199" s="17" t="s">
        <v>8</v>
      </c>
      <c r="C199" s="47" t="s">
        <v>72</v>
      </c>
      <c r="D199" s="47"/>
      <c r="E199" s="48" t="s">
        <v>446</v>
      </c>
      <c r="F199" s="107">
        <v>5</v>
      </c>
      <c r="G199" s="47" t="s">
        <v>42</v>
      </c>
      <c r="H199" s="20">
        <v>0</v>
      </c>
      <c r="I199" s="107">
        <f t="shared" si="25"/>
        <v>5</v>
      </c>
      <c r="J199" s="20">
        <v>0</v>
      </c>
      <c r="K199" s="21">
        <f t="shared" si="30"/>
        <v>0</v>
      </c>
      <c r="L199" s="49"/>
      <c r="M199" s="50">
        <f t="shared" si="26"/>
        <v>0</v>
      </c>
      <c r="N199" s="49"/>
      <c r="O199" s="50">
        <f t="shared" si="27"/>
        <v>0</v>
      </c>
      <c r="P199" s="21">
        <v>21</v>
      </c>
      <c r="Q199" s="21">
        <f t="shared" si="28"/>
        <v>0</v>
      </c>
      <c r="R199" s="21">
        <f t="shared" si="29"/>
        <v>0</v>
      </c>
      <c r="S199" s="48"/>
      <c r="T199" s="47" t="s">
        <v>53</v>
      </c>
      <c r="U199" s="47" t="s">
        <v>26</v>
      </c>
    </row>
    <row r="200" spans="1:21" s="46" customFormat="1" ht="12" outlineLevel="2">
      <c r="A200" s="16" t="s">
        <v>683</v>
      </c>
      <c r="B200" s="17" t="s">
        <v>8</v>
      </c>
      <c r="C200" s="47" t="s">
        <v>73</v>
      </c>
      <c r="D200" s="47"/>
      <c r="E200" s="48" t="s">
        <v>430</v>
      </c>
      <c r="F200" s="107">
        <v>10</v>
      </c>
      <c r="G200" s="47" t="s">
        <v>42</v>
      </c>
      <c r="H200" s="20">
        <v>0</v>
      </c>
      <c r="I200" s="107">
        <f t="shared" si="25"/>
        <v>10</v>
      </c>
      <c r="J200" s="20">
        <v>0</v>
      </c>
      <c r="K200" s="21">
        <f t="shared" si="30"/>
        <v>0</v>
      </c>
      <c r="L200" s="49"/>
      <c r="M200" s="50">
        <f t="shared" si="26"/>
        <v>0</v>
      </c>
      <c r="N200" s="49"/>
      <c r="O200" s="50">
        <f t="shared" si="27"/>
        <v>0</v>
      </c>
      <c r="P200" s="21">
        <v>21</v>
      </c>
      <c r="Q200" s="21">
        <f t="shared" si="28"/>
        <v>0</v>
      </c>
      <c r="R200" s="21">
        <f t="shared" si="29"/>
        <v>0</v>
      </c>
      <c r="S200" s="48"/>
      <c r="T200" s="47" t="s">
        <v>53</v>
      </c>
      <c r="U200" s="47" t="s">
        <v>26</v>
      </c>
    </row>
    <row r="201" spans="1:21" s="46" customFormat="1" ht="12" outlineLevel="2">
      <c r="A201" s="16" t="s">
        <v>684</v>
      </c>
      <c r="B201" s="17" t="s">
        <v>8</v>
      </c>
      <c r="C201" s="47" t="s">
        <v>74</v>
      </c>
      <c r="D201" s="47"/>
      <c r="E201" s="48" t="s">
        <v>419</v>
      </c>
      <c r="F201" s="107">
        <v>2</v>
      </c>
      <c r="G201" s="47" t="s">
        <v>42</v>
      </c>
      <c r="H201" s="20">
        <v>0</v>
      </c>
      <c r="I201" s="107">
        <f t="shared" si="25"/>
        <v>2</v>
      </c>
      <c r="J201" s="20">
        <v>0</v>
      </c>
      <c r="K201" s="21">
        <f t="shared" si="30"/>
        <v>0</v>
      </c>
      <c r="L201" s="49"/>
      <c r="M201" s="50">
        <f t="shared" si="26"/>
        <v>0</v>
      </c>
      <c r="N201" s="49"/>
      <c r="O201" s="50">
        <f t="shared" si="27"/>
        <v>0</v>
      </c>
      <c r="P201" s="21">
        <v>21</v>
      </c>
      <c r="Q201" s="21">
        <f t="shared" si="28"/>
        <v>0</v>
      </c>
      <c r="R201" s="21">
        <f t="shared" si="29"/>
        <v>0</v>
      </c>
      <c r="S201" s="48"/>
      <c r="T201" s="47" t="s">
        <v>53</v>
      </c>
      <c r="U201" s="47" t="s">
        <v>26</v>
      </c>
    </row>
    <row r="202" spans="1:21" s="106" customFormat="1" ht="12" outlineLevel="2">
      <c r="A202" s="16" t="s">
        <v>685</v>
      </c>
      <c r="B202" s="17" t="s">
        <v>8</v>
      </c>
      <c r="C202" s="47" t="s">
        <v>691</v>
      </c>
      <c r="D202" s="47"/>
      <c r="E202" s="48" t="s">
        <v>692</v>
      </c>
      <c r="F202" s="107">
        <v>2</v>
      </c>
      <c r="G202" s="47" t="s">
        <v>42</v>
      </c>
      <c r="H202" s="20">
        <v>0</v>
      </c>
      <c r="I202" s="107">
        <f t="shared" si="25"/>
        <v>2</v>
      </c>
      <c r="J202" s="20">
        <v>0</v>
      </c>
      <c r="K202" s="21">
        <f t="shared" si="30"/>
        <v>0</v>
      </c>
      <c r="L202" s="49"/>
      <c r="M202" s="50">
        <f>I202*L202</f>
        <v>0</v>
      </c>
      <c r="N202" s="49"/>
      <c r="O202" s="50">
        <f>I202*N202</f>
        <v>0</v>
      </c>
      <c r="P202" s="21">
        <v>21</v>
      </c>
      <c r="Q202" s="21">
        <f>K202*(P202/100)</f>
        <v>0</v>
      </c>
      <c r="R202" s="21">
        <f>K202+Q202</f>
        <v>0</v>
      </c>
      <c r="S202" s="48"/>
      <c r="T202" s="47" t="s">
        <v>53</v>
      </c>
      <c r="U202" s="47" t="s">
        <v>26</v>
      </c>
    </row>
    <row r="203" spans="1:21" s="46" customFormat="1" ht="24" outlineLevel="2">
      <c r="A203" s="16" t="s">
        <v>686</v>
      </c>
      <c r="B203" s="17" t="s">
        <v>8</v>
      </c>
      <c r="C203" s="47" t="s">
        <v>163</v>
      </c>
      <c r="D203" s="47"/>
      <c r="E203" s="48" t="s">
        <v>645</v>
      </c>
      <c r="F203" s="107">
        <v>1</v>
      </c>
      <c r="G203" s="47" t="s">
        <v>41</v>
      </c>
      <c r="H203" s="20">
        <v>0</v>
      </c>
      <c r="I203" s="107">
        <f t="shared" si="25"/>
        <v>1</v>
      </c>
      <c r="J203" s="20">
        <v>0</v>
      </c>
      <c r="K203" s="21">
        <f t="shared" si="30"/>
        <v>0</v>
      </c>
      <c r="L203" s="49"/>
      <c r="M203" s="50">
        <f t="shared" si="26"/>
        <v>0</v>
      </c>
      <c r="N203" s="49"/>
      <c r="O203" s="50">
        <f t="shared" si="27"/>
        <v>0</v>
      </c>
      <c r="P203" s="21">
        <v>21</v>
      </c>
      <c r="Q203" s="21">
        <f t="shared" si="28"/>
        <v>0</v>
      </c>
      <c r="R203" s="21">
        <f t="shared" si="29"/>
        <v>0</v>
      </c>
      <c r="S203" s="48"/>
      <c r="T203" s="47" t="s">
        <v>53</v>
      </c>
      <c r="U203" s="47" t="s">
        <v>26</v>
      </c>
    </row>
    <row r="204" spans="1:21" s="46" customFormat="1" ht="12" outlineLevel="2">
      <c r="A204" s="16" t="s">
        <v>687</v>
      </c>
      <c r="B204" s="17" t="s">
        <v>6</v>
      </c>
      <c r="C204" s="47" t="s">
        <v>164</v>
      </c>
      <c r="D204" s="47"/>
      <c r="E204" s="48" t="s">
        <v>407</v>
      </c>
      <c r="F204" s="107">
        <v>20</v>
      </c>
      <c r="G204" s="47" t="s">
        <v>42</v>
      </c>
      <c r="H204" s="20">
        <v>0</v>
      </c>
      <c r="I204" s="107">
        <f t="shared" si="25"/>
        <v>20</v>
      </c>
      <c r="J204" s="20">
        <v>0</v>
      </c>
      <c r="K204" s="21">
        <f t="shared" si="30"/>
        <v>0</v>
      </c>
      <c r="L204" s="49"/>
      <c r="M204" s="50">
        <f t="shared" si="26"/>
        <v>0</v>
      </c>
      <c r="N204" s="49"/>
      <c r="O204" s="50">
        <f t="shared" si="27"/>
        <v>0</v>
      </c>
      <c r="P204" s="21">
        <v>21</v>
      </c>
      <c r="Q204" s="21">
        <f t="shared" si="28"/>
        <v>0</v>
      </c>
      <c r="R204" s="21">
        <f t="shared" si="29"/>
        <v>0</v>
      </c>
      <c r="S204" s="48"/>
      <c r="T204" s="47" t="s">
        <v>53</v>
      </c>
      <c r="U204" s="47" t="s">
        <v>26</v>
      </c>
    </row>
    <row r="205" spans="1:21" s="46" customFormat="1" ht="24" outlineLevel="2">
      <c r="A205" s="16" t="s">
        <v>688</v>
      </c>
      <c r="B205" s="17" t="s">
        <v>6</v>
      </c>
      <c r="C205" s="47" t="s">
        <v>165</v>
      </c>
      <c r="D205" s="47"/>
      <c r="E205" s="48" t="s">
        <v>517</v>
      </c>
      <c r="F205" s="107">
        <v>100</v>
      </c>
      <c r="G205" s="47" t="s">
        <v>3</v>
      </c>
      <c r="H205" s="20">
        <v>0</v>
      </c>
      <c r="I205" s="107">
        <f t="shared" si="25"/>
        <v>100</v>
      </c>
      <c r="J205" s="20">
        <v>0</v>
      </c>
      <c r="K205" s="21">
        <f t="shared" si="30"/>
        <v>0</v>
      </c>
      <c r="L205" s="49"/>
      <c r="M205" s="50">
        <f t="shared" si="26"/>
        <v>0</v>
      </c>
      <c r="N205" s="49"/>
      <c r="O205" s="50">
        <f t="shared" si="27"/>
        <v>0</v>
      </c>
      <c r="P205" s="21">
        <v>21</v>
      </c>
      <c r="Q205" s="21">
        <f t="shared" si="28"/>
        <v>0</v>
      </c>
      <c r="R205" s="21">
        <f t="shared" si="29"/>
        <v>0</v>
      </c>
      <c r="S205" s="48"/>
      <c r="T205" s="47" t="s">
        <v>53</v>
      </c>
      <c r="U205" s="47" t="s">
        <v>26</v>
      </c>
    </row>
    <row r="206" spans="1:21" s="46" customFormat="1" ht="24" outlineLevel="2">
      <c r="A206" s="16">
        <v>127</v>
      </c>
      <c r="B206" s="17" t="s">
        <v>6</v>
      </c>
      <c r="C206" s="47" t="s">
        <v>815</v>
      </c>
      <c r="D206" s="47"/>
      <c r="E206" s="48" t="s">
        <v>814</v>
      </c>
      <c r="F206" s="107">
        <v>100</v>
      </c>
      <c r="G206" s="47" t="s">
        <v>3</v>
      </c>
      <c r="H206" s="20">
        <v>0</v>
      </c>
      <c r="I206" s="107">
        <f t="shared" si="25"/>
        <v>100</v>
      </c>
      <c r="J206" s="20">
        <v>0</v>
      </c>
      <c r="K206" s="21">
        <f>I206*J206</f>
        <v>0</v>
      </c>
      <c r="L206" s="49"/>
      <c r="M206" s="50">
        <f>I206*L206</f>
        <v>0</v>
      </c>
      <c r="N206" s="49"/>
      <c r="O206" s="50">
        <f>I206*N206</f>
        <v>0</v>
      </c>
      <c r="P206" s="21">
        <v>21</v>
      </c>
      <c r="Q206" s="21">
        <f>K206*(P206/100)</f>
        <v>0</v>
      </c>
      <c r="R206" s="21">
        <f>K206+Q206</f>
        <v>0</v>
      </c>
      <c r="S206" s="48"/>
      <c r="T206" s="47" t="s">
        <v>53</v>
      </c>
      <c r="U206" s="47" t="s">
        <v>26</v>
      </c>
    </row>
    <row r="207" spans="1:21" s="46" customFormat="1" ht="24" outlineLevel="2">
      <c r="A207" s="16" t="s">
        <v>689</v>
      </c>
      <c r="B207" s="17" t="s">
        <v>8</v>
      </c>
      <c r="C207" s="47" t="s">
        <v>166</v>
      </c>
      <c r="D207" s="47"/>
      <c r="E207" s="48" t="s">
        <v>541</v>
      </c>
      <c r="F207" s="107">
        <v>1</v>
      </c>
      <c r="G207" s="47" t="s">
        <v>61</v>
      </c>
      <c r="H207" s="20">
        <v>0</v>
      </c>
      <c r="I207" s="107">
        <f t="shared" si="25"/>
        <v>1</v>
      </c>
      <c r="J207" s="20">
        <v>0</v>
      </c>
      <c r="K207" s="21">
        <f t="shared" si="30"/>
        <v>0</v>
      </c>
      <c r="L207" s="49"/>
      <c r="M207" s="50">
        <f t="shared" si="26"/>
        <v>0</v>
      </c>
      <c r="N207" s="49"/>
      <c r="O207" s="50">
        <f t="shared" si="27"/>
        <v>0</v>
      </c>
      <c r="P207" s="21">
        <v>21</v>
      </c>
      <c r="Q207" s="21">
        <f t="shared" si="28"/>
        <v>0</v>
      </c>
      <c r="R207" s="21">
        <f t="shared" si="29"/>
        <v>0</v>
      </c>
      <c r="S207" s="48"/>
      <c r="T207" s="47" t="s">
        <v>53</v>
      </c>
      <c r="U207" s="47" t="s">
        <v>26</v>
      </c>
    </row>
    <row r="208" spans="1:21" s="46" customFormat="1" ht="24" outlineLevel="2">
      <c r="A208" s="16" t="s">
        <v>690</v>
      </c>
      <c r="B208" s="17" t="s">
        <v>8</v>
      </c>
      <c r="C208" s="47" t="s">
        <v>167</v>
      </c>
      <c r="D208" s="47"/>
      <c r="E208" s="48" t="s">
        <v>545</v>
      </c>
      <c r="F208" s="107">
        <v>2</v>
      </c>
      <c r="G208" s="47" t="s">
        <v>61</v>
      </c>
      <c r="H208" s="20">
        <v>0</v>
      </c>
      <c r="I208" s="107">
        <f t="shared" si="25"/>
        <v>2</v>
      </c>
      <c r="J208" s="20">
        <v>0</v>
      </c>
      <c r="K208" s="21">
        <f t="shared" si="30"/>
        <v>0</v>
      </c>
      <c r="L208" s="49"/>
      <c r="M208" s="50">
        <f t="shared" si="26"/>
        <v>0</v>
      </c>
      <c r="N208" s="49"/>
      <c r="O208" s="50">
        <f t="shared" si="27"/>
        <v>0</v>
      </c>
      <c r="P208" s="21">
        <v>21</v>
      </c>
      <c r="Q208" s="21">
        <f t="shared" si="28"/>
        <v>0</v>
      </c>
      <c r="R208" s="21">
        <f t="shared" si="29"/>
        <v>0</v>
      </c>
      <c r="S208" s="48"/>
      <c r="T208" s="47" t="s">
        <v>53</v>
      </c>
      <c r="U208" s="47" t="s">
        <v>26</v>
      </c>
    </row>
    <row r="209" spans="1:21" s="106" customFormat="1" ht="24" outlineLevel="2">
      <c r="A209" s="16" t="s">
        <v>693</v>
      </c>
      <c r="B209" s="17" t="s">
        <v>8</v>
      </c>
      <c r="C209" s="47" t="s">
        <v>694</v>
      </c>
      <c r="D209" s="47"/>
      <c r="E209" s="48" t="s">
        <v>695</v>
      </c>
      <c r="F209" s="107">
        <v>1</v>
      </c>
      <c r="G209" s="47" t="s">
        <v>61</v>
      </c>
      <c r="H209" s="20">
        <v>0</v>
      </c>
      <c r="I209" s="107">
        <f t="shared" si="25"/>
        <v>1</v>
      </c>
      <c r="J209" s="20">
        <v>0</v>
      </c>
      <c r="K209" s="21">
        <f t="shared" si="30"/>
        <v>0</v>
      </c>
      <c r="L209" s="49"/>
      <c r="M209" s="50">
        <f>I209*L209</f>
        <v>0</v>
      </c>
      <c r="N209" s="49"/>
      <c r="O209" s="50">
        <f>I209*N209</f>
        <v>0</v>
      </c>
      <c r="P209" s="21">
        <v>21</v>
      </c>
      <c r="Q209" s="21">
        <f>K209*(P209/100)</f>
        <v>0</v>
      </c>
      <c r="R209" s="21">
        <f>K209+Q209</f>
        <v>0</v>
      </c>
      <c r="S209" s="48"/>
      <c r="T209" s="47" t="s">
        <v>53</v>
      </c>
      <c r="U209" s="47" t="s">
        <v>26</v>
      </c>
    </row>
    <row r="210" spans="1:21" s="46" customFormat="1" ht="12" outlineLevel="2">
      <c r="A210" s="16" t="s">
        <v>699</v>
      </c>
      <c r="B210" s="17" t="s">
        <v>6</v>
      </c>
      <c r="C210" s="47" t="s">
        <v>168</v>
      </c>
      <c r="D210" s="47"/>
      <c r="E210" s="48" t="s">
        <v>425</v>
      </c>
      <c r="F210" s="107">
        <v>7</v>
      </c>
      <c r="G210" s="47" t="s">
        <v>42</v>
      </c>
      <c r="H210" s="20">
        <v>0</v>
      </c>
      <c r="I210" s="107">
        <f t="shared" si="25"/>
        <v>7</v>
      </c>
      <c r="J210" s="20">
        <v>0</v>
      </c>
      <c r="K210" s="21">
        <f t="shared" si="30"/>
        <v>0</v>
      </c>
      <c r="L210" s="49"/>
      <c r="M210" s="50">
        <f t="shared" si="26"/>
        <v>0</v>
      </c>
      <c r="N210" s="49"/>
      <c r="O210" s="50">
        <f t="shared" si="27"/>
        <v>0</v>
      </c>
      <c r="P210" s="21">
        <v>21</v>
      </c>
      <c r="Q210" s="21">
        <f t="shared" si="28"/>
        <v>0</v>
      </c>
      <c r="R210" s="21">
        <f t="shared" si="29"/>
        <v>0</v>
      </c>
      <c r="S210" s="48"/>
      <c r="T210" s="47" t="s">
        <v>53</v>
      </c>
      <c r="U210" s="47" t="s">
        <v>26</v>
      </c>
    </row>
    <row r="211" spans="1:21" s="46" customFormat="1" ht="24" outlineLevel="2">
      <c r="A211" s="16" t="s">
        <v>700</v>
      </c>
      <c r="B211" s="17" t="s">
        <v>6</v>
      </c>
      <c r="C211" s="47" t="s">
        <v>169</v>
      </c>
      <c r="D211" s="47"/>
      <c r="E211" s="48" t="s">
        <v>696</v>
      </c>
      <c r="F211" s="107">
        <v>2</v>
      </c>
      <c r="G211" s="47" t="s">
        <v>42</v>
      </c>
      <c r="H211" s="20">
        <v>0</v>
      </c>
      <c r="I211" s="107">
        <f t="shared" si="25"/>
        <v>2</v>
      </c>
      <c r="J211" s="20">
        <v>0</v>
      </c>
      <c r="K211" s="21">
        <f t="shared" si="30"/>
        <v>0</v>
      </c>
      <c r="L211" s="49"/>
      <c r="M211" s="50">
        <f t="shared" si="26"/>
        <v>0</v>
      </c>
      <c r="N211" s="49"/>
      <c r="O211" s="50">
        <f t="shared" si="27"/>
        <v>0</v>
      </c>
      <c r="P211" s="21">
        <v>21</v>
      </c>
      <c r="Q211" s="21">
        <f t="shared" si="28"/>
        <v>0</v>
      </c>
      <c r="R211" s="21">
        <f t="shared" si="29"/>
        <v>0</v>
      </c>
      <c r="S211" s="48"/>
      <c r="T211" s="47" t="s">
        <v>53</v>
      </c>
      <c r="U211" s="47" t="s">
        <v>26</v>
      </c>
    </row>
    <row r="212" spans="1:21" s="106" customFormat="1" ht="24" outlineLevel="2">
      <c r="A212" s="16" t="s">
        <v>701</v>
      </c>
      <c r="B212" s="17" t="s">
        <v>6</v>
      </c>
      <c r="C212" s="47" t="s">
        <v>169</v>
      </c>
      <c r="D212" s="47"/>
      <c r="E212" s="48" t="s">
        <v>696</v>
      </c>
      <c r="F212" s="107">
        <v>2</v>
      </c>
      <c r="G212" s="47" t="s">
        <v>42</v>
      </c>
      <c r="H212" s="20">
        <v>0</v>
      </c>
      <c r="I212" s="107">
        <f t="shared" si="25"/>
        <v>2</v>
      </c>
      <c r="J212" s="20">
        <v>0</v>
      </c>
      <c r="K212" s="21">
        <f t="shared" si="30"/>
        <v>0</v>
      </c>
      <c r="L212" s="49"/>
      <c r="M212" s="50">
        <f t="shared" si="26"/>
        <v>0</v>
      </c>
      <c r="N212" s="49"/>
      <c r="O212" s="50">
        <f t="shared" si="27"/>
        <v>0</v>
      </c>
      <c r="P212" s="21">
        <v>21</v>
      </c>
      <c r="Q212" s="21">
        <f t="shared" si="28"/>
        <v>0</v>
      </c>
      <c r="R212" s="21">
        <f t="shared" si="29"/>
        <v>0</v>
      </c>
      <c r="S212" s="48"/>
      <c r="T212" s="47" t="s">
        <v>53</v>
      </c>
      <c r="U212" s="47" t="s">
        <v>26</v>
      </c>
    </row>
    <row r="213" spans="1:21" s="46" customFormat="1" ht="24" outlineLevel="2">
      <c r="A213" s="16" t="s">
        <v>702</v>
      </c>
      <c r="B213" s="17" t="s">
        <v>6</v>
      </c>
      <c r="C213" s="47" t="s">
        <v>170</v>
      </c>
      <c r="D213" s="47"/>
      <c r="E213" s="48" t="s">
        <v>697</v>
      </c>
      <c r="F213" s="107">
        <v>10</v>
      </c>
      <c r="G213" s="47" t="s">
        <v>42</v>
      </c>
      <c r="H213" s="20">
        <v>0</v>
      </c>
      <c r="I213" s="107">
        <f t="shared" si="25"/>
        <v>10</v>
      </c>
      <c r="J213" s="20">
        <v>0</v>
      </c>
      <c r="K213" s="21">
        <f>I213*J213</f>
        <v>0</v>
      </c>
      <c r="L213" s="49"/>
      <c r="M213" s="50">
        <f t="shared" si="26"/>
        <v>0</v>
      </c>
      <c r="N213" s="49"/>
      <c r="O213" s="50">
        <f t="shared" si="27"/>
        <v>0</v>
      </c>
      <c r="P213" s="21">
        <v>21</v>
      </c>
      <c r="Q213" s="21">
        <f t="shared" si="28"/>
        <v>0</v>
      </c>
      <c r="R213" s="21">
        <f t="shared" si="29"/>
        <v>0</v>
      </c>
      <c r="S213" s="48"/>
      <c r="T213" s="47" t="s">
        <v>53</v>
      </c>
      <c r="U213" s="47" t="s">
        <v>26</v>
      </c>
    </row>
    <row r="214" spans="1:21" s="46" customFormat="1" ht="24" outlineLevel="2">
      <c r="A214" s="16" t="s">
        <v>703</v>
      </c>
      <c r="B214" s="17" t="s">
        <v>6</v>
      </c>
      <c r="C214" s="47" t="s">
        <v>171</v>
      </c>
      <c r="D214" s="47"/>
      <c r="E214" s="48" t="s">
        <v>698</v>
      </c>
      <c r="F214" s="107">
        <v>5</v>
      </c>
      <c r="G214" s="47" t="s">
        <v>42</v>
      </c>
      <c r="H214" s="20">
        <v>0</v>
      </c>
      <c r="I214" s="107">
        <f t="shared" si="25"/>
        <v>5</v>
      </c>
      <c r="J214" s="20">
        <v>0</v>
      </c>
      <c r="K214" s="21">
        <f>I214*J214</f>
        <v>0</v>
      </c>
      <c r="L214" s="49"/>
      <c r="M214" s="50">
        <f t="shared" si="26"/>
        <v>0</v>
      </c>
      <c r="N214" s="49"/>
      <c r="O214" s="50">
        <f t="shared" si="27"/>
        <v>0</v>
      </c>
      <c r="P214" s="21">
        <v>21</v>
      </c>
      <c r="Q214" s="21">
        <f t="shared" si="28"/>
        <v>0</v>
      </c>
      <c r="R214" s="21">
        <f t="shared" si="29"/>
        <v>0</v>
      </c>
      <c r="S214" s="48"/>
      <c r="T214" s="47" t="s">
        <v>53</v>
      </c>
      <c r="U214" s="47" t="s">
        <v>26</v>
      </c>
    </row>
    <row r="215" spans="1:21" s="46" customFormat="1" ht="12" outlineLevel="2">
      <c r="A215" s="16" t="s">
        <v>704</v>
      </c>
      <c r="B215" s="17" t="s">
        <v>8</v>
      </c>
      <c r="C215" s="47" t="s">
        <v>172</v>
      </c>
      <c r="D215" s="47"/>
      <c r="E215" s="48" t="s">
        <v>440</v>
      </c>
      <c r="F215" s="107">
        <v>1</v>
      </c>
      <c r="G215" s="47" t="s">
        <v>42</v>
      </c>
      <c r="H215" s="20">
        <v>0</v>
      </c>
      <c r="I215" s="107">
        <f t="shared" si="25"/>
        <v>1</v>
      </c>
      <c r="J215" s="20">
        <v>0</v>
      </c>
      <c r="K215" s="21">
        <f>I215*J215</f>
        <v>0</v>
      </c>
      <c r="L215" s="49"/>
      <c r="M215" s="50">
        <f t="shared" si="26"/>
        <v>0</v>
      </c>
      <c r="N215" s="49"/>
      <c r="O215" s="50">
        <f t="shared" si="27"/>
        <v>0</v>
      </c>
      <c r="P215" s="21">
        <v>21</v>
      </c>
      <c r="Q215" s="21">
        <f t="shared" si="28"/>
        <v>0</v>
      </c>
      <c r="R215" s="21">
        <f t="shared" si="29"/>
        <v>0</v>
      </c>
      <c r="S215" s="48"/>
      <c r="T215" s="47" t="s">
        <v>53</v>
      </c>
      <c r="U215" s="47" t="s">
        <v>26</v>
      </c>
    </row>
    <row r="216" spans="1:21" s="46" customFormat="1" ht="24" outlineLevel="2">
      <c r="A216" s="16" t="s">
        <v>705</v>
      </c>
      <c r="B216" s="17" t="s">
        <v>6</v>
      </c>
      <c r="C216" s="47" t="s">
        <v>173</v>
      </c>
      <c r="D216" s="47"/>
      <c r="E216" s="48" t="s">
        <v>516</v>
      </c>
      <c r="F216" s="107">
        <v>1</v>
      </c>
      <c r="G216" s="47" t="s">
        <v>42</v>
      </c>
      <c r="H216" s="20">
        <v>0</v>
      </c>
      <c r="I216" s="107">
        <f t="shared" si="25"/>
        <v>1</v>
      </c>
      <c r="J216" s="20">
        <v>0</v>
      </c>
      <c r="K216" s="21">
        <f>I216*J216</f>
        <v>0</v>
      </c>
      <c r="L216" s="49"/>
      <c r="M216" s="50">
        <f t="shared" si="26"/>
        <v>0</v>
      </c>
      <c r="N216" s="49"/>
      <c r="O216" s="50">
        <f t="shared" si="27"/>
        <v>0</v>
      </c>
      <c r="P216" s="21">
        <v>21</v>
      </c>
      <c r="Q216" s="21">
        <f t="shared" si="28"/>
        <v>0</v>
      </c>
      <c r="R216" s="21">
        <f t="shared" si="29"/>
        <v>0</v>
      </c>
      <c r="S216" s="48"/>
      <c r="T216" s="47" t="s">
        <v>53</v>
      </c>
      <c r="U216" s="47" t="s">
        <v>26</v>
      </c>
    </row>
    <row r="217" spans="1:21" s="83" customFormat="1" ht="12.75" customHeight="1" outlineLevel="2">
      <c r="A217" s="84"/>
      <c r="B217" s="85"/>
      <c r="C217" s="85"/>
      <c r="D217" s="85"/>
      <c r="E217" s="86"/>
      <c r="F217" s="126"/>
      <c r="G217" s="159"/>
      <c r="H217" s="87"/>
      <c r="I217" s="126"/>
      <c r="J217" s="87"/>
      <c r="K217" s="88"/>
      <c r="L217" s="89"/>
      <c r="M217" s="87"/>
      <c r="N217" s="87"/>
      <c r="O217" s="87"/>
      <c r="P217" s="90" t="s">
        <v>2</v>
      </c>
      <c r="Q217" s="87"/>
      <c r="R217" s="87"/>
      <c r="S217" s="87"/>
      <c r="T217" s="85"/>
      <c r="U217" s="85"/>
    </row>
    <row r="218" spans="1:21" s="38" customFormat="1" ht="16.5" customHeight="1" outlineLevel="1">
      <c r="A218" s="39"/>
      <c r="B218" s="6"/>
      <c r="C218" s="40"/>
      <c r="D218" s="40"/>
      <c r="E218" s="40" t="s">
        <v>309</v>
      </c>
      <c r="F218" s="125"/>
      <c r="G218" s="25"/>
      <c r="H218" s="41"/>
      <c r="I218" s="125"/>
      <c r="J218" s="41"/>
      <c r="K218" s="42">
        <f>SUBTOTAL(9,K219:K251)</f>
        <v>0</v>
      </c>
      <c r="L218" s="43"/>
      <c r="M218" s="44">
        <f>SUBTOTAL(9,M219:M251)</f>
        <v>0.00328</v>
      </c>
      <c r="N218" s="41"/>
      <c r="O218" s="44">
        <f>SUBTOTAL(9,O219:O251)</f>
        <v>0</v>
      </c>
      <c r="P218" s="81" t="s">
        <v>2</v>
      </c>
      <c r="Q218" s="42">
        <f>SUBTOTAL(9,Q219:Q251)</f>
        <v>0</v>
      </c>
      <c r="R218" s="42">
        <f>SUBTOTAL(9,R219:R251)</f>
        <v>0</v>
      </c>
      <c r="S218" s="45"/>
      <c r="T218" s="25"/>
      <c r="U218" s="25"/>
    </row>
    <row r="219" spans="1:21" s="46" customFormat="1" ht="24" outlineLevel="2">
      <c r="A219" s="16" t="s">
        <v>706</v>
      </c>
      <c r="B219" s="17" t="s">
        <v>8</v>
      </c>
      <c r="C219" s="47" t="s">
        <v>86</v>
      </c>
      <c r="D219" s="47"/>
      <c r="E219" s="48" t="s">
        <v>549</v>
      </c>
      <c r="F219" s="107">
        <v>12</v>
      </c>
      <c r="G219" s="47" t="s">
        <v>42</v>
      </c>
      <c r="H219" s="20">
        <v>0</v>
      </c>
      <c r="I219" s="107">
        <f aca="true" t="shared" si="31" ref="I219:I250">F219*(1+H219/100)</f>
        <v>12</v>
      </c>
      <c r="J219" s="20">
        <v>0</v>
      </c>
      <c r="K219" s="21">
        <f aca="true" t="shared" si="32" ref="K219:K250">I219*J219</f>
        <v>0</v>
      </c>
      <c r="L219" s="49"/>
      <c r="M219" s="50">
        <f aca="true" t="shared" si="33" ref="M219:M250">I219*L219</f>
        <v>0</v>
      </c>
      <c r="N219" s="49"/>
      <c r="O219" s="50">
        <f aca="true" t="shared" si="34" ref="O219:O250">I219*N219</f>
        <v>0</v>
      </c>
      <c r="P219" s="21">
        <v>21</v>
      </c>
      <c r="Q219" s="21">
        <f aca="true" t="shared" si="35" ref="Q219:Q250">K219*(P219/100)</f>
        <v>0</v>
      </c>
      <c r="R219" s="21">
        <f aca="true" t="shared" si="36" ref="R219:R250">K219+Q219</f>
        <v>0</v>
      </c>
      <c r="S219" s="48"/>
      <c r="T219" s="47" t="s">
        <v>53</v>
      </c>
      <c r="U219" s="47" t="s">
        <v>27</v>
      </c>
    </row>
    <row r="220" spans="1:21" s="46" customFormat="1" ht="12" outlineLevel="2">
      <c r="A220" s="16" t="s">
        <v>707</v>
      </c>
      <c r="B220" s="17" t="s">
        <v>6</v>
      </c>
      <c r="C220" s="47" t="s">
        <v>174</v>
      </c>
      <c r="D220" s="47"/>
      <c r="E220" s="48" t="s">
        <v>427</v>
      </c>
      <c r="F220" s="107">
        <v>4</v>
      </c>
      <c r="G220" s="47" t="s">
        <v>42</v>
      </c>
      <c r="H220" s="20">
        <v>0</v>
      </c>
      <c r="I220" s="107">
        <f t="shared" si="31"/>
        <v>4</v>
      </c>
      <c r="J220" s="20">
        <v>0</v>
      </c>
      <c r="K220" s="21">
        <f t="shared" si="32"/>
        <v>0</v>
      </c>
      <c r="L220" s="49"/>
      <c r="M220" s="50">
        <f t="shared" si="33"/>
        <v>0</v>
      </c>
      <c r="N220" s="49"/>
      <c r="O220" s="50">
        <f t="shared" si="34"/>
        <v>0</v>
      </c>
      <c r="P220" s="21">
        <v>21</v>
      </c>
      <c r="Q220" s="21">
        <f t="shared" si="35"/>
        <v>0</v>
      </c>
      <c r="R220" s="21">
        <f t="shared" si="36"/>
        <v>0</v>
      </c>
      <c r="S220" s="48"/>
      <c r="T220" s="47" t="s">
        <v>53</v>
      </c>
      <c r="U220" s="47" t="s">
        <v>27</v>
      </c>
    </row>
    <row r="221" spans="1:21" s="46" customFormat="1" ht="12" outlineLevel="2">
      <c r="A221" s="16" t="s">
        <v>708</v>
      </c>
      <c r="B221" s="17" t="s">
        <v>6</v>
      </c>
      <c r="C221" s="47" t="s">
        <v>175</v>
      </c>
      <c r="D221" s="47"/>
      <c r="E221" s="48" t="s">
        <v>438</v>
      </c>
      <c r="F221" s="107">
        <v>12</v>
      </c>
      <c r="G221" s="47" t="s">
        <v>42</v>
      </c>
      <c r="H221" s="20">
        <v>0</v>
      </c>
      <c r="I221" s="107">
        <f t="shared" si="31"/>
        <v>12</v>
      </c>
      <c r="J221" s="20">
        <v>0</v>
      </c>
      <c r="K221" s="21">
        <f t="shared" si="32"/>
        <v>0</v>
      </c>
      <c r="L221" s="49"/>
      <c r="M221" s="50">
        <f t="shared" si="33"/>
        <v>0</v>
      </c>
      <c r="N221" s="49"/>
      <c r="O221" s="50">
        <f t="shared" si="34"/>
        <v>0</v>
      </c>
      <c r="P221" s="21">
        <v>21</v>
      </c>
      <c r="Q221" s="21">
        <f t="shared" si="35"/>
        <v>0</v>
      </c>
      <c r="R221" s="21">
        <f t="shared" si="36"/>
        <v>0</v>
      </c>
      <c r="S221" s="48"/>
      <c r="T221" s="47" t="s">
        <v>53</v>
      </c>
      <c r="U221" s="47" t="s">
        <v>27</v>
      </c>
    </row>
    <row r="222" spans="1:21" s="46" customFormat="1" ht="12" outlineLevel="2">
      <c r="A222" s="16" t="s">
        <v>709</v>
      </c>
      <c r="B222" s="17" t="s">
        <v>6</v>
      </c>
      <c r="C222" s="47" t="s">
        <v>176</v>
      </c>
      <c r="D222" s="47"/>
      <c r="E222" s="48" t="s">
        <v>463</v>
      </c>
      <c r="F222" s="107">
        <v>29</v>
      </c>
      <c r="G222" s="47" t="s">
        <v>3</v>
      </c>
      <c r="H222" s="20">
        <v>0</v>
      </c>
      <c r="I222" s="107">
        <f t="shared" si="31"/>
        <v>29</v>
      </c>
      <c r="J222" s="20">
        <v>0</v>
      </c>
      <c r="K222" s="21">
        <f t="shared" si="32"/>
        <v>0</v>
      </c>
      <c r="L222" s="49"/>
      <c r="M222" s="50">
        <f t="shared" si="33"/>
        <v>0</v>
      </c>
      <c r="N222" s="49"/>
      <c r="O222" s="50">
        <f t="shared" si="34"/>
        <v>0</v>
      </c>
      <c r="P222" s="21">
        <v>21</v>
      </c>
      <c r="Q222" s="21">
        <f t="shared" si="35"/>
        <v>0</v>
      </c>
      <c r="R222" s="21">
        <f t="shared" si="36"/>
        <v>0</v>
      </c>
      <c r="S222" s="48"/>
      <c r="T222" s="47" t="s">
        <v>53</v>
      </c>
      <c r="U222" s="47" t="s">
        <v>27</v>
      </c>
    </row>
    <row r="223" spans="1:21" s="46" customFormat="1" ht="24" outlineLevel="2">
      <c r="A223" s="16" t="s">
        <v>710</v>
      </c>
      <c r="B223" s="17" t="s">
        <v>6</v>
      </c>
      <c r="C223" s="47" t="s">
        <v>177</v>
      </c>
      <c r="D223" s="47"/>
      <c r="E223" s="48" t="s">
        <v>508</v>
      </c>
      <c r="F223" s="107">
        <v>4</v>
      </c>
      <c r="G223" s="47" t="s">
        <v>42</v>
      </c>
      <c r="H223" s="20">
        <v>0</v>
      </c>
      <c r="I223" s="107">
        <f t="shared" si="31"/>
        <v>4</v>
      </c>
      <c r="J223" s="20">
        <v>0</v>
      </c>
      <c r="K223" s="21">
        <f t="shared" si="32"/>
        <v>0</v>
      </c>
      <c r="L223" s="49">
        <v>0.00082</v>
      </c>
      <c r="M223" s="50">
        <f t="shared" si="33"/>
        <v>0.00328</v>
      </c>
      <c r="N223" s="49"/>
      <c r="O223" s="50">
        <f t="shared" si="34"/>
        <v>0</v>
      </c>
      <c r="P223" s="21">
        <v>21</v>
      </c>
      <c r="Q223" s="21">
        <f t="shared" si="35"/>
        <v>0</v>
      </c>
      <c r="R223" s="21">
        <f t="shared" si="36"/>
        <v>0</v>
      </c>
      <c r="S223" s="48"/>
      <c r="T223" s="47" t="s">
        <v>53</v>
      </c>
      <c r="U223" s="47" t="s">
        <v>27</v>
      </c>
    </row>
    <row r="224" spans="1:21" s="46" customFormat="1" ht="24" outlineLevel="2">
      <c r="A224" s="16" t="s">
        <v>711</v>
      </c>
      <c r="B224" s="17" t="s">
        <v>6</v>
      </c>
      <c r="C224" s="47" t="s">
        <v>178</v>
      </c>
      <c r="D224" s="47"/>
      <c r="E224" s="48" t="s">
        <v>514</v>
      </c>
      <c r="F224" s="107">
        <v>4</v>
      </c>
      <c r="G224" s="47" t="s">
        <v>42</v>
      </c>
      <c r="H224" s="20">
        <v>0</v>
      </c>
      <c r="I224" s="107">
        <f t="shared" si="31"/>
        <v>4</v>
      </c>
      <c r="J224" s="20">
        <v>0</v>
      </c>
      <c r="K224" s="21">
        <f t="shared" si="32"/>
        <v>0</v>
      </c>
      <c r="L224" s="49"/>
      <c r="M224" s="50">
        <f t="shared" si="33"/>
        <v>0</v>
      </c>
      <c r="N224" s="49"/>
      <c r="O224" s="50">
        <f t="shared" si="34"/>
        <v>0</v>
      </c>
      <c r="P224" s="21">
        <v>21</v>
      </c>
      <c r="Q224" s="21">
        <f t="shared" si="35"/>
        <v>0</v>
      </c>
      <c r="R224" s="21">
        <f t="shared" si="36"/>
        <v>0</v>
      </c>
      <c r="S224" s="48"/>
      <c r="T224" s="47" t="s">
        <v>53</v>
      </c>
      <c r="U224" s="47" t="s">
        <v>27</v>
      </c>
    </row>
    <row r="225" spans="1:21" s="46" customFormat="1" ht="24" outlineLevel="2">
      <c r="A225" s="16" t="s">
        <v>712</v>
      </c>
      <c r="B225" s="17" t="s">
        <v>8</v>
      </c>
      <c r="C225" s="47" t="s">
        <v>179</v>
      </c>
      <c r="D225" s="47"/>
      <c r="E225" s="48" t="s">
        <v>490</v>
      </c>
      <c r="F225" s="107">
        <v>1</v>
      </c>
      <c r="G225" s="47" t="s">
        <v>41</v>
      </c>
      <c r="H225" s="20">
        <v>0</v>
      </c>
      <c r="I225" s="107">
        <f t="shared" si="31"/>
        <v>1</v>
      </c>
      <c r="J225" s="20">
        <v>0</v>
      </c>
      <c r="K225" s="21">
        <f t="shared" si="32"/>
        <v>0</v>
      </c>
      <c r="L225" s="49"/>
      <c r="M225" s="50">
        <f t="shared" si="33"/>
        <v>0</v>
      </c>
      <c r="N225" s="49"/>
      <c r="O225" s="50">
        <f t="shared" si="34"/>
        <v>0</v>
      </c>
      <c r="P225" s="21">
        <v>21</v>
      </c>
      <c r="Q225" s="21">
        <f t="shared" si="35"/>
        <v>0</v>
      </c>
      <c r="R225" s="21">
        <f t="shared" si="36"/>
        <v>0</v>
      </c>
      <c r="S225" s="48"/>
      <c r="T225" s="47" t="s">
        <v>53</v>
      </c>
      <c r="U225" s="47" t="s">
        <v>27</v>
      </c>
    </row>
    <row r="226" spans="1:21" s="46" customFormat="1" ht="12" outlineLevel="2">
      <c r="A226" s="16" t="s">
        <v>713</v>
      </c>
      <c r="B226" s="17" t="s">
        <v>8</v>
      </c>
      <c r="C226" s="47" t="s">
        <v>180</v>
      </c>
      <c r="D226" s="47"/>
      <c r="E226" s="48" t="s">
        <v>435</v>
      </c>
      <c r="F226" s="107">
        <v>1</v>
      </c>
      <c r="G226" s="47" t="s">
        <v>41</v>
      </c>
      <c r="H226" s="20">
        <v>0</v>
      </c>
      <c r="I226" s="107">
        <f t="shared" si="31"/>
        <v>1</v>
      </c>
      <c r="J226" s="20">
        <v>0</v>
      </c>
      <c r="K226" s="21">
        <f t="shared" si="32"/>
        <v>0</v>
      </c>
      <c r="L226" s="49"/>
      <c r="M226" s="50">
        <f t="shared" si="33"/>
        <v>0</v>
      </c>
      <c r="N226" s="49"/>
      <c r="O226" s="50">
        <f t="shared" si="34"/>
        <v>0</v>
      </c>
      <c r="P226" s="21">
        <v>21</v>
      </c>
      <c r="Q226" s="21">
        <f t="shared" si="35"/>
        <v>0</v>
      </c>
      <c r="R226" s="21">
        <f t="shared" si="36"/>
        <v>0</v>
      </c>
      <c r="S226" s="48"/>
      <c r="T226" s="47" t="s">
        <v>53</v>
      </c>
      <c r="U226" s="47" t="s">
        <v>27</v>
      </c>
    </row>
    <row r="227" spans="1:21" s="46" customFormat="1" ht="12" outlineLevel="2">
      <c r="A227" s="16" t="s">
        <v>714</v>
      </c>
      <c r="B227" s="17" t="s">
        <v>8</v>
      </c>
      <c r="C227" s="47" t="s">
        <v>181</v>
      </c>
      <c r="D227" s="47"/>
      <c r="E227" s="48" t="s">
        <v>381</v>
      </c>
      <c r="F227" s="107">
        <v>60</v>
      </c>
      <c r="G227" s="47" t="s">
        <v>9</v>
      </c>
      <c r="H227" s="20">
        <v>0</v>
      </c>
      <c r="I227" s="107">
        <f t="shared" si="31"/>
        <v>60</v>
      </c>
      <c r="J227" s="20">
        <v>0</v>
      </c>
      <c r="K227" s="21">
        <f t="shared" si="32"/>
        <v>0</v>
      </c>
      <c r="L227" s="49"/>
      <c r="M227" s="50">
        <f t="shared" si="33"/>
        <v>0</v>
      </c>
      <c r="N227" s="49"/>
      <c r="O227" s="50">
        <f t="shared" si="34"/>
        <v>0</v>
      </c>
      <c r="P227" s="21">
        <v>21</v>
      </c>
      <c r="Q227" s="21">
        <f t="shared" si="35"/>
        <v>0</v>
      </c>
      <c r="R227" s="21">
        <f t="shared" si="36"/>
        <v>0</v>
      </c>
      <c r="S227" s="48"/>
      <c r="T227" s="47" t="s">
        <v>53</v>
      </c>
      <c r="U227" s="47" t="s">
        <v>27</v>
      </c>
    </row>
    <row r="228" spans="1:21" s="46" customFormat="1" ht="24" outlineLevel="2">
      <c r="A228" s="16" t="s">
        <v>715</v>
      </c>
      <c r="B228" s="17" t="s">
        <v>8</v>
      </c>
      <c r="C228" s="47" t="s">
        <v>182</v>
      </c>
      <c r="D228" s="47"/>
      <c r="E228" s="48" t="s">
        <v>645</v>
      </c>
      <c r="F228" s="107">
        <v>1</v>
      </c>
      <c r="G228" s="47" t="s">
        <v>41</v>
      </c>
      <c r="H228" s="20">
        <v>0</v>
      </c>
      <c r="I228" s="107">
        <f t="shared" si="31"/>
        <v>1</v>
      </c>
      <c r="J228" s="20">
        <v>0</v>
      </c>
      <c r="K228" s="21">
        <f t="shared" si="32"/>
        <v>0</v>
      </c>
      <c r="L228" s="49"/>
      <c r="M228" s="50">
        <f t="shared" si="33"/>
        <v>0</v>
      </c>
      <c r="N228" s="49"/>
      <c r="O228" s="50">
        <f t="shared" si="34"/>
        <v>0</v>
      </c>
      <c r="P228" s="21">
        <v>21</v>
      </c>
      <c r="Q228" s="21">
        <f t="shared" si="35"/>
        <v>0</v>
      </c>
      <c r="R228" s="21">
        <f t="shared" si="36"/>
        <v>0</v>
      </c>
      <c r="S228" s="48"/>
      <c r="T228" s="47" t="s">
        <v>53</v>
      </c>
      <c r="U228" s="47" t="s">
        <v>27</v>
      </c>
    </row>
    <row r="229" spans="1:21" s="46" customFormat="1" ht="12" outlineLevel="2">
      <c r="A229" s="16" t="s">
        <v>716</v>
      </c>
      <c r="B229" s="17" t="s">
        <v>8</v>
      </c>
      <c r="C229" s="47" t="s">
        <v>258</v>
      </c>
      <c r="D229" s="47"/>
      <c r="E229" s="48" t="s">
        <v>351</v>
      </c>
      <c r="F229" s="107">
        <v>3</v>
      </c>
      <c r="G229" s="47" t="s">
        <v>42</v>
      </c>
      <c r="H229" s="20">
        <v>0</v>
      </c>
      <c r="I229" s="107">
        <f t="shared" si="31"/>
        <v>3</v>
      </c>
      <c r="J229" s="20">
        <v>0</v>
      </c>
      <c r="K229" s="21">
        <f t="shared" si="32"/>
        <v>0</v>
      </c>
      <c r="L229" s="49"/>
      <c r="M229" s="50">
        <f t="shared" si="33"/>
        <v>0</v>
      </c>
      <c r="N229" s="49"/>
      <c r="O229" s="50">
        <f t="shared" si="34"/>
        <v>0</v>
      </c>
      <c r="P229" s="21">
        <v>21</v>
      </c>
      <c r="Q229" s="21">
        <f t="shared" si="35"/>
        <v>0</v>
      </c>
      <c r="R229" s="21">
        <f t="shared" si="36"/>
        <v>0</v>
      </c>
      <c r="S229" s="48"/>
      <c r="T229" s="47" t="s">
        <v>53</v>
      </c>
      <c r="U229" s="47" t="s">
        <v>27</v>
      </c>
    </row>
    <row r="230" spans="1:21" s="46" customFormat="1" ht="12" outlineLevel="2">
      <c r="A230" s="16" t="s">
        <v>717</v>
      </c>
      <c r="B230" s="17" t="s">
        <v>8</v>
      </c>
      <c r="C230" s="47" t="s">
        <v>259</v>
      </c>
      <c r="D230" s="47"/>
      <c r="E230" s="48" t="s">
        <v>324</v>
      </c>
      <c r="F230" s="107">
        <v>8</v>
      </c>
      <c r="G230" s="47" t="s">
        <v>42</v>
      </c>
      <c r="H230" s="20">
        <v>0</v>
      </c>
      <c r="I230" s="107">
        <f t="shared" si="31"/>
        <v>8</v>
      </c>
      <c r="J230" s="20">
        <v>0</v>
      </c>
      <c r="K230" s="21">
        <f t="shared" si="32"/>
        <v>0</v>
      </c>
      <c r="L230" s="49"/>
      <c r="M230" s="50">
        <f t="shared" si="33"/>
        <v>0</v>
      </c>
      <c r="N230" s="49"/>
      <c r="O230" s="50">
        <f t="shared" si="34"/>
        <v>0</v>
      </c>
      <c r="P230" s="21">
        <v>21</v>
      </c>
      <c r="Q230" s="21">
        <f t="shared" si="35"/>
        <v>0</v>
      </c>
      <c r="R230" s="21">
        <f t="shared" si="36"/>
        <v>0</v>
      </c>
      <c r="S230" s="48"/>
      <c r="T230" s="47" t="s">
        <v>53</v>
      </c>
      <c r="U230" s="47" t="s">
        <v>27</v>
      </c>
    </row>
    <row r="231" spans="1:21" s="46" customFormat="1" ht="12" outlineLevel="2">
      <c r="A231" s="16" t="s">
        <v>718</v>
      </c>
      <c r="B231" s="17" t="s">
        <v>8</v>
      </c>
      <c r="C231" s="47" t="s">
        <v>260</v>
      </c>
      <c r="D231" s="47"/>
      <c r="E231" s="48" t="s">
        <v>349</v>
      </c>
      <c r="F231" s="107">
        <v>4</v>
      </c>
      <c r="G231" s="47" t="s">
        <v>42</v>
      </c>
      <c r="H231" s="20">
        <v>0</v>
      </c>
      <c r="I231" s="107">
        <f t="shared" si="31"/>
        <v>4</v>
      </c>
      <c r="J231" s="20">
        <v>0</v>
      </c>
      <c r="K231" s="21">
        <f t="shared" si="32"/>
        <v>0</v>
      </c>
      <c r="L231" s="49"/>
      <c r="M231" s="50">
        <f t="shared" si="33"/>
        <v>0</v>
      </c>
      <c r="N231" s="49"/>
      <c r="O231" s="50">
        <f t="shared" si="34"/>
        <v>0</v>
      </c>
      <c r="P231" s="21">
        <v>21</v>
      </c>
      <c r="Q231" s="21">
        <f t="shared" si="35"/>
        <v>0</v>
      </c>
      <c r="R231" s="21">
        <f t="shared" si="36"/>
        <v>0</v>
      </c>
      <c r="S231" s="48"/>
      <c r="T231" s="47" t="s">
        <v>53</v>
      </c>
      <c r="U231" s="47" t="s">
        <v>27</v>
      </c>
    </row>
    <row r="232" spans="1:21" s="46" customFormat="1" ht="12" outlineLevel="2">
      <c r="A232" s="16" t="s">
        <v>719</v>
      </c>
      <c r="B232" s="17" t="s">
        <v>8</v>
      </c>
      <c r="C232" s="47" t="s">
        <v>261</v>
      </c>
      <c r="D232" s="47"/>
      <c r="E232" s="48" t="s">
        <v>423</v>
      </c>
      <c r="F232" s="107">
        <v>4</v>
      </c>
      <c r="G232" s="47" t="s">
        <v>42</v>
      </c>
      <c r="H232" s="20">
        <v>0</v>
      </c>
      <c r="I232" s="107">
        <f t="shared" si="31"/>
        <v>4</v>
      </c>
      <c r="J232" s="20">
        <v>0</v>
      </c>
      <c r="K232" s="21">
        <f t="shared" si="32"/>
        <v>0</v>
      </c>
      <c r="L232" s="49"/>
      <c r="M232" s="50">
        <f t="shared" si="33"/>
        <v>0</v>
      </c>
      <c r="N232" s="49"/>
      <c r="O232" s="50">
        <f t="shared" si="34"/>
        <v>0</v>
      </c>
      <c r="P232" s="21">
        <v>21</v>
      </c>
      <c r="Q232" s="21">
        <f t="shared" si="35"/>
        <v>0</v>
      </c>
      <c r="R232" s="21">
        <f t="shared" si="36"/>
        <v>0</v>
      </c>
      <c r="S232" s="48"/>
      <c r="T232" s="47" t="s">
        <v>53</v>
      </c>
      <c r="U232" s="47" t="s">
        <v>27</v>
      </c>
    </row>
    <row r="233" spans="1:21" s="46" customFormat="1" ht="12" outlineLevel="2">
      <c r="A233" s="16" t="s">
        <v>720</v>
      </c>
      <c r="B233" s="17" t="s">
        <v>8</v>
      </c>
      <c r="C233" s="47" t="s">
        <v>262</v>
      </c>
      <c r="D233" s="47"/>
      <c r="E233" s="48" t="s">
        <v>400</v>
      </c>
      <c r="F233" s="107">
        <v>8</v>
      </c>
      <c r="G233" s="47" t="s">
        <v>3</v>
      </c>
      <c r="H233" s="20">
        <v>0</v>
      </c>
      <c r="I233" s="107">
        <f t="shared" si="31"/>
        <v>8</v>
      </c>
      <c r="J233" s="20">
        <v>0</v>
      </c>
      <c r="K233" s="21">
        <f t="shared" si="32"/>
        <v>0</v>
      </c>
      <c r="L233" s="49"/>
      <c r="M233" s="50">
        <f t="shared" si="33"/>
        <v>0</v>
      </c>
      <c r="N233" s="49"/>
      <c r="O233" s="50">
        <f t="shared" si="34"/>
        <v>0</v>
      </c>
      <c r="P233" s="21">
        <v>21</v>
      </c>
      <c r="Q233" s="21">
        <f t="shared" si="35"/>
        <v>0</v>
      </c>
      <c r="R233" s="21">
        <f t="shared" si="36"/>
        <v>0</v>
      </c>
      <c r="S233" s="48"/>
      <c r="T233" s="47" t="s">
        <v>53</v>
      </c>
      <c r="U233" s="47" t="s">
        <v>27</v>
      </c>
    </row>
    <row r="234" spans="1:21" s="46" customFormat="1" ht="12" outlineLevel="2">
      <c r="A234" s="16" t="s">
        <v>721</v>
      </c>
      <c r="B234" s="17" t="s">
        <v>8</v>
      </c>
      <c r="C234" s="47" t="s">
        <v>263</v>
      </c>
      <c r="D234" s="47"/>
      <c r="E234" s="48" t="s">
        <v>355</v>
      </c>
      <c r="F234" s="107">
        <v>3</v>
      </c>
      <c r="G234" s="47" t="s">
        <v>42</v>
      </c>
      <c r="H234" s="20">
        <v>0</v>
      </c>
      <c r="I234" s="107">
        <f t="shared" si="31"/>
        <v>3</v>
      </c>
      <c r="J234" s="20">
        <v>0</v>
      </c>
      <c r="K234" s="21">
        <f t="shared" si="32"/>
        <v>0</v>
      </c>
      <c r="L234" s="49"/>
      <c r="M234" s="50">
        <f t="shared" si="33"/>
        <v>0</v>
      </c>
      <c r="N234" s="49"/>
      <c r="O234" s="50">
        <f t="shared" si="34"/>
        <v>0</v>
      </c>
      <c r="P234" s="21">
        <v>21</v>
      </c>
      <c r="Q234" s="21">
        <f t="shared" si="35"/>
        <v>0</v>
      </c>
      <c r="R234" s="21">
        <f t="shared" si="36"/>
        <v>0</v>
      </c>
      <c r="S234" s="48"/>
      <c r="T234" s="47" t="s">
        <v>53</v>
      </c>
      <c r="U234" s="47" t="s">
        <v>27</v>
      </c>
    </row>
    <row r="235" spans="1:21" s="46" customFormat="1" ht="24" outlineLevel="2">
      <c r="A235" s="16" t="s">
        <v>722</v>
      </c>
      <c r="B235" s="17" t="s">
        <v>8</v>
      </c>
      <c r="C235" s="47" t="s">
        <v>264</v>
      </c>
      <c r="D235" s="47"/>
      <c r="E235" s="48" t="s">
        <v>475</v>
      </c>
      <c r="F235" s="107">
        <v>20</v>
      </c>
      <c r="G235" s="47" t="s">
        <v>3</v>
      </c>
      <c r="H235" s="20">
        <v>0</v>
      </c>
      <c r="I235" s="107">
        <f t="shared" si="31"/>
        <v>20</v>
      </c>
      <c r="J235" s="20">
        <v>0</v>
      </c>
      <c r="K235" s="21">
        <f t="shared" si="32"/>
        <v>0</v>
      </c>
      <c r="L235" s="49"/>
      <c r="M235" s="50">
        <f t="shared" si="33"/>
        <v>0</v>
      </c>
      <c r="N235" s="49"/>
      <c r="O235" s="50">
        <f t="shared" si="34"/>
        <v>0</v>
      </c>
      <c r="P235" s="21">
        <v>21</v>
      </c>
      <c r="Q235" s="21">
        <f t="shared" si="35"/>
        <v>0</v>
      </c>
      <c r="R235" s="21">
        <f t="shared" si="36"/>
        <v>0</v>
      </c>
      <c r="S235" s="48"/>
      <c r="T235" s="47" t="s">
        <v>53</v>
      </c>
      <c r="U235" s="47" t="s">
        <v>27</v>
      </c>
    </row>
    <row r="236" spans="1:21" s="46" customFormat="1" ht="12" outlineLevel="2">
      <c r="A236" s="16" t="s">
        <v>723</v>
      </c>
      <c r="B236" s="17" t="s">
        <v>8</v>
      </c>
      <c r="C236" s="47" t="s">
        <v>265</v>
      </c>
      <c r="D236" s="47"/>
      <c r="E236" s="48" t="s">
        <v>352</v>
      </c>
      <c r="F236" s="107">
        <v>1</v>
      </c>
      <c r="G236" s="47" t="s">
        <v>42</v>
      </c>
      <c r="H236" s="20">
        <v>0</v>
      </c>
      <c r="I236" s="107">
        <f t="shared" si="31"/>
        <v>1</v>
      </c>
      <c r="J236" s="20">
        <v>0</v>
      </c>
      <c r="K236" s="21">
        <f t="shared" si="32"/>
        <v>0</v>
      </c>
      <c r="L236" s="49"/>
      <c r="M236" s="50">
        <f t="shared" si="33"/>
        <v>0</v>
      </c>
      <c r="N236" s="49"/>
      <c r="O236" s="50">
        <f t="shared" si="34"/>
        <v>0</v>
      </c>
      <c r="P236" s="21">
        <v>21</v>
      </c>
      <c r="Q236" s="21">
        <f t="shared" si="35"/>
        <v>0</v>
      </c>
      <c r="R236" s="21">
        <f t="shared" si="36"/>
        <v>0</v>
      </c>
      <c r="S236" s="48"/>
      <c r="T236" s="47" t="s">
        <v>53</v>
      </c>
      <c r="U236" s="47" t="s">
        <v>27</v>
      </c>
    </row>
    <row r="237" spans="1:21" s="46" customFormat="1" ht="12" outlineLevel="2">
      <c r="A237" s="16" t="s">
        <v>724</v>
      </c>
      <c r="B237" s="17" t="s">
        <v>8</v>
      </c>
      <c r="C237" s="47" t="s">
        <v>266</v>
      </c>
      <c r="D237" s="47"/>
      <c r="E237" s="48" t="s">
        <v>458</v>
      </c>
      <c r="F237" s="107">
        <v>1</v>
      </c>
      <c r="G237" s="47" t="s">
        <v>42</v>
      </c>
      <c r="H237" s="20">
        <v>0</v>
      </c>
      <c r="I237" s="107">
        <f t="shared" si="31"/>
        <v>1</v>
      </c>
      <c r="J237" s="20">
        <v>0</v>
      </c>
      <c r="K237" s="21">
        <f t="shared" si="32"/>
        <v>0</v>
      </c>
      <c r="L237" s="49"/>
      <c r="M237" s="50">
        <f t="shared" si="33"/>
        <v>0</v>
      </c>
      <c r="N237" s="49"/>
      <c r="O237" s="50">
        <f t="shared" si="34"/>
        <v>0</v>
      </c>
      <c r="P237" s="21">
        <v>21</v>
      </c>
      <c r="Q237" s="21">
        <f t="shared" si="35"/>
        <v>0</v>
      </c>
      <c r="R237" s="21">
        <f t="shared" si="36"/>
        <v>0</v>
      </c>
      <c r="S237" s="48"/>
      <c r="T237" s="47" t="s">
        <v>53</v>
      </c>
      <c r="U237" s="47" t="s">
        <v>27</v>
      </c>
    </row>
    <row r="238" spans="1:21" s="46" customFormat="1" ht="12" outlineLevel="2">
      <c r="A238" s="16" t="s">
        <v>725</v>
      </c>
      <c r="B238" s="17" t="s">
        <v>8</v>
      </c>
      <c r="C238" s="47" t="s">
        <v>267</v>
      </c>
      <c r="D238" s="47"/>
      <c r="E238" s="48" t="s">
        <v>359</v>
      </c>
      <c r="F238" s="107">
        <v>1</v>
      </c>
      <c r="G238" s="47" t="s">
        <v>42</v>
      </c>
      <c r="H238" s="20">
        <v>0</v>
      </c>
      <c r="I238" s="107">
        <f t="shared" si="31"/>
        <v>1</v>
      </c>
      <c r="J238" s="20">
        <v>0</v>
      </c>
      <c r="K238" s="21">
        <f t="shared" si="32"/>
        <v>0</v>
      </c>
      <c r="L238" s="49"/>
      <c r="M238" s="50">
        <f t="shared" si="33"/>
        <v>0</v>
      </c>
      <c r="N238" s="49"/>
      <c r="O238" s="50">
        <f t="shared" si="34"/>
        <v>0</v>
      </c>
      <c r="P238" s="21">
        <v>21</v>
      </c>
      <c r="Q238" s="21">
        <f t="shared" si="35"/>
        <v>0</v>
      </c>
      <c r="R238" s="21">
        <f t="shared" si="36"/>
        <v>0</v>
      </c>
      <c r="S238" s="48"/>
      <c r="T238" s="47" t="s">
        <v>53</v>
      </c>
      <c r="U238" s="47" t="s">
        <v>27</v>
      </c>
    </row>
    <row r="239" spans="1:21" s="46" customFormat="1" ht="12" outlineLevel="2">
      <c r="A239" s="16" t="s">
        <v>726</v>
      </c>
      <c r="B239" s="17" t="s">
        <v>8</v>
      </c>
      <c r="C239" s="47" t="s">
        <v>268</v>
      </c>
      <c r="D239" s="47"/>
      <c r="E239" s="48" t="s">
        <v>366</v>
      </c>
      <c r="F239" s="107">
        <v>1</v>
      </c>
      <c r="G239" s="47" t="s">
        <v>42</v>
      </c>
      <c r="H239" s="20">
        <v>0</v>
      </c>
      <c r="I239" s="107">
        <f t="shared" si="31"/>
        <v>1</v>
      </c>
      <c r="J239" s="20">
        <v>0</v>
      </c>
      <c r="K239" s="21">
        <f t="shared" si="32"/>
        <v>0</v>
      </c>
      <c r="L239" s="49"/>
      <c r="M239" s="50">
        <f t="shared" si="33"/>
        <v>0</v>
      </c>
      <c r="N239" s="49"/>
      <c r="O239" s="50">
        <f t="shared" si="34"/>
        <v>0</v>
      </c>
      <c r="P239" s="21">
        <v>21</v>
      </c>
      <c r="Q239" s="21">
        <f t="shared" si="35"/>
        <v>0</v>
      </c>
      <c r="R239" s="21">
        <f t="shared" si="36"/>
        <v>0</v>
      </c>
      <c r="S239" s="48"/>
      <c r="T239" s="47" t="s">
        <v>53</v>
      </c>
      <c r="U239" s="47" t="s">
        <v>27</v>
      </c>
    </row>
    <row r="240" spans="1:21" s="46" customFormat="1" ht="12" outlineLevel="2">
      <c r="A240" s="16" t="s">
        <v>727</v>
      </c>
      <c r="B240" s="17" t="s">
        <v>8</v>
      </c>
      <c r="C240" s="47" t="s">
        <v>269</v>
      </c>
      <c r="D240" s="47"/>
      <c r="E240" s="48" t="s">
        <v>360</v>
      </c>
      <c r="F240" s="107">
        <v>1</v>
      </c>
      <c r="G240" s="47" t="s">
        <v>42</v>
      </c>
      <c r="H240" s="20">
        <v>0</v>
      </c>
      <c r="I240" s="107">
        <f t="shared" si="31"/>
        <v>1</v>
      </c>
      <c r="J240" s="20">
        <v>0</v>
      </c>
      <c r="K240" s="21">
        <f t="shared" si="32"/>
        <v>0</v>
      </c>
      <c r="L240" s="49"/>
      <c r="M240" s="50">
        <f t="shared" si="33"/>
        <v>0</v>
      </c>
      <c r="N240" s="49"/>
      <c r="O240" s="50">
        <f t="shared" si="34"/>
        <v>0</v>
      </c>
      <c r="P240" s="21">
        <v>21</v>
      </c>
      <c r="Q240" s="21">
        <f t="shared" si="35"/>
        <v>0</v>
      </c>
      <c r="R240" s="21">
        <f t="shared" si="36"/>
        <v>0</v>
      </c>
      <c r="S240" s="48"/>
      <c r="T240" s="47" t="s">
        <v>53</v>
      </c>
      <c r="U240" s="47" t="s">
        <v>27</v>
      </c>
    </row>
    <row r="241" spans="1:21" s="46" customFormat="1" ht="12" outlineLevel="2">
      <c r="A241" s="16" t="s">
        <v>728</v>
      </c>
      <c r="B241" s="17" t="s">
        <v>8</v>
      </c>
      <c r="C241" s="47" t="s">
        <v>270</v>
      </c>
      <c r="D241" s="47"/>
      <c r="E241" s="48" t="s">
        <v>386</v>
      </c>
      <c r="F241" s="107">
        <v>1</v>
      </c>
      <c r="G241" s="47" t="s">
        <v>42</v>
      </c>
      <c r="H241" s="20">
        <v>0</v>
      </c>
      <c r="I241" s="107">
        <f t="shared" si="31"/>
        <v>1</v>
      </c>
      <c r="J241" s="20">
        <v>0</v>
      </c>
      <c r="K241" s="21">
        <f t="shared" si="32"/>
        <v>0</v>
      </c>
      <c r="L241" s="49"/>
      <c r="M241" s="50">
        <f t="shared" si="33"/>
        <v>0</v>
      </c>
      <c r="N241" s="49"/>
      <c r="O241" s="50">
        <f t="shared" si="34"/>
        <v>0</v>
      </c>
      <c r="P241" s="21">
        <v>21</v>
      </c>
      <c r="Q241" s="21">
        <f t="shared" si="35"/>
        <v>0</v>
      </c>
      <c r="R241" s="21">
        <f t="shared" si="36"/>
        <v>0</v>
      </c>
      <c r="S241" s="48"/>
      <c r="T241" s="47" t="s">
        <v>53</v>
      </c>
      <c r="U241" s="47" t="s">
        <v>27</v>
      </c>
    </row>
    <row r="242" spans="1:21" s="46" customFormat="1" ht="24" outlineLevel="2">
      <c r="A242" s="16" t="s">
        <v>729</v>
      </c>
      <c r="B242" s="17" t="s">
        <v>8</v>
      </c>
      <c r="C242" s="47" t="s">
        <v>271</v>
      </c>
      <c r="D242" s="47"/>
      <c r="E242" s="48" t="s">
        <v>476</v>
      </c>
      <c r="F242" s="107">
        <v>1</v>
      </c>
      <c r="G242" s="47" t="s">
        <v>3</v>
      </c>
      <c r="H242" s="20">
        <v>0</v>
      </c>
      <c r="I242" s="107">
        <f t="shared" si="31"/>
        <v>1</v>
      </c>
      <c r="J242" s="20">
        <v>0</v>
      </c>
      <c r="K242" s="21">
        <f t="shared" si="32"/>
        <v>0</v>
      </c>
      <c r="L242" s="49"/>
      <c r="M242" s="50">
        <f t="shared" si="33"/>
        <v>0</v>
      </c>
      <c r="N242" s="49"/>
      <c r="O242" s="50">
        <f t="shared" si="34"/>
        <v>0</v>
      </c>
      <c r="P242" s="21">
        <v>21</v>
      </c>
      <c r="Q242" s="21">
        <f t="shared" si="35"/>
        <v>0</v>
      </c>
      <c r="R242" s="21">
        <f t="shared" si="36"/>
        <v>0</v>
      </c>
      <c r="S242" s="48"/>
      <c r="T242" s="47" t="s">
        <v>53</v>
      </c>
      <c r="U242" s="47" t="s">
        <v>27</v>
      </c>
    </row>
    <row r="243" spans="1:21" s="46" customFormat="1" ht="36" outlineLevel="2">
      <c r="A243" s="16" t="s">
        <v>730</v>
      </c>
      <c r="B243" s="17" t="s">
        <v>8</v>
      </c>
      <c r="C243" s="47" t="s">
        <v>272</v>
      </c>
      <c r="D243" s="47"/>
      <c r="E243" s="48" t="s">
        <v>553</v>
      </c>
      <c r="F243" s="107">
        <v>2</v>
      </c>
      <c r="G243" s="47" t="s">
        <v>42</v>
      </c>
      <c r="H243" s="20">
        <v>0</v>
      </c>
      <c r="I243" s="107">
        <f t="shared" si="31"/>
        <v>2</v>
      </c>
      <c r="J243" s="20">
        <v>0</v>
      </c>
      <c r="K243" s="21">
        <f t="shared" si="32"/>
        <v>0</v>
      </c>
      <c r="L243" s="49"/>
      <c r="M243" s="50">
        <f t="shared" si="33"/>
        <v>0</v>
      </c>
      <c r="N243" s="49"/>
      <c r="O243" s="50">
        <f t="shared" si="34"/>
        <v>0</v>
      </c>
      <c r="P243" s="21">
        <v>21</v>
      </c>
      <c r="Q243" s="21">
        <f t="shared" si="35"/>
        <v>0</v>
      </c>
      <c r="R243" s="21">
        <f t="shared" si="36"/>
        <v>0</v>
      </c>
      <c r="S243" s="48"/>
      <c r="T243" s="47" t="s">
        <v>53</v>
      </c>
      <c r="U243" s="47" t="s">
        <v>27</v>
      </c>
    </row>
    <row r="244" spans="1:21" s="46" customFormat="1" ht="12" outlineLevel="2">
      <c r="A244" s="16" t="s">
        <v>731</v>
      </c>
      <c r="B244" s="17" t="s">
        <v>8</v>
      </c>
      <c r="C244" s="47" t="s">
        <v>273</v>
      </c>
      <c r="D244" s="47"/>
      <c r="E244" s="48" t="s">
        <v>350</v>
      </c>
      <c r="F244" s="107">
        <v>1</v>
      </c>
      <c r="G244" s="47" t="s">
        <v>42</v>
      </c>
      <c r="H244" s="20">
        <v>0</v>
      </c>
      <c r="I244" s="107">
        <f t="shared" si="31"/>
        <v>1</v>
      </c>
      <c r="J244" s="20">
        <v>0</v>
      </c>
      <c r="K244" s="21">
        <f t="shared" si="32"/>
        <v>0</v>
      </c>
      <c r="L244" s="49"/>
      <c r="M244" s="50">
        <f t="shared" si="33"/>
        <v>0</v>
      </c>
      <c r="N244" s="49"/>
      <c r="O244" s="50">
        <f t="shared" si="34"/>
        <v>0</v>
      </c>
      <c r="P244" s="21">
        <v>21</v>
      </c>
      <c r="Q244" s="21">
        <f t="shared" si="35"/>
        <v>0</v>
      </c>
      <c r="R244" s="21">
        <f t="shared" si="36"/>
        <v>0</v>
      </c>
      <c r="S244" s="48"/>
      <c r="T244" s="47" t="s">
        <v>53</v>
      </c>
      <c r="U244" s="47" t="s">
        <v>27</v>
      </c>
    </row>
    <row r="245" spans="1:21" s="46" customFormat="1" ht="12" outlineLevel="2">
      <c r="A245" s="16" t="s">
        <v>732</v>
      </c>
      <c r="B245" s="17" t="s">
        <v>8</v>
      </c>
      <c r="C245" s="47" t="s">
        <v>274</v>
      </c>
      <c r="D245" s="47"/>
      <c r="E245" s="48" t="s">
        <v>323</v>
      </c>
      <c r="F245" s="107">
        <v>2</v>
      </c>
      <c r="G245" s="47" t="s">
        <v>42</v>
      </c>
      <c r="H245" s="20">
        <v>0</v>
      </c>
      <c r="I245" s="107">
        <f t="shared" si="31"/>
        <v>2</v>
      </c>
      <c r="J245" s="20">
        <v>0</v>
      </c>
      <c r="K245" s="21">
        <f t="shared" si="32"/>
        <v>0</v>
      </c>
      <c r="L245" s="49"/>
      <c r="M245" s="50">
        <f t="shared" si="33"/>
        <v>0</v>
      </c>
      <c r="N245" s="49"/>
      <c r="O245" s="50">
        <f t="shared" si="34"/>
        <v>0</v>
      </c>
      <c r="P245" s="21">
        <v>21</v>
      </c>
      <c r="Q245" s="21">
        <f t="shared" si="35"/>
        <v>0</v>
      </c>
      <c r="R245" s="21">
        <f t="shared" si="36"/>
        <v>0</v>
      </c>
      <c r="S245" s="48"/>
      <c r="T245" s="47" t="s">
        <v>53</v>
      </c>
      <c r="U245" s="47" t="s">
        <v>27</v>
      </c>
    </row>
    <row r="246" spans="1:21" s="46" customFormat="1" ht="12" outlineLevel="2">
      <c r="A246" s="16" t="s">
        <v>733</v>
      </c>
      <c r="B246" s="17" t="s">
        <v>8</v>
      </c>
      <c r="C246" s="47" t="s">
        <v>275</v>
      </c>
      <c r="D246" s="47"/>
      <c r="E246" s="48" t="s">
        <v>348</v>
      </c>
      <c r="F246" s="107">
        <v>1</v>
      </c>
      <c r="G246" s="47" t="s">
        <v>42</v>
      </c>
      <c r="H246" s="20">
        <v>0</v>
      </c>
      <c r="I246" s="107">
        <f t="shared" si="31"/>
        <v>1</v>
      </c>
      <c r="J246" s="20">
        <v>0</v>
      </c>
      <c r="K246" s="21">
        <f t="shared" si="32"/>
        <v>0</v>
      </c>
      <c r="L246" s="49"/>
      <c r="M246" s="50">
        <f t="shared" si="33"/>
        <v>0</v>
      </c>
      <c r="N246" s="49"/>
      <c r="O246" s="50">
        <f t="shared" si="34"/>
        <v>0</v>
      </c>
      <c r="P246" s="21">
        <v>21</v>
      </c>
      <c r="Q246" s="21">
        <f t="shared" si="35"/>
        <v>0</v>
      </c>
      <c r="R246" s="21">
        <f t="shared" si="36"/>
        <v>0</v>
      </c>
      <c r="S246" s="48"/>
      <c r="T246" s="47" t="s">
        <v>53</v>
      </c>
      <c r="U246" s="47" t="s">
        <v>27</v>
      </c>
    </row>
    <row r="247" spans="1:21" s="46" customFormat="1" ht="12" outlineLevel="2">
      <c r="A247" s="16" t="s">
        <v>734</v>
      </c>
      <c r="B247" s="17" t="s">
        <v>8</v>
      </c>
      <c r="C247" s="47" t="s">
        <v>276</v>
      </c>
      <c r="D247" s="47"/>
      <c r="E247" s="48" t="s">
        <v>422</v>
      </c>
      <c r="F247" s="107">
        <v>1</v>
      </c>
      <c r="G247" s="47" t="s">
        <v>42</v>
      </c>
      <c r="H247" s="20">
        <v>0</v>
      </c>
      <c r="I247" s="107">
        <f t="shared" si="31"/>
        <v>1</v>
      </c>
      <c r="J247" s="20">
        <v>0</v>
      </c>
      <c r="K247" s="21">
        <f t="shared" si="32"/>
        <v>0</v>
      </c>
      <c r="L247" s="49"/>
      <c r="M247" s="50">
        <f t="shared" si="33"/>
        <v>0</v>
      </c>
      <c r="N247" s="49"/>
      <c r="O247" s="50">
        <f t="shared" si="34"/>
        <v>0</v>
      </c>
      <c r="P247" s="21">
        <v>21</v>
      </c>
      <c r="Q247" s="21">
        <f t="shared" si="35"/>
        <v>0</v>
      </c>
      <c r="R247" s="21">
        <f t="shared" si="36"/>
        <v>0</v>
      </c>
      <c r="S247" s="48"/>
      <c r="T247" s="47" t="s">
        <v>53</v>
      </c>
      <c r="U247" s="47" t="s">
        <v>27</v>
      </c>
    </row>
    <row r="248" spans="1:21" s="46" customFormat="1" ht="12" outlineLevel="2">
      <c r="A248" s="16" t="s">
        <v>735</v>
      </c>
      <c r="B248" s="17" t="s">
        <v>8</v>
      </c>
      <c r="C248" s="47" t="s">
        <v>277</v>
      </c>
      <c r="D248" s="47"/>
      <c r="E248" s="48" t="s">
        <v>399</v>
      </c>
      <c r="F248" s="107">
        <v>2</v>
      </c>
      <c r="G248" s="47" t="s">
        <v>3</v>
      </c>
      <c r="H248" s="20">
        <v>0</v>
      </c>
      <c r="I248" s="107">
        <f t="shared" si="31"/>
        <v>2</v>
      </c>
      <c r="J248" s="20">
        <v>0</v>
      </c>
      <c r="K248" s="21">
        <f t="shared" si="32"/>
        <v>0</v>
      </c>
      <c r="L248" s="49"/>
      <c r="M248" s="50">
        <f t="shared" si="33"/>
        <v>0</v>
      </c>
      <c r="N248" s="49"/>
      <c r="O248" s="50">
        <f t="shared" si="34"/>
        <v>0</v>
      </c>
      <c r="P248" s="21">
        <v>21</v>
      </c>
      <c r="Q248" s="21">
        <f t="shared" si="35"/>
        <v>0</v>
      </c>
      <c r="R248" s="21">
        <f t="shared" si="36"/>
        <v>0</v>
      </c>
      <c r="S248" s="48"/>
      <c r="T248" s="47" t="s">
        <v>53</v>
      </c>
      <c r="U248" s="47" t="s">
        <v>27</v>
      </c>
    </row>
    <row r="249" spans="1:21" s="46" customFormat="1" ht="24" outlineLevel="2">
      <c r="A249" s="16" t="s">
        <v>736</v>
      </c>
      <c r="B249" s="17" t="s">
        <v>8</v>
      </c>
      <c r="C249" s="47" t="s">
        <v>278</v>
      </c>
      <c r="D249" s="47"/>
      <c r="E249" s="48" t="s">
        <v>474</v>
      </c>
      <c r="F249" s="107">
        <v>8</v>
      </c>
      <c r="G249" s="47" t="s">
        <v>3</v>
      </c>
      <c r="H249" s="20">
        <v>0</v>
      </c>
      <c r="I249" s="107">
        <f t="shared" si="31"/>
        <v>8</v>
      </c>
      <c r="J249" s="20">
        <v>0</v>
      </c>
      <c r="K249" s="21">
        <f t="shared" si="32"/>
        <v>0</v>
      </c>
      <c r="L249" s="49"/>
      <c r="M249" s="50">
        <f t="shared" si="33"/>
        <v>0</v>
      </c>
      <c r="N249" s="49"/>
      <c r="O249" s="50">
        <f t="shared" si="34"/>
        <v>0</v>
      </c>
      <c r="P249" s="21">
        <v>21</v>
      </c>
      <c r="Q249" s="21">
        <f t="shared" si="35"/>
        <v>0</v>
      </c>
      <c r="R249" s="21">
        <f t="shared" si="36"/>
        <v>0</v>
      </c>
      <c r="S249" s="48"/>
      <c r="T249" s="47" t="s">
        <v>53</v>
      </c>
      <c r="U249" s="47" t="s">
        <v>27</v>
      </c>
    </row>
    <row r="250" spans="1:21" s="46" customFormat="1" ht="12" outlineLevel="2">
      <c r="A250" s="16" t="s">
        <v>737</v>
      </c>
      <c r="B250" s="17" t="s">
        <v>6</v>
      </c>
      <c r="C250" s="47" t="s">
        <v>241</v>
      </c>
      <c r="D250" s="47"/>
      <c r="E250" s="48" t="s">
        <v>461</v>
      </c>
      <c r="F250" s="107">
        <v>0.52</v>
      </c>
      <c r="G250" s="47" t="s">
        <v>0</v>
      </c>
      <c r="H250" s="20">
        <v>0</v>
      </c>
      <c r="I250" s="107">
        <f t="shared" si="31"/>
        <v>0.52</v>
      </c>
      <c r="J250" s="20">
        <v>0</v>
      </c>
      <c r="K250" s="21">
        <f t="shared" si="32"/>
        <v>0</v>
      </c>
      <c r="L250" s="49"/>
      <c r="M250" s="50">
        <f t="shared" si="33"/>
        <v>0</v>
      </c>
      <c r="N250" s="49"/>
      <c r="O250" s="50">
        <f t="shared" si="34"/>
        <v>0</v>
      </c>
      <c r="P250" s="21">
        <v>21</v>
      </c>
      <c r="Q250" s="21">
        <f t="shared" si="35"/>
        <v>0</v>
      </c>
      <c r="R250" s="21">
        <f t="shared" si="36"/>
        <v>0</v>
      </c>
      <c r="S250" s="48"/>
      <c r="T250" s="47" t="s">
        <v>53</v>
      </c>
      <c r="U250" s="47" t="s">
        <v>27</v>
      </c>
    </row>
    <row r="251" spans="1:21" s="83" customFormat="1" ht="12.75" customHeight="1" outlineLevel="2">
      <c r="A251" s="84"/>
      <c r="B251" s="85"/>
      <c r="C251" s="85"/>
      <c r="D251" s="85"/>
      <c r="E251" s="86"/>
      <c r="F251" s="126"/>
      <c r="G251" s="159"/>
      <c r="H251" s="87"/>
      <c r="I251" s="126"/>
      <c r="J251" s="87"/>
      <c r="K251" s="88"/>
      <c r="L251" s="89"/>
      <c r="M251" s="87"/>
      <c r="N251" s="87"/>
      <c r="O251" s="87"/>
      <c r="P251" s="90" t="s">
        <v>2</v>
      </c>
      <c r="Q251" s="87"/>
      <c r="R251" s="87"/>
      <c r="S251" s="87"/>
      <c r="T251" s="85"/>
      <c r="U251" s="85"/>
    </row>
    <row r="252" spans="1:21" s="38" customFormat="1" ht="16.5" customHeight="1" outlineLevel="1">
      <c r="A252" s="39"/>
      <c r="B252" s="6"/>
      <c r="C252" s="40"/>
      <c r="D252" s="40"/>
      <c r="E252" s="40" t="s">
        <v>363</v>
      </c>
      <c r="F252" s="125"/>
      <c r="G252" s="25"/>
      <c r="H252" s="41"/>
      <c r="I252" s="125"/>
      <c r="J252" s="41"/>
      <c r="K252" s="42">
        <f>SUBTOTAL(9,K253:K256)</f>
        <v>0</v>
      </c>
      <c r="L252" s="43"/>
      <c r="M252" s="44">
        <f>SUBTOTAL(9,M253:M256)</f>
        <v>0.20966400000000002</v>
      </c>
      <c r="N252" s="41"/>
      <c r="O252" s="44">
        <f>SUBTOTAL(9,O253:O256)</f>
        <v>0</v>
      </c>
      <c r="P252" s="81" t="s">
        <v>2</v>
      </c>
      <c r="Q252" s="42">
        <f>SUBTOTAL(9,Q253:Q256)</f>
        <v>0</v>
      </c>
      <c r="R252" s="42">
        <f>SUBTOTAL(9,R253:R256)</f>
        <v>0</v>
      </c>
      <c r="S252" s="45"/>
      <c r="T252" s="25"/>
      <c r="U252" s="25"/>
    </row>
    <row r="253" spans="1:21" s="46" customFormat="1" ht="12" outlineLevel="2">
      <c r="A253" s="16" t="s">
        <v>738</v>
      </c>
      <c r="B253" s="17" t="s">
        <v>8</v>
      </c>
      <c r="C253" s="47" t="s">
        <v>183</v>
      </c>
      <c r="D253" s="47"/>
      <c r="E253" s="48" t="s">
        <v>444</v>
      </c>
      <c r="F253" s="107">
        <v>15.600000000000001</v>
      </c>
      <c r="G253" s="47" t="s">
        <v>11</v>
      </c>
      <c r="H253" s="20">
        <v>0</v>
      </c>
      <c r="I253" s="107">
        <f>F253*(1+H253/100)</f>
        <v>15.600000000000001</v>
      </c>
      <c r="J253" s="20">
        <v>0</v>
      </c>
      <c r="K253" s="21">
        <f>I253*J253</f>
        <v>0</v>
      </c>
      <c r="L253" s="49">
        <v>0.01344</v>
      </c>
      <c r="M253" s="50">
        <f>I253*L253</f>
        <v>0.20966400000000002</v>
      </c>
      <c r="N253" s="49"/>
      <c r="O253" s="50">
        <f>I253*N253</f>
        <v>0</v>
      </c>
      <c r="P253" s="21">
        <v>21</v>
      </c>
      <c r="Q253" s="21">
        <f>K253*(P253/100)</f>
        <v>0</v>
      </c>
      <c r="R253" s="21">
        <f>K253+Q253</f>
        <v>0</v>
      </c>
      <c r="S253" s="48"/>
      <c r="T253" s="47" t="s">
        <v>53</v>
      </c>
      <c r="U253" s="47" t="s">
        <v>28</v>
      </c>
    </row>
    <row r="254" spans="1:21" s="51" customFormat="1" ht="11.25" outlineLevel="3">
      <c r="A254" s="52"/>
      <c r="B254" s="53"/>
      <c r="C254" s="53"/>
      <c r="D254" s="53"/>
      <c r="E254" s="54" t="s">
        <v>285</v>
      </c>
      <c r="F254" s="108">
        <v>15.600000000000001</v>
      </c>
      <c r="G254" s="53"/>
      <c r="H254" s="55"/>
      <c r="I254" s="169"/>
      <c r="J254" s="55"/>
      <c r="K254" s="56"/>
      <c r="L254" s="57"/>
      <c r="M254" s="55"/>
      <c r="N254" s="55"/>
      <c r="O254" s="55"/>
      <c r="P254" s="82" t="s">
        <v>2</v>
      </c>
      <c r="Q254" s="55"/>
      <c r="R254" s="55"/>
      <c r="S254" s="54"/>
      <c r="T254" s="53"/>
      <c r="U254" s="53"/>
    </row>
    <row r="255" spans="1:21" s="46" customFormat="1" ht="12" outlineLevel="2">
      <c r="A255" s="16" t="s">
        <v>739</v>
      </c>
      <c r="B255" s="17" t="s">
        <v>8</v>
      </c>
      <c r="C255" s="47" t="s">
        <v>242</v>
      </c>
      <c r="D255" s="47"/>
      <c r="E255" s="48" t="s">
        <v>454</v>
      </c>
      <c r="F255" s="107">
        <v>5.13</v>
      </c>
      <c r="G255" s="47" t="s">
        <v>0</v>
      </c>
      <c r="H255" s="20">
        <v>0</v>
      </c>
      <c r="I255" s="107">
        <f>F255*(1+H255/100)</f>
        <v>5.13</v>
      </c>
      <c r="J255" s="20">
        <v>0</v>
      </c>
      <c r="K255" s="21">
        <f>I255*J255</f>
        <v>0</v>
      </c>
      <c r="L255" s="49"/>
      <c r="M255" s="50">
        <f>I255*L255</f>
        <v>0</v>
      </c>
      <c r="N255" s="49"/>
      <c r="O255" s="50">
        <f>I255*N255</f>
        <v>0</v>
      </c>
      <c r="P255" s="21">
        <v>21</v>
      </c>
      <c r="Q255" s="21">
        <f>K255*(P255/100)</f>
        <v>0</v>
      </c>
      <c r="R255" s="21">
        <f>K255+Q255</f>
        <v>0</v>
      </c>
      <c r="S255" s="48"/>
      <c r="T255" s="47" t="s">
        <v>53</v>
      </c>
      <c r="U255" s="47" t="s">
        <v>28</v>
      </c>
    </row>
    <row r="256" spans="1:21" s="83" customFormat="1" ht="12.75" customHeight="1" outlineLevel="2">
      <c r="A256" s="84"/>
      <c r="B256" s="85"/>
      <c r="C256" s="85"/>
      <c r="D256" s="85"/>
      <c r="E256" s="86"/>
      <c r="F256" s="126"/>
      <c r="G256" s="159"/>
      <c r="H256" s="87"/>
      <c r="I256" s="126"/>
      <c r="J256" s="87"/>
      <c r="K256" s="88"/>
      <c r="L256" s="89"/>
      <c r="M256" s="87"/>
      <c r="N256" s="87"/>
      <c r="O256" s="87"/>
      <c r="P256" s="90" t="s">
        <v>2</v>
      </c>
      <c r="Q256" s="87"/>
      <c r="R256" s="87"/>
      <c r="S256" s="87"/>
      <c r="T256" s="85"/>
      <c r="U256" s="85"/>
    </row>
    <row r="257" spans="1:21" s="38" customFormat="1" ht="16.5" customHeight="1" outlineLevel="1">
      <c r="A257" s="39"/>
      <c r="B257" s="6"/>
      <c r="C257" s="40"/>
      <c r="D257" s="40"/>
      <c r="E257" s="40" t="s">
        <v>321</v>
      </c>
      <c r="F257" s="125"/>
      <c r="G257" s="25"/>
      <c r="H257" s="41"/>
      <c r="I257" s="125"/>
      <c r="J257" s="41"/>
      <c r="K257" s="42">
        <f>SUBTOTAL(9,K258:K262)</f>
        <v>0</v>
      </c>
      <c r="L257" s="43"/>
      <c r="M257" s="44">
        <f>SUBTOTAL(9,M258:M262)</f>
        <v>1.0956546</v>
      </c>
      <c r="N257" s="41"/>
      <c r="O257" s="44">
        <f>SUBTOTAL(9,O258:O262)</f>
        <v>0</v>
      </c>
      <c r="P257" s="81" t="s">
        <v>2</v>
      </c>
      <c r="Q257" s="42">
        <f>SUBTOTAL(9,Q258:Q262)</f>
        <v>0</v>
      </c>
      <c r="R257" s="42">
        <f>SUBTOTAL(9,R258:R262)</f>
        <v>0</v>
      </c>
      <c r="S257" s="45"/>
      <c r="T257" s="25"/>
      <c r="U257" s="25"/>
    </row>
    <row r="258" spans="1:21" s="46" customFormat="1" ht="24" outlineLevel="2">
      <c r="A258" s="16" t="s">
        <v>740</v>
      </c>
      <c r="B258" s="17" t="s">
        <v>8</v>
      </c>
      <c r="C258" s="47" t="s">
        <v>184</v>
      </c>
      <c r="D258" s="47"/>
      <c r="E258" s="48" t="s">
        <v>398</v>
      </c>
      <c r="F258" s="107">
        <v>86.34</v>
      </c>
      <c r="G258" s="47" t="s">
        <v>11</v>
      </c>
      <c r="H258" s="20">
        <v>0</v>
      </c>
      <c r="I258" s="107">
        <f>F258*(1+H258/100)</f>
        <v>86.34</v>
      </c>
      <c r="J258" s="20">
        <v>0</v>
      </c>
      <c r="K258" s="21">
        <f>I258*J258</f>
        <v>0</v>
      </c>
      <c r="L258" s="49">
        <v>0.01259</v>
      </c>
      <c r="M258" s="50">
        <f>I258*L258</f>
        <v>1.0870206</v>
      </c>
      <c r="N258" s="49"/>
      <c r="O258" s="50">
        <f>I258*N258</f>
        <v>0</v>
      </c>
      <c r="P258" s="21">
        <v>21</v>
      </c>
      <c r="Q258" s="21">
        <f>K258*(P258/100)</f>
        <v>0</v>
      </c>
      <c r="R258" s="21">
        <f>K258+Q258</f>
        <v>0</v>
      </c>
      <c r="S258" s="48"/>
      <c r="T258" s="47" t="s">
        <v>53</v>
      </c>
      <c r="U258" s="47" t="s">
        <v>29</v>
      </c>
    </row>
    <row r="259" spans="1:21" s="51" customFormat="1" ht="11.25" outlineLevel="3">
      <c r="A259" s="52"/>
      <c r="B259" s="53"/>
      <c r="C259" s="53"/>
      <c r="D259" s="53"/>
      <c r="E259" s="54" t="s">
        <v>315</v>
      </c>
      <c r="F259" s="108">
        <v>86.34</v>
      </c>
      <c r="G259" s="53"/>
      <c r="H259" s="55"/>
      <c r="I259" s="169"/>
      <c r="J259" s="55"/>
      <c r="K259" s="56"/>
      <c r="L259" s="57"/>
      <c r="M259" s="55"/>
      <c r="N259" s="55"/>
      <c r="O259" s="55"/>
      <c r="P259" s="82" t="s">
        <v>2</v>
      </c>
      <c r="Q259" s="55"/>
      <c r="R259" s="55"/>
      <c r="S259" s="54"/>
      <c r="T259" s="53"/>
      <c r="U259" s="53"/>
    </row>
    <row r="260" spans="1:21" s="46" customFormat="1" ht="12" outlineLevel="2">
      <c r="A260" s="16" t="s">
        <v>741</v>
      </c>
      <c r="B260" s="17" t="s">
        <v>8</v>
      </c>
      <c r="C260" s="47" t="s">
        <v>185</v>
      </c>
      <c r="D260" s="47"/>
      <c r="E260" s="48" t="s">
        <v>393</v>
      </c>
      <c r="F260" s="107">
        <v>86.34</v>
      </c>
      <c r="G260" s="47" t="s">
        <v>11</v>
      </c>
      <c r="H260" s="20">
        <v>0</v>
      </c>
      <c r="I260" s="107">
        <f>F260*(1+H260/100)</f>
        <v>86.34</v>
      </c>
      <c r="J260" s="20">
        <v>0</v>
      </c>
      <c r="K260" s="21">
        <f>I260*J260</f>
        <v>0</v>
      </c>
      <c r="L260" s="49">
        <v>0.0001</v>
      </c>
      <c r="M260" s="50">
        <f>I260*L260</f>
        <v>0.008634000000000001</v>
      </c>
      <c r="N260" s="49"/>
      <c r="O260" s="50">
        <f>I260*N260</f>
        <v>0</v>
      </c>
      <c r="P260" s="21">
        <v>21</v>
      </c>
      <c r="Q260" s="21">
        <f>K260*(P260/100)</f>
        <v>0</v>
      </c>
      <c r="R260" s="21">
        <f>K260+Q260</f>
        <v>0</v>
      </c>
      <c r="S260" s="48"/>
      <c r="T260" s="47" t="s">
        <v>53</v>
      </c>
      <c r="U260" s="47" t="s">
        <v>29</v>
      </c>
    </row>
    <row r="261" spans="1:21" s="46" customFormat="1" ht="12" outlineLevel="2">
      <c r="A261" s="16" t="s">
        <v>742</v>
      </c>
      <c r="B261" s="17" t="s">
        <v>8</v>
      </c>
      <c r="C261" s="47" t="s">
        <v>243</v>
      </c>
      <c r="D261" s="47"/>
      <c r="E261" s="48" t="s">
        <v>451</v>
      </c>
      <c r="F261" s="107">
        <v>7.35</v>
      </c>
      <c r="G261" s="47" t="s">
        <v>0</v>
      </c>
      <c r="H261" s="20">
        <v>0</v>
      </c>
      <c r="I261" s="107">
        <f>F261*(1+H261/100)</f>
        <v>7.35</v>
      </c>
      <c r="J261" s="20">
        <v>0</v>
      </c>
      <c r="K261" s="21">
        <f>I261*J261</f>
        <v>0</v>
      </c>
      <c r="L261" s="49"/>
      <c r="M261" s="50">
        <f>I261*L261</f>
        <v>0</v>
      </c>
      <c r="N261" s="49"/>
      <c r="O261" s="50">
        <f>I261*N261</f>
        <v>0</v>
      </c>
      <c r="P261" s="21">
        <v>21</v>
      </c>
      <c r="Q261" s="21">
        <f>K261*(P261/100)</f>
        <v>0</v>
      </c>
      <c r="R261" s="21">
        <f>K261+Q261</f>
        <v>0</v>
      </c>
      <c r="S261" s="48"/>
      <c r="T261" s="47" t="s">
        <v>53</v>
      </c>
      <c r="U261" s="47" t="s">
        <v>29</v>
      </c>
    </row>
    <row r="262" spans="1:21" s="83" customFormat="1" ht="12.75" customHeight="1" outlineLevel="2">
      <c r="A262" s="84"/>
      <c r="B262" s="85"/>
      <c r="C262" s="85"/>
      <c r="D262" s="85"/>
      <c r="E262" s="86"/>
      <c r="F262" s="126"/>
      <c r="G262" s="159"/>
      <c r="H262" s="87"/>
      <c r="I262" s="126"/>
      <c r="J262" s="87"/>
      <c r="K262" s="88"/>
      <c r="L262" s="89"/>
      <c r="M262" s="87"/>
      <c r="N262" s="87"/>
      <c r="O262" s="87"/>
      <c r="P262" s="90" t="s">
        <v>2</v>
      </c>
      <c r="Q262" s="87"/>
      <c r="R262" s="87"/>
      <c r="S262" s="87"/>
      <c r="T262" s="85"/>
      <c r="U262" s="85"/>
    </row>
    <row r="263" spans="1:21" s="38" customFormat="1" ht="16.5" customHeight="1" outlineLevel="1">
      <c r="A263" s="39"/>
      <c r="B263" s="6"/>
      <c r="C263" s="40"/>
      <c r="D263" s="40"/>
      <c r="E263" s="40" t="s">
        <v>371</v>
      </c>
      <c r="F263" s="125"/>
      <c r="G263" s="25"/>
      <c r="H263" s="41"/>
      <c r="I263" s="125"/>
      <c r="J263" s="41"/>
      <c r="K263" s="42">
        <f>SUBTOTAL(9,K264:K269)</f>
        <v>0</v>
      </c>
      <c r="L263" s="43"/>
      <c r="M263" s="44">
        <f>SUBTOTAL(9,M264:M269)</f>
        <v>0.12104100000000001</v>
      </c>
      <c r="N263" s="41"/>
      <c r="O263" s="44">
        <f>SUBTOTAL(9,O264:O269)</f>
        <v>0.049851000000000006</v>
      </c>
      <c r="P263" s="81" t="s">
        <v>2</v>
      </c>
      <c r="Q263" s="42">
        <f>SUBTOTAL(9,Q264:Q269)</f>
        <v>0</v>
      </c>
      <c r="R263" s="42">
        <f>SUBTOTAL(9,R264:R269)</f>
        <v>0</v>
      </c>
      <c r="S263" s="45"/>
      <c r="T263" s="25"/>
      <c r="U263" s="25"/>
    </row>
    <row r="264" spans="1:21" s="46" customFormat="1" ht="12" outlineLevel="2">
      <c r="A264" s="16" t="s">
        <v>743</v>
      </c>
      <c r="B264" s="17" t="s">
        <v>8</v>
      </c>
      <c r="C264" s="47" t="s">
        <v>186</v>
      </c>
      <c r="D264" s="47"/>
      <c r="E264" s="48" t="s">
        <v>453</v>
      </c>
      <c r="F264" s="107">
        <v>26.1</v>
      </c>
      <c r="G264" s="47" t="s">
        <v>3</v>
      </c>
      <c r="H264" s="20">
        <v>0</v>
      </c>
      <c r="I264" s="107">
        <f>F264*(1+H264/100)</f>
        <v>26.1</v>
      </c>
      <c r="J264" s="20">
        <v>0</v>
      </c>
      <c r="K264" s="21">
        <f>I264*J264</f>
        <v>0</v>
      </c>
      <c r="L264" s="49"/>
      <c r="M264" s="50">
        <f>I264*L264</f>
        <v>0</v>
      </c>
      <c r="N264" s="49">
        <v>0.00191</v>
      </c>
      <c r="O264" s="50">
        <f>I264*N264</f>
        <v>0.049851000000000006</v>
      </c>
      <c r="P264" s="21">
        <v>21</v>
      </c>
      <c r="Q264" s="21">
        <f>K264*(P264/100)</f>
        <v>0</v>
      </c>
      <c r="R264" s="21">
        <f>K264+Q264</f>
        <v>0</v>
      </c>
      <c r="S264" s="48"/>
      <c r="T264" s="47" t="s">
        <v>53</v>
      </c>
      <c r="U264" s="47" t="s">
        <v>30</v>
      </c>
    </row>
    <row r="265" spans="1:21" s="51" customFormat="1" ht="11.25" outlineLevel="3">
      <c r="A265" s="52"/>
      <c r="B265" s="53"/>
      <c r="C265" s="53"/>
      <c r="D265" s="53"/>
      <c r="E265" s="54" t="s">
        <v>290</v>
      </c>
      <c r="F265" s="108">
        <v>26.1</v>
      </c>
      <c r="G265" s="53"/>
      <c r="H265" s="55"/>
      <c r="I265" s="169"/>
      <c r="J265" s="55"/>
      <c r="K265" s="56"/>
      <c r="L265" s="57"/>
      <c r="M265" s="55"/>
      <c r="N265" s="55"/>
      <c r="O265" s="55"/>
      <c r="P265" s="82" t="s">
        <v>2</v>
      </c>
      <c r="Q265" s="55"/>
      <c r="R265" s="55"/>
      <c r="S265" s="54"/>
      <c r="T265" s="53"/>
      <c r="U265" s="53"/>
    </row>
    <row r="266" spans="1:21" s="46" customFormat="1" ht="24" outlineLevel="2">
      <c r="A266" s="16" t="s">
        <v>744</v>
      </c>
      <c r="B266" s="17" t="s">
        <v>8</v>
      </c>
      <c r="C266" s="47" t="s">
        <v>187</v>
      </c>
      <c r="D266" s="47"/>
      <c r="E266" s="48" t="s">
        <v>537</v>
      </c>
      <c r="F266" s="107">
        <v>26.1</v>
      </c>
      <c r="G266" s="47" t="s">
        <v>3</v>
      </c>
      <c r="H266" s="20">
        <v>0</v>
      </c>
      <c r="I266" s="107">
        <f>F266*(1+H266/100)</f>
        <v>26.1</v>
      </c>
      <c r="J266" s="20">
        <v>0</v>
      </c>
      <c r="K266" s="21">
        <f>I266*J266</f>
        <v>0</v>
      </c>
      <c r="L266" s="49">
        <v>0.00401</v>
      </c>
      <c r="M266" s="50">
        <f>I266*L266</f>
        <v>0.104661</v>
      </c>
      <c r="N266" s="49"/>
      <c r="O266" s="50">
        <f>I266*N266</f>
        <v>0</v>
      </c>
      <c r="P266" s="21">
        <v>21</v>
      </c>
      <c r="Q266" s="21">
        <f>K266*(P266/100)</f>
        <v>0</v>
      </c>
      <c r="R266" s="21">
        <f>K266+Q266</f>
        <v>0</v>
      </c>
      <c r="S266" s="48"/>
      <c r="T266" s="47" t="s">
        <v>53</v>
      </c>
      <c r="U266" s="47" t="s">
        <v>30</v>
      </c>
    </row>
    <row r="267" spans="1:21" s="46" customFormat="1" ht="24" outlineLevel="2">
      <c r="A267" s="16" t="s">
        <v>745</v>
      </c>
      <c r="B267" s="17" t="s">
        <v>8</v>
      </c>
      <c r="C267" s="47" t="s">
        <v>188</v>
      </c>
      <c r="D267" s="47"/>
      <c r="E267" s="48" t="s">
        <v>531</v>
      </c>
      <c r="F267" s="107">
        <v>3</v>
      </c>
      <c r="G267" s="47" t="s">
        <v>42</v>
      </c>
      <c r="H267" s="20">
        <v>0</v>
      </c>
      <c r="I267" s="107">
        <f>F267*(1+H267/100)</f>
        <v>3</v>
      </c>
      <c r="J267" s="20">
        <v>0</v>
      </c>
      <c r="K267" s="21">
        <f>I267*J267</f>
        <v>0</v>
      </c>
      <c r="L267" s="49">
        <v>0.00546</v>
      </c>
      <c r="M267" s="50">
        <f>I267*L267</f>
        <v>0.01638</v>
      </c>
      <c r="N267" s="49"/>
      <c r="O267" s="50">
        <f>I267*N267</f>
        <v>0</v>
      </c>
      <c r="P267" s="21">
        <v>21</v>
      </c>
      <c r="Q267" s="21">
        <f>K267*(P267/100)</f>
        <v>0</v>
      </c>
      <c r="R267" s="21">
        <f>K267+Q267</f>
        <v>0</v>
      </c>
      <c r="S267" s="48"/>
      <c r="T267" s="47" t="s">
        <v>53</v>
      </c>
      <c r="U267" s="47" t="s">
        <v>30</v>
      </c>
    </row>
    <row r="268" spans="1:21" s="46" customFormat="1" ht="24" outlineLevel="2">
      <c r="A268" s="16" t="s">
        <v>746</v>
      </c>
      <c r="B268" s="17" t="s">
        <v>8</v>
      </c>
      <c r="C268" s="47" t="s">
        <v>244</v>
      </c>
      <c r="D268" s="47"/>
      <c r="E268" s="48" t="s">
        <v>477</v>
      </c>
      <c r="F268" s="107">
        <v>1.52</v>
      </c>
      <c r="G268" s="47" t="s">
        <v>0</v>
      </c>
      <c r="H268" s="20">
        <v>0</v>
      </c>
      <c r="I268" s="107">
        <f>F268*(1+H268/100)</f>
        <v>1.52</v>
      </c>
      <c r="J268" s="20">
        <v>0</v>
      </c>
      <c r="K268" s="21">
        <f>I268*J268</f>
        <v>0</v>
      </c>
      <c r="L268" s="49"/>
      <c r="M268" s="50">
        <f>I268*L268</f>
        <v>0</v>
      </c>
      <c r="N268" s="49"/>
      <c r="O268" s="50">
        <f>I268*N268</f>
        <v>0</v>
      </c>
      <c r="P268" s="21">
        <v>21</v>
      </c>
      <c r="Q268" s="21">
        <f>K268*(P268/100)</f>
        <v>0</v>
      </c>
      <c r="R268" s="21">
        <f>K268+Q268</f>
        <v>0</v>
      </c>
      <c r="S268" s="48"/>
      <c r="T268" s="47" t="s">
        <v>53</v>
      </c>
      <c r="U268" s="47" t="s">
        <v>30</v>
      </c>
    </row>
    <row r="269" spans="1:21" s="83" customFormat="1" ht="12.75" customHeight="1" outlineLevel="2">
      <c r="A269" s="84"/>
      <c r="B269" s="85"/>
      <c r="C269" s="85"/>
      <c r="D269" s="85"/>
      <c r="E269" s="86"/>
      <c r="F269" s="126"/>
      <c r="G269" s="159"/>
      <c r="H269" s="87"/>
      <c r="I269" s="126"/>
      <c r="J269" s="87"/>
      <c r="K269" s="88"/>
      <c r="L269" s="89"/>
      <c r="M269" s="87"/>
      <c r="N269" s="87"/>
      <c r="O269" s="87"/>
      <c r="P269" s="90" t="s">
        <v>2</v>
      </c>
      <c r="Q269" s="87"/>
      <c r="R269" s="87"/>
      <c r="S269" s="87"/>
      <c r="T269" s="85"/>
      <c r="U269" s="85"/>
    </row>
    <row r="270" spans="1:21" s="38" customFormat="1" ht="16.5" customHeight="1" outlineLevel="1">
      <c r="A270" s="39"/>
      <c r="B270" s="6"/>
      <c r="C270" s="40"/>
      <c r="D270" s="40"/>
      <c r="E270" s="40" t="s">
        <v>372</v>
      </c>
      <c r="F270" s="125"/>
      <c r="G270" s="25"/>
      <c r="H270" s="41"/>
      <c r="I270" s="125"/>
      <c r="J270" s="41"/>
      <c r="K270" s="42">
        <f>SUBTOTAL(9,K271:K283)</f>
        <v>0</v>
      </c>
      <c r="L270" s="43"/>
      <c r="M270" s="44">
        <f>SUBTOTAL(9,M271:M283)</f>
        <v>0.1706</v>
      </c>
      <c r="N270" s="41"/>
      <c r="O270" s="44">
        <f>SUBTOTAL(9,O271:O283)</f>
        <v>0</v>
      </c>
      <c r="P270" s="81" t="s">
        <v>2</v>
      </c>
      <c r="Q270" s="42">
        <f>SUBTOTAL(9,Q271:Q283)</f>
        <v>0</v>
      </c>
      <c r="R270" s="42">
        <f>SUBTOTAL(9,R271:R283)</f>
        <v>0</v>
      </c>
      <c r="S270" s="45"/>
      <c r="T270" s="25"/>
      <c r="U270" s="25"/>
    </row>
    <row r="271" spans="1:21" s="46" customFormat="1" ht="12" outlineLevel="2">
      <c r="A271" s="16" t="s">
        <v>747</v>
      </c>
      <c r="B271" s="17" t="s">
        <v>1</v>
      </c>
      <c r="C271" s="47" t="s">
        <v>304</v>
      </c>
      <c r="D271" s="47" t="s">
        <v>252</v>
      </c>
      <c r="E271" s="48" t="s">
        <v>437</v>
      </c>
      <c r="F271" s="107">
        <v>1</v>
      </c>
      <c r="G271" s="47" t="s">
        <v>10</v>
      </c>
      <c r="H271" s="20">
        <v>0</v>
      </c>
      <c r="I271" s="107">
        <f aca="true" t="shared" si="37" ref="I271:I282">F271*(1+H271/100)</f>
        <v>1</v>
      </c>
      <c r="J271" s="20">
        <v>0</v>
      </c>
      <c r="K271" s="21">
        <f aca="true" t="shared" si="38" ref="K271:K282">I271*J271</f>
        <v>0</v>
      </c>
      <c r="L271" s="49"/>
      <c r="M271" s="50">
        <f aca="true" t="shared" si="39" ref="M271:M282">I271*L271</f>
        <v>0</v>
      </c>
      <c r="N271" s="49"/>
      <c r="O271" s="50">
        <f aca="true" t="shared" si="40" ref="O271:O282">I271*N271</f>
        <v>0</v>
      </c>
      <c r="P271" s="21">
        <v>21</v>
      </c>
      <c r="Q271" s="21">
        <f aca="true" t="shared" si="41" ref="Q271:Q282">K271*(P271/100)</f>
        <v>0</v>
      </c>
      <c r="R271" s="21">
        <f aca="true" t="shared" si="42" ref="R271:R282">K271+Q271</f>
        <v>0</v>
      </c>
      <c r="S271" s="48"/>
      <c r="T271" s="47" t="s">
        <v>53</v>
      </c>
      <c r="U271" s="47" t="s">
        <v>31</v>
      </c>
    </row>
    <row r="272" spans="1:21" s="46" customFormat="1" ht="24" outlineLevel="2">
      <c r="A272" s="16" t="s">
        <v>748</v>
      </c>
      <c r="B272" s="17" t="s">
        <v>1</v>
      </c>
      <c r="C272" s="47" t="s">
        <v>75</v>
      </c>
      <c r="D272" s="47"/>
      <c r="E272" s="48" t="s">
        <v>512</v>
      </c>
      <c r="F272" s="107">
        <v>5</v>
      </c>
      <c r="G272" s="47" t="s">
        <v>42</v>
      </c>
      <c r="H272" s="20">
        <v>0</v>
      </c>
      <c r="I272" s="107">
        <f t="shared" si="37"/>
        <v>5</v>
      </c>
      <c r="J272" s="20">
        <v>0</v>
      </c>
      <c r="K272" s="21">
        <f t="shared" si="38"/>
        <v>0</v>
      </c>
      <c r="L272" s="49">
        <v>0.0012</v>
      </c>
      <c r="M272" s="50">
        <f t="shared" si="39"/>
        <v>0.005999999999999999</v>
      </c>
      <c r="N272" s="49"/>
      <c r="O272" s="50">
        <f t="shared" si="40"/>
        <v>0</v>
      </c>
      <c r="P272" s="21">
        <v>21</v>
      </c>
      <c r="Q272" s="21">
        <f t="shared" si="41"/>
        <v>0</v>
      </c>
      <c r="R272" s="21">
        <f t="shared" si="42"/>
        <v>0</v>
      </c>
      <c r="S272" s="48"/>
      <c r="T272" s="47" t="s">
        <v>53</v>
      </c>
      <c r="U272" s="47" t="s">
        <v>31</v>
      </c>
    </row>
    <row r="273" spans="1:21" s="46" customFormat="1" ht="12" outlineLevel="2">
      <c r="A273" s="16" t="s">
        <v>749</v>
      </c>
      <c r="B273" s="17" t="s">
        <v>1</v>
      </c>
      <c r="C273" s="47" t="s">
        <v>76</v>
      </c>
      <c r="D273" s="47"/>
      <c r="E273" s="48" t="s">
        <v>436</v>
      </c>
      <c r="F273" s="107">
        <v>4</v>
      </c>
      <c r="G273" s="47" t="s">
        <v>42</v>
      </c>
      <c r="H273" s="20">
        <v>0</v>
      </c>
      <c r="I273" s="107">
        <f t="shared" si="37"/>
        <v>4</v>
      </c>
      <c r="J273" s="20">
        <v>0</v>
      </c>
      <c r="K273" s="21">
        <f t="shared" si="38"/>
        <v>0</v>
      </c>
      <c r="L273" s="49">
        <v>0.0024</v>
      </c>
      <c r="M273" s="50">
        <f t="shared" si="39"/>
        <v>0.0096</v>
      </c>
      <c r="N273" s="49"/>
      <c r="O273" s="50">
        <f t="shared" si="40"/>
        <v>0</v>
      </c>
      <c r="P273" s="21">
        <v>21</v>
      </c>
      <c r="Q273" s="21">
        <f t="shared" si="41"/>
        <v>0</v>
      </c>
      <c r="R273" s="21">
        <f t="shared" si="42"/>
        <v>0</v>
      </c>
      <c r="S273" s="48"/>
      <c r="T273" s="47" t="s">
        <v>53</v>
      </c>
      <c r="U273" s="47" t="s">
        <v>31</v>
      </c>
    </row>
    <row r="274" spans="1:21" s="46" customFormat="1" ht="12" outlineLevel="2">
      <c r="A274" s="16" t="s">
        <v>750</v>
      </c>
      <c r="B274" s="17" t="s">
        <v>1</v>
      </c>
      <c r="C274" s="47" t="s">
        <v>87</v>
      </c>
      <c r="D274" s="47"/>
      <c r="E274" s="48" t="s">
        <v>452</v>
      </c>
      <c r="F274" s="107">
        <v>4</v>
      </c>
      <c r="G274" s="47" t="s">
        <v>42</v>
      </c>
      <c r="H274" s="20">
        <v>0</v>
      </c>
      <c r="I274" s="107">
        <f t="shared" si="37"/>
        <v>4</v>
      </c>
      <c r="J274" s="20">
        <v>0</v>
      </c>
      <c r="K274" s="21">
        <f t="shared" si="38"/>
        <v>0</v>
      </c>
      <c r="L274" s="49">
        <v>0.027</v>
      </c>
      <c r="M274" s="50">
        <f t="shared" si="39"/>
        <v>0.108</v>
      </c>
      <c r="N274" s="49"/>
      <c r="O274" s="50">
        <f t="shared" si="40"/>
        <v>0</v>
      </c>
      <c r="P274" s="21">
        <v>21</v>
      </c>
      <c r="Q274" s="21">
        <f t="shared" si="41"/>
        <v>0</v>
      </c>
      <c r="R274" s="21">
        <f t="shared" si="42"/>
        <v>0</v>
      </c>
      <c r="S274" s="48"/>
      <c r="T274" s="47" t="s">
        <v>53</v>
      </c>
      <c r="U274" s="47" t="s">
        <v>31</v>
      </c>
    </row>
    <row r="275" spans="1:21" s="46" customFormat="1" ht="24" outlineLevel="2">
      <c r="A275" s="16" t="s">
        <v>751</v>
      </c>
      <c r="B275" s="17" t="s">
        <v>1</v>
      </c>
      <c r="C275" s="47" t="s">
        <v>88</v>
      </c>
      <c r="D275" s="47"/>
      <c r="E275" s="48" t="s">
        <v>538</v>
      </c>
      <c r="F275" s="107">
        <v>1</v>
      </c>
      <c r="G275" s="47" t="s">
        <v>42</v>
      </c>
      <c r="H275" s="20">
        <v>0</v>
      </c>
      <c r="I275" s="107">
        <f t="shared" si="37"/>
        <v>1</v>
      </c>
      <c r="J275" s="20">
        <v>0</v>
      </c>
      <c r="K275" s="21">
        <f t="shared" si="38"/>
        <v>0</v>
      </c>
      <c r="L275" s="49">
        <v>0.047</v>
      </c>
      <c r="M275" s="50">
        <f t="shared" si="39"/>
        <v>0.047</v>
      </c>
      <c r="N275" s="49"/>
      <c r="O275" s="50">
        <f t="shared" si="40"/>
        <v>0</v>
      </c>
      <c r="P275" s="21">
        <v>21</v>
      </c>
      <c r="Q275" s="21">
        <f t="shared" si="41"/>
        <v>0</v>
      </c>
      <c r="R275" s="21">
        <f t="shared" si="42"/>
        <v>0</v>
      </c>
      <c r="S275" s="48"/>
      <c r="T275" s="47" t="s">
        <v>53</v>
      </c>
      <c r="U275" s="47" t="s">
        <v>31</v>
      </c>
    </row>
    <row r="276" spans="1:21" s="46" customFormat="1" ht="24" outlineLevel="2">
      <c r="A276" s="16" t="s">
        <v>752</v>
      </c>
      <c r="B276" s="17" t="s">
        <v>8</v>
      </c>
      <c r="C276" s="47" t="s">
        <v>189</v>
      </c>
      <c r="D276" s="47"/>
      <c r="E276" s="48" t="s">
        <v>532</v>
      </c>
      <c r="F276" s="107">
        <v>4</v>
      </c>
      <c r="G276" s="47" t="s">
        <v>42</v>
      </c>
      <c r="H276" s="20">
        <v>0</v>
      </c>
      <c r="I276" s="107">
        <f t="shared" si="37"/>
        <v>4</v>
      </c>
      <c r="J276" s="20">
        <v>0</v>
      </c>
      <c r="K276" s="21">
        <f t="shared" si="38"/>
        <v>0</v>
      </c>
      <c r="L276" s="49"/>
      <c r="M276" s="50">
        <f t="shared" si="39"/>
        <v>0</v>
      </c>
      <c r="N276" s="49"/>
      <c r="O276" s="50">
        <f t="shared" si="40"/>
        <v>0</v>
      </c>
      <c r="P276" s="21">
        <v>21</v>
      </c>
      <c r="Q276" s="21">
        <f t="shared" si="41"/>
        <v>0</v>
      </c>
      <c r="R276" s="21">
        <f t="shared" si="42"/>
        <v>0</v>
      </c>
      <c r="S276" s="48"/>
      <c r="T276" s="47" t="s">
        <v>53</v>
      </c>
      <c r="U276" s="47" t="s">
        <v>31</v>
      </c>
    </row>
    <row r="277" spans="1:21" s="46" customFormat="1" ht="24" outlineLevel="2">
      <c r="A277" s="16" t="s">
        <v>753</v>
      </c>
      <c r="B277" s="17" t="s">
        <v>8</v>
      </c>
      <c r="C277" s="47" t="s">
        <v>190</v>
      </c>
      <c r="D277" s="47"/>
      <c r="E277" s="48" t="s">
        <v>502</v>
      </c>
      <c r="F277" s="107">
        <v>1</v>
      </c>
      <c r="G277" s="47" t="s">
        <v>42</v>
      </c>
      <c r="H277" s="20">
        <v>0</v>
      </c>
      <c r="I277" s="107">
        <f t="shared" si="37"/>
        <v>1</v>
      </c>
      <c r="J277" s="20">
        <v>0</v>
      </c>
      <c r="K277" s="21">
        <f t="shared" si="38"/>
        <v>0</v>
      </c>
      <c r="L277" s="49"/>
      <c r="M277" s="50">
        <f t="shared" si="39"/>
        <v>0</v>
      </c>
      <c r="N277" s="49"/>
      <c r="O277" s="50">
        <f t="shared" si="40"/>
        <v>0</v>
      </c>
      <c r="P277" s="21">
        <v>21</v>
      </c>
      <c r="Q277" s="21">
        <f t="shared" si="41"/>
        <v>0</v>
      </c>
      <c r="R277" s="21">
        <f t="shared" si="42"/>
        <v>0</v>
      </c>
      <c r="S277" s="48"/>
      <c r="T277" s="47" t="s">
        <v>53</v>
      </c>
      <c r="U277" s="47" t="s">
        <v>31</v>
      </c>
    </row>
    <row r="278" spans="1:21" s="46" customFormat="1" ht="12" outlineLevel="2">
      <c r="A278" s="16" t="s">
        <v>754</v>
      </c>
      <c r="B278" s="17" t="s">
        <v>8</v>
      </c>
      <c r="C278" s="47" t="s">
        <v>191</v>
      </c>
      <c r="D278" s="47"/>
      <c r="E278" s="48" t="s">
        <v>445</v>
      </c>
      <c r="F278" s="107">
        <v>4</v>
      </c>
      <c r="G278" s="47" t="s">
        <v>42</v>
      </c>
      <c r="H278" s="20">
        <v>0</v>
      </c>
      <c r="I278" s="107">
        <f t="shared" si="37"/>
        <v>4</v>
      </c>
      <c r="J278" s="20">
        <v>0</v>
      </c>
      <c r="K278" s="21">
        <f t="shared" si="38"/>
        <v>0</v>
      </c>
      <c r="L278" s="49"/>
      <c r="M278" s="50">
        <f t="shared" si="39"/>
        <v>0</v>
      </c>
      <c r="N278" s="49"/>
      <c r="O278" s="50">
        <f t="shared" si="40"/>
        <v>0</v>
      </c>
      <c r="P278" s="21">
        <v>21</v>
      </c>
      <c r="Q278" s="21">
        <f t="shared" si="41"/>
        <v>0</v>
      </c>
      <c r="R278" s="21">
        <f t="shared" si="42"/>
        <v>0</v>
      </c>
      <c r="S278" s="48"/>
      <c r="T278" s="47" t="s">
        <v>53</v>
      </c>
      <c r="U278" s="47" t="s">
        <v>31</v>
      </c>
    </row>
    <row r="279" spans="1:21" s="46" customFormat="1" ht="12" outlineLevel="2">
      <c r="A279" s="16" t="s">
        <v>755</v>
      </c>
      <c r="B279" s="17" t="s">
        <v>8</v>
      </c>
      <c r="C279" s="47" t="s">
        <v>192</v>
      </c>
      <c r="D279" s="47"/>
      <c r="E279" s="48" t="s">
        <v>409</v>
      </c>
      <c r="F279" s="107">
        <v>1</v>
      </c>
      <c r="G279" s="47" t="s">
        <v>42</v>
      </c>
      <c r="H279" s="20">
        <v>0</v>
      </c>
      <c r="I279" s="107">
        <f t="shared" si="37"/>
        <v>1</v>
      </c>
      <c r="J279" s="20">
        <v>0</v>
      </c>
      <c r="K279" s="21">
        <f t="shared" si="38"/>
        <v>0</v>
      </c>
      <c r="L279" s="49"/>
      <c r="M279" s="50">
        <f t="shared" si="39"/>
        <v>0</v>
      </c>
      <c r="N279" s="49"/>
      <c r="O279" s="50">
        <f t="shared" si="40"/>
        <v>0</v>
      </c>
      <c r="P279" s="21">
        <v>21</v>
      </c>
      <c r="Q279" s="21">
        <f t="shared" si="41"/>
        <v>0</v>
      </c>
      <c r="R279" s="21">
        <f t="shared" si="42"/>
        <v>0</v>
      </c>
      <c r="S279" s="48"/>
      <c r="T279" s="47" t="s">
        <v>53</v>
      </c>
      <c r="U279" s="47" t="s">
        <v>31</v>
      </c>
    </row>
    <row r="280" spans="1:21" s="46" customFormat="1" ht="12" outlineLevel="2">
      <c r="A280" s="16" t="s">
        <v>756</v>
      </c>
      <c r="B280" s="17" t="s">
        <v>8</v>
      </c>
      <c r="C280" s="47" t="s">
        <v>193</v>
      </c>
      <c r="D280" s="47"/>
      <c r="E280" s="48" t="s">
        <v>413</v>
      </c>
      <c r="F280" s="107">
        <v>5</v>
      </c>
      <c r="G280" s="47" t="s">
        <v>42</v>
      </c>
      <c r="H280" s="20">
        <v>0</v>
      </c>
      <c r="I280" s="107">
        <f t="shared" si="37"/>
        <v>5</v>
      </c>
      <c r="J280" s="20">
        <v>0</v>
      </c>
      <c r="K280" s="21">
        <f t="shared" si="38"/>
        <v>0</v>
      </c>
      <c r="L280" s="49"/>
      <c r="M280" s="50">
        <f t="shared" si="39"/>
        <v>0</v>
      </c>
      <c r="N280" s="49"/>
      <c r="O280" s="50">
        <f t="shared" si="40"/>
        <v>0</v>
      </c>
      <c r="P280" s="21">
        <v>21</v>
      </c>
      <c r="Q280" s="21">
        <f t="shared" si="41"/>
        <v>0</v>
      </c>
      <c r="R280" s="21">
        <f t="shared" si="42"/>
        <v>0</v>
      </c>
      <c r="S280" s="48"/>
      <c r="T280" s="47" t="s">
        <v>53</v>
      </c>
      <c r="U280" s="47" t="s">
        <v>31</v>
      </c>
    </row>
    <row r="281" spans="1:21" s="46" customFormat="1" ht="24" outlineLevel="2">
      <c r="A281" s="16" t="s">
        <v>757</v>
      </c>
      <c r="B281" s="17" t="s">
        <v>8</v>
      </c>
      <c r="C281" s="47" t="s">
        <v>194</v>
      </c>
      <c r="D281" s="47"/>
      <c r="E281" s="48" t="s">
        <v>546</v>
      </c>
      <c r="F281" s="107">
        <v>1</v>
      </c>
      <c r="G281" s="47" t="s">
        <v>42</v>
      </c>
      <c r="H281" s="20">
        <v>0</v>
      </c>
      <c r="I281" s="107">
        <f t="shared" si="37"/>
        <v>1</v>
      </c>
      <c r="J281" s="20">
        <v>0</v>
      </c>
      <c r="K281" s="21">
        <f t="shared" si="38"/>
        <v>0</v>
      </c>
      <c r="L281" s="49"/>
      <c r="M281" s="50">
        <f t="shared" si="39"/>
        <v>0</v>
      </c>
      <c r="N281" s="49"/>
      <c r="O281" s="50">
        <f t="shared" si="40"/>
        <v>0</v>
      </c>
      <c r="P281" s="21">
        <v>21</v>
      </c>
      <c r="Q281" s="21">
        <f t="shared" si="41"/>
        <v>0</v>
      </c>
      <c r="R281" s="21">
        <f t="shared" si="42"/>
        <v>0</v>
      </c>
      <c r="S281" s="48"/>
      <c r="T281" s="47" t="s">
        <v>53</v>
      </c>
      <c r="U281" s="47" t="s">
        <v>31</v>
      </c>
    </row>
    <row r="282" spans="1:21" s="46" customFormat="1" ht="12" outlineLevel="2">
      <c r="A282" s="16" t="s">
        <v>758</v>
      </c>
      <c r="B282" s="17" t="s">
        <v>8</v>
      </c>
      <c r="C282" s="47" t="s">
        <v>245</v>
      </c>
      <c r="D282" s="47"/>
      <c r="E282" s="48" t="s">
        <v>478</v>
      </c>
      <c r="F282" s="107">
        <v>0.74</v>
      </c>
      <c r="G282" s="47" t="s">
        <v>0</v>
      </c>
      <c r="H282" s="20">
        <v>0</v>
      </c>
      <c r="I282" s="107">
        <f t="shared" si="37"/>
        <v>0.74</v>
      </c>
      <c r="J282" s="20">
        <v>0</v>
      </c>
      <c r="K282" s="21">
        <f t="shared" si="38"/>
        <v>0</v>
      </c>
      <c r="L282" s="49"/>
      <c r="M282" s="50">
        <f t="shared" si="39"/>
        <v>0</v>
      </c>
      <c r="N282" s="49"/>
      <c r="O282" s="50">
        <f t="shared" si="40"/>
        <v>0</v>
      </c>
      <c r="P282" s="21">
        <v>21</v>
      </c>
      <c r="Q282" s="21">
        <f t="shared" si="41"/>
        <v>0</v>
      </c>
      <c r="R282" s="21">
        <f t="shared" si="42"/>
        <v>0</v>
      </c>
      <c r="S282" s="48"/>
      <c r="T282" s="47" t="s">
        <v>53</v>
      </c>
      <c r="U282" s="47" t="s">
        <v>31</v>
      </c>
    </row>
    <row r="283" spans="1:21" s="83" customFormat="1" ht="12.75" customHeight="1" outlineLevel="2">
      <c r="A283" s="39"/>
      <c r="B283" s="85"/>
      <c r="C283" s="85"/>
      <c r="D283" s="85"/>
      <c r="E283" s="86"/>
      <c r="F283" s="126"/>
      <c r="G283" s="159"/>
      <c r="H283" s="87"/>
      <c r="I283" s="126"/>
      <c r="J283" s="87"/>
      <c r="K283" s="88"/>
      <c r="L283" s="89"/>
      <c r="M283" s="87"/>
      <c r="N283" s="87"/>
      <c r="O283" s="87"/>
      <c r="P283" s="90" t="s">
        <v>2</v>
      </c>
      <c r="Q283" s="87"/>
      <c r="R283" s="87"/>
      <c r="S283" s="87"/>
      <c r="T283" s="85"/>
      <c r="U283" s="85"/>
    </row>
    <row r="284" spans="1:21" s="38" customFormat="1" ht="16.5" customHeight="1" outlineLevel="1">
      <c r="A284" s="39"/>
      <c r="B284" s="6"/>
      <c r="C284" s="40"/>
      <c r="D284" s="40"/>
      <c r="E284" s="40" t="s">
        <v>373</v>
      </c>
      <c r="F284" s="125"/>
      <c r="G284" s="25"/>
      <c r="H284" s="41"/>
      <c r="I284" s="125"/>
      <c r="J284" s="41"/>
      <c r="K284" s="42">
        <f>SUBTOTAL(9,K285:K292)</f>
        <v>0</v>
      </c>
      <c r="L284" s="43"/>
      <c r="M284" s="44">
        <f>SUBTOTAL(9,M285:M292)</f>
        <v>0</v>
      </c>
      <c r="N284" s="41"/>
      <c r="O284" s="44">
        <f>SUBTOTAL(9,O285:O292)</f>
        <v>0</v>
      </c>
      <c r="P284" s="81" t="s">
        <v>2</v>
      </c>
      <c r="Q284" s="42">
        <f>SUBTOTAL(9,Q285:Q292)</f>
        <v>0</v>
      </c>
      <c r="R284" s="42">
        <f>SUBTOTAL(9,R285:R292)</f>
        <v>0</v>
      </c>
      <c r="S284" s="45"/>
      <c r="T284" s="25"/>
      <c r="U284" s="25"/>
    </row>
    <row r="285" spans="1:21" s="46" customFormat="1" ht="24" outlineLevel="2">
      <c r="A285" s="16" t="s">
        <v>759</v>
      </c>
      <c r="B285" s="17" t="s">
        <v>1</v>
      </c>
      <c r="C285" s="47" t="s">
        <v>81</v>
      </c>
      <c r="D285" s="47"/>
      <c r="E285" s="48" t="s">
        <v>551</v>
      </c>
      <c r="F285" s="107">
        <v>4</v>
      </c>
      <c r="G285" s="47" t="s">
        <v>42</v>
      </c>
      <c r="H285" s="20">
        <v>0</v>
      </c>
      <c r="I285" s="107">
        <f aca="true" t="shared" si="43" ref="I285:I291">F285*(1+H285/100)</f>
        <v>4</v>
      </c>
      <c r="J285" s="20">
        <v>0</v>
      </c>
      <c r="K285" s="21">
        <f aca="true" t="shared" si="44" ref="K285:K291">I285*J285</f>
        <v>0</v>
      </c>
      <c r="L285" s="49"/>
      <c r="M285" s="50">
        <f aca="true" t="shared" si="45" ref="M285:M291">I285*L285</f>
        <v>0</v>
      </c>
      <c r="N285" s="49"/>
      <c r="O285" s="50">
        <f aca="true" t="shared" si="46" ref="O285:O291">I285*N285</f>
        <v>0</v>
      </c>
      <c r="P285" s="21">
        <v>21</v>
      </c>
      <c r="Q285" s="21">
        <f aca="true" t="shared" si="47" ref="Q285:Q291">K285*(P285/100)</f>
        <v>0</v>
      </c>
      <c r="R285" s="21">
        <f aca="true" t="shared" si="48" ref="R285:R291">K285+Q285</f>
        <v>0</v>
      </c>
      <c r="S285" s="48"/>
      <c r="T285" s="47" t="s">
        <v>53</v>
      </c>
      <c r="U285" s="47" t="s">
        <v>32</v>
      </c>
    </row>
    <row r="286" spans="1:21" s="46" customFormat="1" ht="24" outlineLevel="2">
      <c r="A286" s="16" t="s">
        <v>760</v>
      </c>
      <c r="B286" s="17" t="s">
        <v>8</v>
      </c>
      <c r="C286" s="47" t="s">
        <v>195</v>
      </c>
      <c r="D286" s="47"/>
      <c r="E286" s="48" t="s">
        <v>498</v>
      </c>
      <c r="F286" s="107">
        <v>4</v>
      </c>
      <c r="G286" s="47" t="s">
        <v>42</v>
      </c>
      <c r="H286" s="20">
        <v>0</v>
      </c>
      <c r="I286" s="107">
        <f t="shared" si="43"/>
        <v>4</v>
      </c>
      <c r="J286" s="20">
        <v>0</v>
      </c>
      <c r="K286" s="21">
        <f t="shared" si="44"/>
        <v>0</v>
      </c>
      <c r="L286" s="49"/>
      <c r="M286" s="50">
        <f t="shared" si="45"/>
        <v>0</v>
      </c>
      <c r="N286" s="49"/>
      <c r="O286" s="50">
        <f t="shared" si="46"/>
        <v>0</v>
      </c>
      <c r="P286" s="21">
        <v>21</v>
      </c>
      <c r="Q286" s="21">
        <f t="shared" si="47"/>
        <v>0</v>
      </c>
      <c r="R286" s="21">
        <f t="shared" si="48"/>
        <v>0</v>
      </c>
      <c r="S286" s="48"/>
      <c r="T286" s="47" t="s">
        <v>53</v>
      </c>
      <c r="U286" s="47" t="s">
        <v>32</v>
      </c>
    </row>
    <row r="287" spans="1:21" s="46" customFormat="1" ht="12" outlineLevel="2">
      <c r="A287" s="16" t="s">
        <v>761</v>
      </c>
      <c r="B287" s="17" t="s">
        <v>8</v>
      </c>
      <c r="C287" s="47" t="s">
        <v>196</v>
      </c>
      <c r="D287" s="47"/>
      <c r="E287" s="48" t="s">
        <v>441</v>
      </c>
      <c r="F287" s="107">
        <v>4</v>
      </c>
      <c r="G287" s="47" t="s">
        <v>3</v>
      </c>
      <c r="H287" s="20">
        <v>0</v>
      </c>
      <c r="I287" s="107">
        <f t="shared" si="43"/>
        <v>4</v>
      </c>
      <c r="J287" s="20">
        <v>0</v>
      </c>
      <c r="K287" s="21">
        <f t="shared" si="44"/>
        <v>0</v>
      </c>
      <c r="L287" s="49"/>
      <c r="M287" s="50">
        <f t="shared" si="45"/>
        <v>0</v>
      </c>
      <c r="N287" s="49"/>
      <c r="O287" s="50">
        <f t="shared" si="46"/>
        <v>0</v>
      </c>
      <c r="P287" s="21">
        <v>21</v>
      </c>
      <c r="Q287" s="21">
        <f t="shared" si="47"/>
        <v>0</v>
      </c>
      <c r="R287" s="21">
        <f t="shared" si="48"/>
        <v>0</v>
      </c>
      <c r="S287" s="48"/>
      <c r="T287" s="47" t="s">
        <v>53</v>
      </c>
      <c r="U287" s="47" t="s">
        <v>32</v>
      </c>
    </row>
    <row r="288" spans="1:21" s="46" customFormat="1" ht="12" outlineLevel="2">
      <c r="A288" s="16" t="s">
        <v>762</v>
      </c>
      <c r="B288" s="17" t="s">
        <v>8</v>
      </c>
      <c r="C288" s="47" t="s">
        <v>197</v>
      </c>
      <c r="D288" s="47"/>
      <c r="E288" s="48" t="s">
        <v>468</v>
      </c>
      <c r="F288" s="107">
        <v>4</v>
      </c>
      <c r="G288" s="47" t="s">
        <v>42</v>
      </c>
      <c r="H288" s="20">
        <v>0</v>
      </c>
      <c r="I288" s="107">
        <f t="shared" si="43"/>
        <v>4</v>
      </c>
      <c r="J288" s="20">
        <v>0</v>
      </c>
      <c r="K288" s="21">
        <f t="shared" si="44"/>
        <v>0</v>
      </c>
      <c r="L288" s="49"/>
      <c r="M288" s="50">
        <f t="shared" si="45"/>
        <v>0</v>
      </c>
      <c r="N288" s="49"/>
      <c r="O288" s="50">
        <f t="shared" si="46"/>
        <v>0</v>
      </c>
      <c r="P288" s="21">
        <v>21</v>
      </c>
      <c r="Q288" s="21">
        <f t="shared" si="47"/>
        <v>0</v>
      </c>
      <c r="R288" s="21">
        <f t="shared" si="48"/>
        <v>0</v>
      </c>
      <c r="S288" s="48"/>
      <c r="T288" s="47" t="s">
        <v>53</v>
      </c>
      <c r="U288" s="47" t="s">
        <v>32</v>
      </c>
    </row>
    <row r="289" spans="1:21" s="46" customFormat="1" ht="24" outlineLevel="2">
      <c r="A289" s="16" t="s">
        <v>763</v>
      </c>
      <c r="B289" s="17" t="s">
        <v>8</v>
      </c>
      <c r="C289" s="47" t="s">
        <v>200</v>
      </c>
      <c r="D289" s="47"/>
      <c r="E289" s="48" t="s">
        <v>543</v>
      </c>
      <c r="F289" s="107">
        <v>30</v>
      </c>
      <c r="G289" s="47" t="s">
        <v>3</v>
      </c>
      <c r="H289" s="20">
        <v>0</v>
      </c>
      <c r="I289" s="107">
        <f t="shared" si="43"/>
        <v>30</v>
      </c>
      <c r="J289" s="20">
        <v>0</v>
      </c>
      <c r="K289" s="21">
        <f t="shared" si="44"/>
        <v>0</v>
      </c>
      <c r="L289" s="49"/>
      <c r="M289" s="50">
        <f t="shared" si="45"/>
        <v>0</v>
      </c>
      <c r="N289" s="49"/>
      <c r="O289" s="50">
        <f t="shared" si="46"/>
        <v>0</v>
      </c>
      <c r="P289" s="21">
        <v>21</v>
      </c>
      <c r="Q289" s="21">
        <f t="shared" si="47"/>
        <v>0</v>
      </c>
      <c r="R289" s="21">
        <f t="shared" si="48"/>
        <v>0</v>
      </c>
      <c r="S289" s="48"/>
      <c r="T289" s="47" t="s">
        <v>53</v>
      </c>
      <c r="U289" s="47" t="s">
        <v>32</v>
      </c>
    </row>
    <row r="290" spans="1:21" s="46" customFormat="1" ht="24" outlineLevel="2">
      <c r="A290" s="16" t="s">
        <v>764</v>
      </c>
      <c r="B290" s="17" t="s">
        <v>8</v>
      </c>
      <c r="C290" s="47" t="s">
        <v>201</v>
      </c>
      <c r="D290" s="47"/>
      <c r="E290" s="48" t="s">
        <v>536</v>
      </c>
      <c r="F290" s="107">
        <v>2</v>
      </c>
      <c r="G290" s="47" t="s">
        <v>42</v>
      </c>
      <c r="H290" s="20">
        <v>0</v>
      </c>
      <c r="I290" s="107">
        <f t="shared" si="43"/>
        <v>2</v>
      </c>
      <c r="J290" s="20">
        <v>0</v>
      </c>
      <c r="K290" s="21">
        <f t="shared" si="44"/>
        <v>0</v>
      </c>
      <c r="L290" s="49"/>
      <c r="M290" s="50">
        <f t="shared" si="45"/>
        <v>0</v>
      </c>
      <c r="N290" s="49"/>
      <c r="O290" s="50">
        <f t="shared" si="46"/>
        <v>0</v>
      </c>
      <c r="P290" s="21">
        <v>21</v>
      </c>
      <c r="Q290" s="21">
        <f t="shared" si="47"/>
        <v>0</v>
      </c>
      <c r="R290" s="21">
        <f t="shared" si="48"/>
        <v>0</v>
      </c>
      <c r="S290" s="48"/>
      <c r="T290" s="47" t="s">
        <v>53</v>
      </c>
      <c r="U290" s="47" t="s">
        <v>32</v>
      </c>
    </row>
    <row r="291" spans="1:21" s="46" customFormat="1" ht="24" outlineLevel="2">
      <c r="A291" s="16" t="s">
        <v>765</v>
      </c>
      <c r="B291" s="17" t="s">
        <v>8</v>
      </c>
      <c r="C291" s="47" t="s">
        <v>246</v>
      </c>
      <c r="D291" s="47"/>
      <c r="E291" s="48" t="s">
        <v>479</v>
      </c>
      <c r="F291" s="107">
        <v>1.35</v>
      </c>
      <c r="G291" s="47" t="s">
        <v>0</v>
      </c>
      <c r="H291" s="20">
        <v>0</v>
      </c>
      <c r="I291" s="107">
        <f t="shared" si="43"/>
        <v>1.35</v>
      </c>
      <c r="J291" s="20">
        <v>0</v>
      </c>
      <c r="K291" s="21">
        <f t="shared" si="44"/>
        <v>0</v>
      </c>
      <c r="L291" s="49"/>
      <c r="M291" s="50">
        <f t="shared" si="45"/>
        <v>0</v>
      </c>
      <c r="N291" s="49"/>
      <c r="O291" s="50">
        <f t="shared" si="46"/>
        <v>0</v>
      </c>
      <c r="P291" s="21">
        <v>21</v>
      </c>
      <c r="Q291" s="21">
        <f t="shared" si="47"/>
        <v>0</v>
      </c>
      <c r="R291" s="21">
        <f t="shared" si="48"/>
        <v>0</v>
      </c>
      <c r="S291" s="48"/>
      <c r="T291" s="47" t="s">
        <v>53</v>
      </c>
      <c r="U291" s="47" t="s">
        <v>32</v>
      </c>
    </row>
    <row r="292" spans="1:21" s="83" customFormat="1" ht="12.75" customHeight="1" outlineLevel="2">
      <c r="A292" s="84"/>
      <c r="B292" s="85"/>
      <c r="C292" s="85"/>
      <c r="D292" s="85"/>
      <c r="E292" s="86"/>
      <c r="F292" s="126"/>
      <c r="G292" s="159"/>
      <c r="H292" s="87"/>
      <c r="I292" s="126"/>
      <c r="J292" s="87"/>
      <c r="K292" s="88"/>
      <c r="L292" s="89"/>
      <c r="M292" s="87"/>
      <c r="N292" s="87"/>
      <c r="O292" s="87"/>
      <c r="P292" s="90" t="s">
        <v>2</v>
      </c>
      <c r="Q292" s="87"/>
      <c r="R292" s="87"/>
      <c r="S292" s="87"/>
      <c r="T292" s="85"/>
      <c r="U292" s="85"/>
    </row>
    <row r="293" spans="1:21" s="38" customFormat="1" ht="16.5" customHeight="1" outlineLevel="1">
      <c r="A293" s="39"/>
      <c r="B293" s="6"/>
      <c r="C293" s="40"/>
      <c r="D293" s="40"/>
      <c r="E293" s="40" t="s">
        <v>354</v>
      </c>
      <c r="F293" s="125"/>
      <c r="G293" s="25"/>
      <c r="H293" s="41"/>
      <c r="I293" s="125"/>
      <c r="J293" s="41"/>
      <c r="K293" s="42">
        <f>SUBTOTAL(9,K294:K302)</f>
        <v>0</v>
      </c>
      <c r="L293" s="43"/>
      <c r="M293" s="44">
        <f>SUBTOTAL(9,M294:M302)</f>
        <v>0.10813979999999998</v>
      </c>
      <c r="N293" s="41"/>
      <c r="O293" s="44">
        <f>SUBTOTAL(9,O294:O302)</f>
        <v>0</v>
      </c>
      <c r="P293" s="81" t="s">
        <v>2</v>
      </c>
      <c r="Q293" s="42">
        <f>SUBTOTAL(9,Q294:Q302)</f>
        <v>0</v>
      </c>
      <c r="R293" s="42">
        <f>SUBTOTAL(9,R294:R302)</f>
        <v>0</v>
      </c>
      <c r="S293" s="45"/>
      <c r="T293" s="25"/>
      <c r="U293" s="25"/>
    </row>
    <row r="294" spans="1:21" s="46" customFormat="1" ht="24" outlineLevel="2">
      <c r="A294" s="16" t="s">
        <v>766</v>
      </c>
      <c r="B294" s="17" t="s">
        <v>1</v>
      </c>
      <c r="C294" s="47" t="s">
        <v>85</v>
      </c>
      <c r="D294" s="47"/>
      <c r="E294" s="48" t="s">
        <v>544</v>
      </c>
      <c r="F294" s="107">
        <v>3.59</v>
      </c>
      <c r="G294" s="47" t="s">
        <v>11</v>
      </c>
      <c r="H294" s="20">
        <v>10</v>
      </c>
      <c r="I294" s="107">
        <f aca="true" t="shared" si="49" ref="I294:I301">F294*(1+H294/100)</f>
        <v>3.9490000000000003</v>
      </c>
      <c r="J294" s="20">
        <v>0</v>
      </c>
      <c r="K294" s="21">
        <f aca="true" t="shared" si="50" ref="K294:K301">I294*J294</f>
        <v>0</v>
      </c>
      <c r="L294" s="49">
        <v>0.0192</v>
      </c>
      <c r="M294" s="50">
        <f aca="true" t="shared" si="51" ref="M294:M301">I294*L294</f>
        <v>0.0758208</v>
      </c>
      <c r="N294" s="49"/>
      <c r="O294" s="50">
        <f aca="true" t="shared" si="52" ref="O294:O301">I294*N294</f>
        <v>0</v>
      </c>
      <c r="P294" s="21">
        <v>21</v>
      </c>
      <c r="Q294" s="21">
        <f aca="true" t="shared" si="53" ref="Q294:Q301">K294*(P294/100)</f>
        <v>0</v>
      </c>
      <c r="R294" s="21">
        <f aca="true" t="shared" si="54" ref="R294:R301">K294+Q294</f>
        <v>0</v>
      </c>
      <c r="S294" s="48"/>
      <c r="T294" s="47" t="s">
        <v>53</v>
      </c>
      <c r="U294" s="47" t="s">
        <v>33</v>
      </c>
    </row>
    <row r="295" spans="1:21" s="46" customFormat="1" ht="12" outlineLevel="2">
      <c r="A295" s="16" t="s">
        <v>767</v>
      </c>
      <c r="B295" s="17" t="s">
        <v>8</v>
      </c>
      <c r="C295" s="47" t="s">
        <v>202</v>
      </c>
      <c r="D295" s="47"/>
      <c r="E295" s="48" t="s">
        <v>394</v>
      </c>
      <c r="F295" s="107">
        <v>3.59</v>
      </c>
      <c r="G295" s="47" t="s">
        <v>11</v>
      </c>
      <c r="H295" s="20">
        <v>0</v>
      </c>
      <c r="I295" s="107">
        <f t="shared" si="49"/>
        <v>3.59</v>
      </c>
      <c r="J295" s="20">
        <v>0</v>
      </c>
      <c r="K295" s="21">
        <f t="shared" si="50"/>
        <v>0</v>
      </c>
      <c r="L295" s="49"/>
      <c r="M295" s="50">
        <f t="shared" si="51"/>
        <v>0</v>
      </c>
      <c r="N295" s="49"/>
      <c r="O295" s="50">
        <f t="shared" si="52"/>
        <v>0</v>
      </c>
      <c r="P295" s="21">
        <v>21</v>
      </c>
      <c r="Q295" s="21">
        <f t="shared" si="53"/>
        <v>0</v>
      </c>
      <c r="R295" s="21">
        <f t="shared" si="54"/>
        <v>0</v>
      </c>
      <c r="S295" s="48"/>
      <c r="T295" s="47" t="s">
        <v>53</v>
      </c>
      <c r="U295" s="47" t="s">
        <v>33</v>
      </c>
    </row>
    <row r="296" spans="1:21" s="46" customFormat="1" ht="12" outlineLevel="2">
      <c r="A296" s="16" t="s">
        <v>768</v>
      </c>
      <c r="B296" s="17" t="s">
        <v>8</v>
      </c>
      <c r="C296" s="47" t="s">
        <v>203</v>
      </c>
      <c r="D296" s="47"/>
      <c r="E296" s="48" t="s">
        <v>376</v>
      </c>
      <c r="F296" s="107">
        <v>3.59</v>
      </c>
      <c r="G296" s="47" t="s">
        <v>11</v>
      </c>
      <c r="H296" s="20">
        <v>0</v>
      </c>
      <c r="I296" s="107">
        <f t="shared" si="49"/>
        <v>3.59</v>
      </c>
      <c r="J296" s="20">
        <v>0</v>
      </c>
      <c r="K296" s="21">
        <f t="shared" si="50"/>
        <v>0</v>
      </c>
      <c r="L296" s="49">
        <v>0.0003</v>
      </c>
      <c r="M296" s="50">
        <f t="shared" si="51"/>
        <v>0.0010769999999999998</v>
      </c>
      <c r="N296" s="49"/>
      <c r="O296" s="50">
        <f t="shared" si="52"/>
        <v>0</v>
      </c>
      <c r="P296" s="21">
        <v>21</v>
      </c>
      <c r="Q296" s="21">
        <f t="shared" si="53"/>
        <v>0</v>
      </c>
      <c r="R296" s="21">
        <f t="shared" si="54"/>
        <v>0</v>
      </c>
      <c r="S296" s="48"/>
      <c r="T296" s="47" t="s">
        <v>53</v>
      </c>
      <c r="U296" s="47" t="s">
        <v>33</v>
      </c>
    </row>
    <row r="297" spans="1:21" s="46" customFormat="1" ht="24" outlineLevel="2">
      <c r="A297" s="16" t="s">
        <v>769</v>
      </c>
      <c r="B297" s="17" t="s">
        <v>8</v>
      </c>
      <c r="C297" s="47" t="s">
        <v>204</v>
      </c>
      <c r="D297" s="47"/>
      <c r="E297" s="48" t="s">
        <v>503</v>
      </c>
      <c r="F297" s="107">
        <v>3.59</v>
      </c>
      <c r="G297" s="47" t="s">
        <v>11</v>
      </c>
      <c r="H297" s="20"/>
      <c r="I297" s="107">
        <f t="shared" si="49"/>
        <v>3.59</v>
      </c>
      <c r="J297" s="20">
        <v>0</v>
      </c>
      <c r="K297" s="21">
        <f t="shared" si="50"/>
        <v>0</v>
      </c>
      <c r="L297" s="49">
        <v>0.0063</v>
      </c>
      <c r="M297" s="50">
        <f t="shared" si="51"/>
        <v>0.022616999999999998</v>
      </c>
      <c r="N297" s="49"/>
      <c r="O297" s="50">
        <f t="shared" si="52"/>
        <v>0</v>
      </c>
      <c r="P297" s="21">
        <v>21</v>
      </c>
      <c r="Q297" s="21">
        <f t="shared" si="53"/>
        <v>0</v>
      </c>
      <c r="R297" s="21">
        <f t="shared" si="54"/>
        <v>0</v>
      </c>
      <c r="S297" s="48"/>
      <c r="T297" s="47" t="s">
        <v>53</v>
      </c>
      <c r="U297" s="47" t="s">
        <v>33</v>
      </c>
    </row>
    <row r="298" spans="1:21" s="46" customFormat="1" ht="12" outlineLevel="2">
      <c r="A298" s="16" t="s">
        <v>770</v>
      </c>
      <c r="B298" s="17" t="s">
        <v>8</v>
      </c>
      <c r="C298" s="47" t="s">
        <v>205</v>
      </c>
      <c r="D298" s="47"/>
      <c r="E298" s="48" t="s">
        <v>448</v>
      </c>
      <c r="F298" s="107">
        <v>3.59</v>
      </c>
      <c r="G298" s="47" t="s">
        <v>11</v>
      </c>
      <c r="H298" s="20">
        <v>0</v>
      </c>
      <c r="I298" s="107">
        <f t="shared" si="49"/>
        <v>3.59</v>
      </c>
      <c r="J298" s="20">
        <v>0</v>
      </c>
      <c r="K298" s="21">
        <f t="shared" si="50"/>
        <v>0</v>
      </c>
      <c r="L298" s="49">
        <v>0.0015</v>
      </c>
      <c r="M298" s="50">
        <f t="shared" si="51"/>
        <v>0.005385</v>
      </c>
      <c r="N298" s="49"/>
      <c r="O298" s="50">
        <f t="shared" si="52"/>
        <v>0</v>
      </c>
      <c r="P298" s="21">
        <v>21</v>
      </c>
      <c r="Q298" s="21">
        <f t="shared" si="53"/>
        <v>0</v>
      </c>
      <c r="R298" s="21">
        <f t="shared" si="54"/>
        <v>0</v>
      </c>
      <c r="S298" s="48"/>
      <c r="T298" s="47" t="s">
        <v>53</v>
      </c>
      <c r="U298" s="47" t="s">
        <v>33</v>
      </c>
    </row>
    <row r="299" spans="1:21" s="46" customFormat="1" ht="12" outlineLevel="2">
      <c r="A299" s="16" t="s">
        <v>771</v>
      </c>
      <c r="B299" s="17" t="s">
        <v>8</v>
      </c>
      <c r="C299" s="47" t="s">
        <v>206</v>
      </c>
      <c r="D299" s="47"/>
      <c r="E299" s="48" t="s">
        <v>390</v>
      </c>
      <c r="F299" s="107">
        <v>4</v>
      </c>
      <c r="G299" s="47" t="s">
        <v>42</v>
      </c>
      <c r="H299" s="20">
        <v>0</v>
      </c>
      <c r="I299" s="107">
        <f t="shared" si="49"/>
        <v>4</v>
      </c>
      <c r="J299" s="20">
        <v>0</v>
      </c>
      <c r="K299" s="21">
        <f t="shared" si="50"/>
        <v>0</v>
      </c>
      <c r="L299" s="49">
        <v>0.00021</v>
      </c>
      <c r="M299" s="50">
        <f t="shared" si="51"/>
        <v>0.00084</v>
      </c>
      <c r="N299" s="49"/>
      <c r="O299" s="50">
        <f t="shared" si="52"/>
        <v>0</v>
      </c>
      <c r="P299" s="21">
        <v>21</v>
      </c>
      <c r="Q299" s="21">
        <f t="shared" si="53"/>
        <v>0</v>
      </c>
      <c r="R299" s="21">
        <f t="shared" si="54"/>
        <v>0</v>
      </c>
      <c r="S299" s="48"/>
      <c r="T299" s="47" t="s">
        <v>53</v>
      </c>
      <c r="U299" s="47" t="s">
        <v>33</v>
      </c>
    </row>
    <row r="300" spans="1:21" s="46" customFormat="1" ht="12" outlineLevel="2">
      <c r="A300" s="16" t="s">
        <v>772</v>
      </c>
      <c r="B300" s="17" t="s">
        <v>8</v>
      </c>
      <c r="C300" s="47" t="s">
        <v>207</v>
      </c>
      <c r="D300" s="47"/>
      <c r="E300" s="48" t="s">
        <v>421</v>
      </c>
      <c r="F300" s="107">
        <v>7.5</v>
      </c>
      <c r="G300" s="47" t="s">
        <v>3</v>
      </c>
      <c r="H300" s="20">
        <v>0</v>
      </c>
      <c r="I300" s="107">
        <f t="shared" si="49"/>
        <v>7.5</v>
      </c>
      <c r="J300" s="20">
        <v>0</v>
      </c>
      <c r="K300" s="21">
        <f t="shared" si="50"/>
        <v>0</v>
      </c>
      <c r="L300" s="49">
        <v>0.00032</v>
      </c>
      <c r="M300" s="50">
        <f t="shared" si="51"/>
        <v>0.0024000000000000002</v>
      </c>
      <c r="N300" s="49"/>
      <c r="O300" s="50">
        <f t="shared" si="52"/>
        <v>0</v>
      </c>
      <c r="P300" s="21">
        <v>21</v>
      </c>
      <c r="Q300" s="21">
        <f t="shared" si="53"/>
        <v>0</v>
      </c>
      <c r="R300" s="21">
        <f t="shared" si="54"/>
        <v>0</v>
      </c>
      <c r="S300" s="48"/>
      <c r="T300" s="47" t="s">
        <v>53</v>
      </c>
      <c r="U300" s="47" t="s">
        <v>33</v>
      </c>
    </row>
    <row r="301" spans="1:21" s="46" customFormat="1" ht="12" outlineLevel="2">
      <c r="A301" s="16" t="s">
        <v>773</v>
      </c>
      <c r="B301" s="17" t="s">
        <v>8</v>
      </c>
      <c r="C301" s="47" t="s">
        <v>247</v>
      </c>
      <c r="D301" s="47"/>
      <c r="E301" s="48" t="s">
        <v>465</v>
      </c>
      <c r="F301" s="107">
        <v>5.47</v>
      </c>
      <c r="G301" s="47" t="s">
        <v>0</v>
      </c>
      <c r="H301" s="20">
        <v>0</v>
      </c>
      <c r="I301" s="107">
        <f t="shared" si="49"/>
        <v>5.47</v>
      </c>
      <c r="J301" s="20">
        <v>0</v>
      </c>
      <c r="K301" s="21">
        <f t="shared" si="50"/>
        <v>0</v>
      </c>
      <c r="L301" s="49"/>
      <c r="M301" s="50">
        <f t="shared" si="51"/>
        <v>0</v>
      </c>
      <c r="N301" s="49"/>
      <c r="O301" s="50">
        <f t="shared" si="52"/>
        <v>0</v>
      </c>
      <c r="P301" s="21">
        <v>21</v>
      </c>
      <c r="Q301" s="21">
        <f t="shared" si="53"/>
        <v>0</v>
      </c>
      <c r="R301" s="21">
        <f t="shared" si="54"/>
        <v>0</v>
      </c>
      <c r="S301" s="48"/>
      <c r="T301" s="47" t="s">
        <v>53</v>
      </c>
      <c r="U301" s="47" t="s">
        <v>33</v>
      </c>
    </row>
    <row r="302" spans="1:21" s="83" customFormat="1" ht="12.75" customHeight="1" outlineLevel="2">
      <c r="A302" s="84"/>
      <c r="B302" s="85"/>
      <c r="C302" s="85"/>
      <c r="D302" s="85"/>
      <c r="E302" s="86"/>
      <c r="F302" s="126"/>
      <c r="G302" s="159"/>
      <c r="H302" s="87"/>
      <c r="I302" s="126"/>
      <c r="J302" s="87"/>
      <c r="K302" s="88"/>
      <c r="L302" s="89"/>
      <c r="M302" s="87"/>
      <c r="N302" s="87"/>
      <c r="O302" s="87"/>
      <c r="P302" s="90" t="s">
        <v>2</v>
      </c>
      <c r="Q302" s="87"/>
      <c r="R302" s="87"/>
      <c r="S302" s="87"/>
      <c r="T302" s="85"/>
      <c r="U302" s="85"/>
    </row>
    <row r="303" spans="1:21" s="38" customFormat="1" ht="16.5" customHeight="1" outlineLevel="1">
      <c r="A303" s="39"/>
      <c r="B303" s="6"/>
      <c r="C303" s="40"/>
      <c r="D303" s="40"/>
      <c r="E303" s="40" t="s">
        <v>298</v>
      </c>
      <c r="F303" s="125"/>
      <c r="G303" s="25"/>
      <c r="H303" s="41"/>
      <c r="I303" s="125"/>
      <c r="J303" s="41"/>
      <c r="K303" s="42">
        <f>SUBTOTAL(9,K304:K307)</f>
        <v>0</v>
      </c>
      <c r="L303" s="43"/>
      <c r="M303" s="44">
        <f>SUBTOTAL(9,M304:M307)</f>
        <v>0.0081906</v>
      </c>
      <c r="N303" s="41"/>
      <c r="O303" s="44">
        <f>SUBTOTAL(9,O304:O307)</f>
        <v>0</v>
      </c>
      <c r="P303" s="81" t="s">
        <v>2</v>
      </c>
      <c r="Q303" s="42">
        <f>SUBTOTAL(9,Q304:Q307)</f>
        <v>0</v>
      </c>
      <c r="R303" s="42">
        <f>SUBTOTAL(9,R304:R307)</f>
        <v>0</v>
      </c>
      <c r="S303" s="45"/>
      <c r="T303" s="25"/>
      <c r="U303" s="25"/>
    </row>
    <row r="304" spans="1:21" s="46" customFormat="1" ht="24" outlineLevel="2">
      <c r="A304" s="16" t="s">
        <v>774</v>
      </c>
      <c r="B304" s="17" t="s">
        <v>8</v>
      </c>
      <c r="C304" s="47" t="s">
        <v>208</v>
      </c>
      <c r="D304" s="47"/>
      <c r="E304" s="48" t="s">
        <v>548</v>
      </c>
      <c r="F304" s="107">
        <v>74.46</v>
      </c>
      <c r="G304" s="47" t="s">
        <v>11</v>
      </c>
      <c r="H304" s="20">
        <v>0</v>
      </c>
      <c r="I304" s="107">
        <f>F304*(1+H304/100)</f>
        <v>74.46</v>
      </c>
      <c r="J304" s="20">
        <v>0</v>
      </c>
      <c r="K304" s="21">
        <f>I304*J304</f>
        <v>0</v>
      </c>
      <c r="L304" s="49">
        <v>0.00011</v>
      </c>
      <c r="M304" s="50">
        <f>I304*L304</f>
        <v>0.0081906</v>
      </c>
      <c r="N304" s="49"/>
      <c r="O304" s="50">
        <f>I304*N304</f>
        <v>0</v>
      </c>
      <c r="P304" s="21">
        <v>21</v>
      </c>
      <c r="Q304" s="21">
        <f>K304*(P304/100)</f>
        <v>0</v>
      </c>
      <c r="R304" s="21">
        <f>K304+Q304</f>
        <v>0</v>
      </c>
      <c r="S304" s="48"/>
      <c r="T304" s="47" t="s">
        <v>53</v>
      </c>
      <c r="U304" s="47" t="s">
        <v>34</v>
      </c>
    </row>
    <row r="305" spans="1:21" s="51" customFormat="1" ht="11.25" outlineLevel="3">
      <c r="A305" s="52"/>
      <c r="B305" s="53"/>
      <c r="C305" s="53"/>
      <c r="D305" s="53"/>
      <c r="E305" s="54" t="s">
        <v>331</v>
      </c>
      <c r="F305" s="108">
        <v>74.46</v>
      </c>
      <c r="G305" s="53"/>
      <c r="H305" s="55"/>
      <c r="I305" s="169"/>
      <c r="J305" s="55"/>
      <c r="K305" s="56"/>
      <c r="L305" s="57"/>
      <c r="M305" s="55"/>
      <c r="N305" s="55"/>
      <c r="O305" s="55"/>
      <c r="P305" s="82" t="s">
        <v>2</v>
      </c>
      <c r="Q305" s="55"/>
      <c r="R305" s="55"/>
      <c r="S305" s="54"/>
      <c r="T305" s="53"/>
      <c r="U305" s="53"/>
    </row>
    <row r="306" spans="1:21" s="46" customFormat="1" ht="12" outlineLevel="2">
      <c r="A306" s="16" t="s">
        <v>775</v>
      </c>
      <c r="B306" s="17" t="s">
        <v>8</v>
      </c>
      <c r="C306" s="47" t="s">
        <v>248</v>
      </c>
      <c r="D306" s="47"/>
      <c r="E306" s="48" t="s">
        <v>455</v>
      </c>
      <c r="F306" s="107">
        <v>0.57</v>
      </c>
      <c r="G306" s="47" t="s">
        <v>0</v>
      </c>
      <c r="H306" s="20">
        <v>0</v>
      </c>
      <c r="I306" s="107">
        <f>F306*(1+H306/100)</f>
        <v>0.57</v>
      </c>
      <c r="J306" s="20">
        <v>0</v>
      </c>
      <c r="K306" s="21">
        <f>I306*J306</f>
        <v>0</v>
      </c>
      <c r="L306" s="49"/>
      <c r="M306" s="50">
        <f>I306*L306</f>
        <v>0</v>
      </c>
      <c r="N306" s="49"/>
      <c r="O306" s="50">
        <f>I306*N306</f>
        <v>0</v>
      </c>
      <c r="P306" s="21">
        <v>21</v>
      </c>
      <c r="Q306" s="21">
        <f>K306*(P306/100)</f>
        <v>0</v>
      </c>
      <c r="R306" s="21">
        <f>K306+Q306</f>
        <v>0</v>
      </c>
      <c r="S306" s="48"/>
      <c r="T306" s="47" t="s">
        <v>53</v>
      </c>
      <c r="U306" s="47" t="s">
        <v>34</v>
      </c>
    </row>
    <row r="307" spans="1:21" s="83" customFormat="1" ht="12.75" customHeight="1" outlineLevel="2">
      <c r="A307" s="84"/>
      <c r="B307" s="85"/>
      <c r="C307" s="85"/>
      <c r="D307" s="85"/>
      <c r="E307" s="86"/>
      <c r="F307" s="126"/>
      <c r="G307" s="159"/>
      <c r="H307" s="87"/>
      <c r="I307" s="126"/>
      <c r="J307" s="87"/>
      <c r="K307" s="88"/>
      <c r="L307" s="89"/>
      <c r="M307" s="87"/>
      <c r="N307" s="87"/>
      <c r="O307" s="87"/>
      <c r="P307" s="90" t="s">
        <v>2</v>
      </c>
      <c r="Q307" s="87"/>
      <c r="R307" s="87"/>
      <c r="S307" s="87"/>
      <c r="T307" s="85"/>
      <c r="U307" s="85"/>
    </row>
    <row r="308" spans="1:21" s="38" customFormat="1" ht="16.5" customHeight="1" outlineLevel="1">
      <c r="A308" s="39"/>
      <c r="B308" s="6"/>
      <c r="C308" s="40"/>
      <c r="D308" s="40"/>
      <c r="E308" s="40" t="s">
        <v>316</v>
      </c>
      <c r="F308" s="125"/>
      <c r="G308" s="25"/>
      <c r="H308" s="41"/>
      <c r="I308" s="125"/>
      <c r="J308" s="41"/>
      <c r="K308" s="42">
        <f>SUBTOTAL(9,K309:K313)</f>
        <v>0</v>
      </c>
      <c r="L308" s="43"/>
      <c r="M308" s="44">
        <f>SUBTOTAL(9,M309:M313)</f>
        <v>1.1593882000000002</v>
      </c>
      <c r="N308" s="41"/>
      <c r="O308" s="44">
        <f>SUBTOTAL(9,O309:O313)</f>
        <v>0</v>
      </c>
      <c r="P308" s="81" t="s">
        <v>2</v>
      </c>
      <c r="Q308" s="42">
        <f>SUBTOTAL(9,Q309:Q313)</f>
        <v>0</v>
      </c>
      <c r="R308" s="42">
        <f>SUBTOTAL(9,R309:R313)</f>
        <v>0</v>
      </c>
      <c r="S308" s="45"/>
      <c r="T308" s="25"/>
      <c r="U308" s="25"/>
    </row>
    <row r="309" spans="1:21" s="46" customFormat="1" ht="12" outlineLevel="2">
      <c r="A309" s="16" t="s">
        <v>776</v>
      </c>
      <c r="B309" s="17" t="s">
        <v>1</v>
      </c>
      <c r="C309" s="47" t="s">
        <v>84</v>
      </c>
      <c r="D309" s="47"/>
      <c r="E309" s="48" t="s">
        <v>335</v>
      </c>
      <c r="F309" s="107">
        <v>83.84</v>
      </c>
      <c r="G309" s="47" t="s">
        <v>11</v>
      </c>
      <c r="H309" s="20">
        <v>10</v>
      </c>
      <c r="I309" s="107">
        <f>F309*(1+H309/100)</f>
        <v>92.22400000000002</v>
      </c>
      <c r="J309" s="20">
        <v>0</v>
      </c>
      <c r="K309" s="21">
        <f>I309*J309</f>
        <v>0</v>
      </c>
      <c r="L309" s="49">
        <v>0.0118</v>
      </c>
      <c r="M309" s="50">
        <f>I309*L309</f>
        <v>1.0882432000000002</v>
      </c>
      <c r="N309" s="49"/>
      <c r="O309" s="50">
        <f>I309*N309</f>
        <v>0</v>
      </c>
      <c r="P309" s="21">
        <v>21</v>
      </c>
      <c r="Q309" s="21">
        <f>K309*(P309/100)</f>
        <v>0</v>
      </c>
      <c r="R309" s="21">
        <f>K309+Q309</f>
        <v>0</v>
      </c>
      <c r="S309" s="48"/>
      <c r="T309" s="47" t="s">
        <v>53</v>
      </c>
      <c r="U309" s="47" t="s">
        <v>35</v>
      </c>
    </row>
    <row r="310" spans="1:21" s="46" customFormat="1" ht="24" outlineLevel="2">
      <c r="A310" s="16" t="s">
        <v>777</v>
      </c>
      <c r="B310" s="17" t="s">
        <v>8</v>
      </c>
      <c r="C310" s="47" t="s">
        <v>209</v>
      </c>
      <c r="D310" s="47"/>
      <c r="E310" s="48" t="s">
        <v>528</v>
      </c>
      <c r="F310" s="107">
        <v>13.95</v>
      </c>
      <c r="G310" s="47" t="s">
        <v>11</v>
      </c>
      <c r="H310" s="20">
        <v>0</v>
      </c>
      <c r="I310" s="107">
        <f>F310*(1+H310/100)</f>
        <v>13.95</v>
      </c>
      <c r="J310" s="20">
        <v>0</v>
      </c>
      <c r="K310" s="21">
        <f>I310*J310</f>
        <v>0</v>
      </c>
      <c r="L310" s="49">
        <v>0.0051</v>
      </c>
      <c r="M310" s="50">
        <f>I310*L310</f>
        <v>0.071145</v>
      </c>
      <c r="N310" s="49"/>
      <c r="O310" s="50">
        <f>I310*N310</f>
        <v>0</v>
      </c>
      <c r="P310" s="21">
        <v>21</v>
      </c>
      <c r="Q310" s="21">
        <f>K310*(P310/100)</f>
        <v>0</v>
      </c>
      <c r="R310" s="21">
        <f>K310+Q310</f>
        <v>0</v>
      </c>
      <c r="S310" s="48"/>
      <c r="T310" s="47" t="s">
        <v>53</v>
      </c>
      <c r="U310" s="47" t="s">
        <v>35</v>
      </c>
    </row>
    <row r="311" spans="1:21" s="51" customFormat="1" ht="11.25" outlineLevel="3">
      <c r="A311" s="52"/>
      <c r="B311" s="53"/>
      <c r="C311" s="53"/>
      <c r="D311" s="53"/>
      <c r="E311" s="54" t="s">
        <v>310</v>
      </c>
      <c r="F311" s="108">
        <v>13.95</v>
      </c>
      <c r="G311" s="53"/>
      <c r="H311" s="55"/>
      <c r="I311" s="169"/>
      <c r="J311" s="55"/>
      <c r="K311" s="56"/>
      <c r="L311" s="57"/>
      <c r="M311" s="55"/>
      <c r="N311" s="55"/>
      <c r="O311" s="55"/>
      <c r="P311" s="82" t="s">
        <v>2</v>
      </c>
      <c r="Q311" s="55"/>
      <c r="R311" s="55"/>
      <c r="S311" s="54"/>
      <c r="T311" s="53"/>
      <c r="U311" s="53"/>
    </row>
    <row r="312" spans="1:21" s="46" customFormat="1" ht="12" outlineLevel="2">
      <c r="A312" s="16" t="s">
        <v>816</v>
      </c>
      <c r="B312" s="17" t="s">
        <v>8</v>
      </c>
      <c r="C312" s="47" t="s">
        <v>249</v>
      </c>
      <c r="D312" s="47"/>
      <c r="E312" s="48" t="s">
        <v>464</v>
      </c>
      <c r="F312" s="107">
        <v>2.8</v>
      </c>
      <c r="G312" s="47" t="s">
        <v>0</v>
      </c>
      <c r="H312" s="20">
        <v>0</v>
      </c>
      <c r="I312" s="107">
        <f>F312*(1+H312/100)</f>
        <v>2.8</v>
      </c>
      <c r="J312" s="20">
        <v>0</v>
      </c>
      <c r="K312" s="21">
        <f>I312*J312</f>
        <v>0</v>
      </c>
      <c r="L312" s="49"/>
      <c r="M312" s="50">
        <f>I312*L312</f>
        <v>0</v>
      </c>
      <c r="N312" s="49"/>
      <c r="O312" s="50">
        <f>I312*N312</f>
        <v>0</v>
      </c>
      <c r="P312" s="21">
        <v>21</v>
      </c>
      <c r="Q312" s="21">
        <f>K312*(P312/100)</f>
        <v>0</v>
      </c>
      <c r="R312" s="21">
        <f>K312+Q312</f>
        <v>0</v>
      </c>
      <c r="S312" s="48"/>
      <c r="T312" s="47" t="s">
        <v>53</v>
      </c>
      <c r="U312" s="47" t="s">
        <v>35</v>
      </c>
    </row>
    <row r="313" spans="1:21" s="83" customFormat="1" ht="12.75" customHeight="1" outlineLevel="2">
      <c r="A313" s="84"/>
      <c r="B313" s="85"/>
      <c r="C313" s="85"/>
      <c r="D313" s="85"/>
      <c r="E313" s="86"/>
      <c r="F313" s="126"/>
      <c r="G313" s="159"/>
      <c r="H313" s="87"/>
      <c r="I313" s="126"/>
      <c r="J313" s="87"/>
      <c r="K313" s="88"/>
      <c r="L313" s="89"/>
      <c r="M313" s="87"/>
      <c r="N313" s="87"/>
      <c r="O313" s="87"/>
      <c r="P313" s="90" t="s">
        <v>2</v>
      </c>
      <c r="Q313" s="87"/>
      <c r="R313" s="87"/>
      <c r="S313" s="87"/>
      <c r="T313" s="85"/>
      <c r="U313" s="85"/>
    </row>
    <row r="314" spans="1:21" s="38" customFormat="1" ht="16.5" customHeight="1" outlineLevel="1">
      <c r="A314" s="39"/>
      <c r="B314" s="6"/>
      <c r="C314" s="40"/>
      <c r="D314" s="40"/>
      <c r="E314" s="40" t="s">
        <v>312</v>
      </c>
      <c r="F314" s="125"/>
      <c r="G314" s="25"/>
      <c r="H314" s="41"/>
      <c r="I314" s="125"/>
      <c r="J314" s="41"/>
      <c r="K314" s="42">
        <f>SUBTOTAL(9,K315:K317)</f>
        <v>0</v>
      </c>
      <c r="L314" s="43"/>
      <c r="M314" s="44">
        <f>SUBTOTAL(9,M315:M317)</f>
        <v>0.0010584</v>
      </c>
      <c r="N314" s="41"/>
      <c r="O314" s="44">
        <f>SUBTOTAL(9,O315:O317)</f>
        <v>0</v>
      </c>
      <c r="P314" s="81" t="s">
        <v>2</v>
      </c>
      <c r="Q314" s="42">
        <f>SUBTOTAL(9,Q315:Q317)</f>
        <v>0</v>
      </c>
      <c r="R314" s="42">
        <f>SUBTOTAL(9,R315:R317)</f>
        <v>0</v>
      </c>
      <c r="S314" s="45"/>
      <c r="T314" s="25"/>
      <c r="U314" s="25"/>
    </row>
    <row r="315" spans="1:21" s="46" customFormat="1" ht="24" outlineLevel="2">
      <c r="A315" s="16" t="s">
        <v>817</v>
      </c>
      <c r="B315" s="17" t="s">
        <v>8</v>
      </c>
      <c r="C315" s="47" t="s">
        <v>210</v>
      </c>
      <c r="D315" s="47"/>
      <c r="E315" s="48" t="s">
        <v>497</v>
      </c>
      <c r="F315" s="107">
        <v>7.56</v>
      </c>
      <c r="G315" s="47" t="s">
        <v>11</v>
      </c>
      <c r="H315" s="20">
        <v>0</v>
      </c>
      <c r="I315" s="107">
        <f>F315*(1+H315/100)</f>
        <v>7.56</v>
      </c>
      <c r="J315" s="20">
        <v>0</v>
      </c>
      <c r="K315" s="21">
        <f>I315*J315</f>
        <v>0</v>
      </c>
      <c r="L315" s="49">
        <v>0.00014</v>
      </c>
      <c r="M315" s="50">
        <f>I315*L315</f>
        <v>0.0010584</v>
      </c>
      <c r="N315" s="49"/>
      <c r="O315" s="50">
        <f>I315*N315</f>
        <v>0</v>
      </c>
      <c r="P315" s="21">
        <v>21</v>
      </c>
      <c r="Q315" s="21">
        <f>K315*(P315/100)</f>
        <v>0</v>
      </c>
      <c r="R315" s="21">
        <f>K315+Q315</f>
        <v>0</v>
      </c>
      <c r="S315" s="48"/>
      <c r="T315" s="47" t="s">
        <v>53</v>
      </c>
      <c r="U315" s="47" t="s">
        <v>36</v>
      </c>
    </row>
    <row r="316" spans="1:21" s="51" customFormat="1" ht="11.25" outlineLevel="3">
      <c r="A316" s="52"/>
      <c r="B316" s="53"/>
      <c r="C316" s="53"/>
      <c r="D316" s="53"/>
      <c r="E316" s="54" t="s">
        <v>367</v>
      </c>
      <c r="F316" s="108">
        <v>7.56</v>
      </c>
      <c r="G316" s="53"/>
      <c r="H316" s="55"/>
      <c r="I316" s="169"/>
      <c r="J316" s="55"/>
      <c r="K316" s="56"/>
      <c r="L316" s="57"/>
      <c r="M316" s="55"/>
      <c r="N316" s="55"/>
      <c r="O316" s="55"/>
      <c r="P316" s="82" t="s">
        <v>2</v>
      </c>
      <c r="Q316" s="55"/>
      <c r="R316" s="55"/>
      <c r="S316" s="54"/>
      <c r="T316" s="53"/>
      <c r="U316" s="53"/>
    </row>
    <row r="317" spans="1:21" s="83" customFormat="1" ht="12.75" customHeight="1" outlineLevel="2">
      <c r="A317" s="84"/>
      <c r="B317" s="85"/>
      <c r="C317" s="85"/>
      <c r="D317" s="85"/>
      <c r="E317" s="86"/>
      <c r="F317" s="126"/>
      <c r="G317" s="159"/>
      <c r="H317" s="87"/>
      <c r="I317" s="126"/>
      <c r="J317" s="87"/>
      <c r="K317" s="88"/>
      <c r="L317" s="89"/>
      <c r="M317" s="87"/>
      <c r="N317" s="87"/>
      <c r="O317" s="87"/>
      <c r="P317" s="90" t="s">
        <v>2</v>
      </c>
      <c r="Q317" s="87"/>
      <c r="R317" s="87"/>
      <c r="S317" s="87"/>
      <c r="T317" s="85"/>
      <c r="U317" s="85"/>
    </row>
    <row r="318" spans="1:21" s="38" customFormat="1" ht="16.5" customHeight="1" outlineLevel="1">
      <c r="A318" s="39"/>
      <c r="B318" s="6"/>
      <c r="C318" s="40"/>
      <c r="D318" s="40"/>
      <c r="E318" s="40" t="s">
        <v>253</v>
      </c>
      <c r="F318" s="125"/>
      <c r="G318" s="25"/>
      <c r="H318" s="41"/>
      <c r="I318" s="125"/>
      <c r="J318" s="41"/>
      <c r="K318" s="42">
        <f>SUBTOTAL(9,K319:K327)</f>
        <v>0</v>
      </c>
      <c r="L318" s="43"/>
      <c r="M318" s="44">
        <f>SUBTOTAL(9,M319:M327)</f>
        <v>0.3213303599999999</v>
      </c>
      <c r="N318" s="41"/>
      <c r="O318" s="44">
        <f>SUBTOTAL(9,O319:O327)</f>
        <v>0.064734696</v>
      </c>
      <c r="P318" s="81" t="s">
        <v>2</v>
      </c>
      <c r="Q318" s="42">
        <f>SUBTOTAL(9,Q319:Q327)</f>
        <v>0</v>
      </c>
      <c r="R318" s="42">
        <f>SUBTOTAL(9,R319:R327)</f>
        <v>0</v>
      </c>
      <c r="S318" s="45"/>
      <c r="T318" s="25"/>
      <c r="U318" s="25"/>
    </row>
    <row r="319" spans="1:21" s="46" customFormat="1" ht="12" outlineLevel="2">
      <c r="A319" s="16" t="s">
        <v>818</v>
      </c>
      <c r="B319" s="17" t="s">
        <v>8</v>
      </c>
      <c r="C319" s="47" t="s">
        <v>211</v>
      </c>
      <c r="D319" s="47"/>
      <c r="E319" s="48" t="s">
        <v>415</v>
      </c>
      <c r="F319" s="107">
        <v>208.82159999999996</v>
      </c>
      <c r="G319" s="47" t="s">
        <v>11</v>
      </c>
      <c r="H319" s="20">
        <v>0</v>
      </c>
      <c r="I319" s="107">
        <f>F319*(1+H319/100)</f>
        <v>208.82159999999996</v>
      </c>
      <c r="J319" s="20">
        <v>0</v>
      </c>
      <c r="K319" s="21">
        <f>I319*J319</f>
        <v>0</v>
      </c>
      <c r="L319" s="49">
        <v>0.001</v>
      </c>
      <c r="M319" s="50">
        <f>I319*L319</f>
        <v>0.20882159999999997</v>
      </c>
      <c r="N319" s="49">
        <v>0.00031</v>
      </c>
      <c r="O319" s="50">
        <f>I319*N319</f>
        <v>0.064734696</v>
      </c>
      <c r="P319" s="21">
        <v>21</v>
      </c>
      <c r="Q319" s="21">
        <f>K319*(P319/100)</f>
        <v>0</v>
      </c>
      <c r="R319" s="21">
        <f>K319+Q319</f>
        <v>0</v>
      </c>
      <c r="S319" s="48"/>
      <c r="T319" s="47" t="s">
        <v>53</v>
      </c>
      <c r="U319" s="47" t="s">
        <v>37</v>
      </c>
    </row>
    <row r="320" spans="1:21" s="51" customFormat="1" ht="22.5" outlineLevel="3">
      <c r="A320" s="52"/>
      <c r="B320" s="53"/>
      <c r="C320" s="53"/>
      <c r="D320" s="53"/>
      <c r="E320" s="54" t="s">
        <v>443</v>
      </c>
      <c r="F320" s="108">
        <v>208.82159999999996</v>
      </c>
      <c r="G320" s="53"/>
      <c r="H320" s="55"/>
      <c r="I320" s="169"/>
      <c r="J320" s="55"/>
      <c r="K320" s="56"/>
      <c r="L320" s="57"/>
      <c r="M320" s="55"/>
      <c r="N320" s="55"/>
      <c r="O320" s="55"/>
      <c r="P320" s="82" t="s">
        <v>2</v>
      </c>
      <c r="Q320" s="55"/>
      <c r="R320" s="55"/>
      <c r="S320" s="54"/>
      <c r="T320" s="53"/>
      <c r="U320" s="53"/>
    </row>
    <row r="321" spans="1:21" s="46" customFormat="1" ht="24" outlineLevel="2">
      <c r="A321" s="16" t="s">
        <v>819</v>
      </c>
      <c r="B321" s="17" t="s">
        <v>8</v>
      </c>
      <c r="C321" s="47" t="s">
        <v>212</v>
      </c>
      <c r="D321" s="47"/>
      <c r="E321" s="48" t="s">
        <v>471</v>
      </c>
      <c r="F321" s="107">
        <v>208.822</v>
      </c>
      <c r="G321" s="47" t="s">
        <v>11</v>
      </c>
      <c r="H321" s="20">
        <v>0</v>
      </c>
      <c r="I321" s="107">
        <f>F321*(1+H321/100)</f>
        <v>208.822</v>
      </c>
      <c r="J321" s="20">
        <v>0</v>
      </c>
      <c r="K321" s="21">
        <f>I321*J321</f>
        <v>0</v>
      </c>
      <c r="L321" s="49"/>
      <c r="M321" s="50">
        <f>I321*L321</f>
        <v>0</v>
      </c>
      <c r="N321" s="49"/>
      <c r="O321" s="50">
        <f>I321*N321</f>
        <v>0</v>
      </c>
      <c r="P321" s="21">
        <v>21</v>
      </c>
      <c r="Q321" s="21">
        <f>K321*(P321/100)</f>
        <v>0</v>
      </c>
      <c r="R321" s="21">
        <f>K321+Q321</f>
        <v>0</v>
      </c>
      <c r="S321" s="48"/>
      <c r="T321" s="47" t="s">
        <v>53</v>
      </c>
      <c r="U321" s="47" t="s">
        <v>37</v>
      </c>
    </row>
    <row r="322" spans="1:21" s="46" customFormat="1" ht="24" outlineLevel="2">
      <c r="A322" s="16" t="s">
        <v>820</v>
      </c>
      <c r="B322" s="17" t="s">
        <v>8</v>
      </c>
      <c r="C322" s="47" t="s">
        <v>213</v>
      </c>
      <c r="D322" s="47"/>
      <c r="E322" s="48" t="s">
        <v>534</v>
      </c>
      <c r="F322" s="107">
        <v>432.726</v>
      </c>
      <c r="G322" s="47" t="s">
        <v>11</v>
      </c>
      <c r="H322" s="20">
        <v>0</v>
      </c>
      <c r="I322" s="107">
        <f>F322*(1+H322/100)</f>
        <v>432.726</v>
      </c>
      <c r="J322" s="20">
        <v>0</v>
      </c>
      <c r="K322" s="21">
        <f>I322*J322</f>
        <v>0</v>
      </c>
      <c r="L322" s="49">
        <v>0.00026</v>
      </c>
      <c r="M322" s="50">
        <f>I322*L322</f>
        <v>0.11250875999999999</v>
      </c>
      <c r="N322" s="49"/>
      <c r="O322" s="50">
        <f>I322*N322</f>
        <v>0</v>
      </c>
      <c r="P322" s="21">
        <v>21</v>
      </c>
      <c r="Q322" s="21">
        <f>K322*(P322/100)</f>
        <v>0</v>
      </c>
      <c r="R322" s="21">
        <f>K322+Q322</f>
        <v>0</v>
      </c>
      <c r="S322" s="48"/>
      <c r="T322" s="47" t="s">
        <v>53</v>
      </c>
      <c r="U322" s="47" t="s">
        <v>37</v>
      </c>
    </row>
    <row r="323" spans="1:21" s="51" customFormat="1" ht="11.25" outlineLevel="3">
      <c r="A323" s="52"/>
      <c r="B323" s="53"/>
      <c r="C323" s="53"/>
      <c r="D323" s="53"/>
      <c r="E323" s="54" t="s">
        <v>47</v>
      </c>
      <c r="F323" s="108">
        <v>142.2</v>
      </c>
      <c r="G323" s="53"/>
      <c r="H323" s="55"/>
      <c r="I323" s="169"/>
      <c r="J323" s="55"/>
      <c r="K323" s="56"/>
      <c r="L323" s="57"/>
      <c r="M323" s="55"/>
      <c r="N323" s="55"/>
      <c r="O323" s="55"/>
      <c r="P323" s="82" t="s">
        <v>2</v>
      </c>
      <c r="Q323" s="55"/>
      <c r="R323" s="55"/>
      <c r="S323" s="54"/>
      <c r="T323" s="53"/>
      <c r="U323" s="53"/>
    </row>
    <row r="324" spans="1:21" s="51" customFormat="1" ht="22.5" outlineLevel="3">
      <c r="A324" s="52"/>
      <c r="B324" s="53"/>
      <c r="C324" s="53"/>
      <c r="D324" s="53"/>
      <c r="E324" s="54" t="s">
        <v>383</v>
      </c>
      <c r="F324" s="108">
        <v>348.481</v>
      </c>
      <c r="G324" s="53"/>
      <c r="H324" s="55"/>
      <c r="I324" s="169"/>
      <c r="J324" s="55"/>
      <c r="K324" s="56"/>
      <c r="L324" s="57"/>
      <c r="M324" s="55"/>
      <c r="N324" s="55"/>
      <c r="O324" s="55"/>
      <c r="P324" s="82" t="s">
        <v>2</v>
      </c>
      <c r="Q324" s="55"/>
      <c r="R324" s="55"/>
      <c r="S324" s="54"/>
      <c r="T324" s="53"/>
      <c r="U324" s="53"/>
    </row>
    <row r="325" spans="1:21" s="51" customFormat="1" ht="11.25" outlineLevel="3">
      <c r="A325" s="52"/>
      <c r="B325" s="53"/>
      <c r="C325" s="53"/>
      <c r="D325" s="53"/>
      <c r="E325" s="54" t="s">
        <v>311</v>
      </c>
      <c r="F325" s="108">
        <v>-13.95</v>
      </c>
      <c r="G325" s="53"/>
      <c r="H325" s="55"/>
      <c r="I325" s="169"/>
      <c r="J325" s="55"/>
      <c r="K325" s="56"/>
      <c r="L325" s="57"/>
      <c r="M325" s="55"/>
      <c r="N325" s="55"/>
      <c r="O325" s="55"/>
      <c r="P325" s="82" t="s">
        <v>2</v>
      </c>
      <c r="Q325" s="55"/>
      <c r="R325" s="55"/>
      <c r="S325" s="54"/>
      <c r="T325" s="53"/>
      <c r="U325" s="53"/>
    </row>
    <row r="326" spans="1:21" s="51" customFormat="1" ht="11.25" outlineLevel="3">
      <c r="A326" s="52"/>
      <c r="B326" s="53"/>
      <c r="C326" s="53"/>
      <c r="D326" s="53"/>
      <c r="E326" s="54" t="s">
        <v>429</v>
      </c>
      <c r="F326" s="108">
        <v>-44.005</v>
      </c>
      <c r="G326" s="53"/>
      <c r="H326" s="55"/>
      <c r="I326" s="169"/>
      <c r="J326" s="55"/>
      <c r="K326" s="56"/>
      <c r="L326" s="57"/>
      <c r="M326" s="55"/>
      <c r="N326" s="55"/>
      <c r="O326" s="55"/>
      <c r="P326" s="82" t="s">
        <v>2</v>
      </c>
      <c r="Q326" s="55"/>
      <c r="R326" s="55"/>
      <c r="S326" s="54"/>
      <c r="T326" s="53"/>
      <c r="U326" s="53"/>
    </row>
    <row r="327" spans="1:21" s="83" customFormat="1" ht="12.75" customHeight="1" outlineLevel="2">
      <c r="A327" s="84"/>
      <c r="B327" s="85"/>
      <c r="C327" s="85"/>
      <c r="D327" s="85"/>
      <c r="E327" s="86"/>
      <c r="F327" s="126"/>
      <c r="G327" s="159"/>
      <c r="H327" s="87"/>
      <c r="I327" s="126"/>
      <c r="J327" s="87"/>
      <c r="K327" s="88"/>
      <c r="L327" s="89"/>
      <c r="M327" s="87"/>
      <c r="N327" s="87"/>
      <c r="O327" s="87"/>
      <c r="P327" s="90" t="s">
        <v>2</v>
      </c>
      <c r="Q327" s="87"/>
      <c r="R327" s="87"/>
      <c r="S327" s="87"/>
      <c r="T327" s="85"/>
      <c r="U327" s="85"/>
    </row>
    <row r="328" spans="1:21" s="83" customFormat="1" ht="12.75" customHeight="1" outlineLevel="1">
      <c r="A328" s="84"/>
      <c r="B328" s="85"/>
      <c r="C328" s="85"/>
      <c r="D328" s="85"/>
      <c r="E328" s="86"/>
      <c r="F328" s="126"/>
      <c r="G328" s="159"/>
      <c r="H328" s="87"/>
      <c r="I328" s="126"/>
      <c r="J328" s="87"/>
      <c r="K328" s="88"/>
      <c r="L328" s="89"/>
      <c r="M328" s="87"/>
      <c r="N328" s="87"/>
      <c r="O328" s="87"/>
      <c r="P328" s="90" t="s">
        <v>2</v>
      </c>
      <c r="Q328" s="87"/>
      <c r="R328" s="87"/>
      <c r="S328" s="87"/>
      <c r="T328" s="85"/>
      <c r="U328" s="85"/>
    </row>
    <row r="329" spans="1:21" s="28" customFormat="1" ht="18.75" customHeight="1">
      <c r="A329" s="29"/>
      <c r="B329" s="30"/>
      <c r="C329" s="31"/>
      <c r="D329" s="31"/>
      <c r="E329" s="31" t="s">
        <v>408</v>
      </c>
      <c r="F329" s="124"/>
      <c r="G329" s="37"/>
      <c r="H329" s="32"/>
      <c r="I329" s="124"/>
      <c r="J329" s="32"/>
      <c r="K329" s="33">
        <f>K330</f>
        <v>0</v>
      </c>
      <c r="L329" s="34"/>
      <c r="M329" s="35">
        <f>SUBTOTAL(9,M330:M334)</f>
        <v>0</v>
      </c>
      <c r="N329" s="32"/>
      <c r="O329" s="35">
        <f>SUBTOTAL(9,O330:O334)</f>
        <v>0</v>
      </c>
      <c r="P329" s="80" t="s">
        <v>2</v>
      </c>
      <c r="Q329" s="33">
        <f>SUBTOTAL(9,Q330:Q334)</f>
        <v>0</v>
      </c>
      <c r="R329" s="33">
        <f>SUBTOTAL(9,R330:R334)</f>
        <v>0</v>
      </c>
      <c r="S329" s="36"/>
      <c r="T329" s="37"/>
      <c r="U329" s="37"/>
    </row>
    <row r="330" spans="1:21" s="38" customFormat="1" ht="16.5" customHeight="1" outlineLevel="1">
      <c r="A330" s="39"/>
      <c r="B330" s="6"/>
      <c r="C330" s="40"/>
      <c r="D330" s="40"/>
      <c r="E330" s="40" t="s">
        <v>373</v>
      </c>
      <c r="F330" s="125"/>
      <c r="G330" s="25"/>
      <c r="H330" s="41"/>
      <c r="I330" s="125"/>
      <c r="J330" s="41"/>
      <c r="K330" s="42">
        <f>SUBTOTAL(9,K331:K334)</f>
        <v>0</v>
      </c>
      <c r="L330" s="43"/>
      <c r="M330" s="44">
        <f>SUBTOTAL(9,M331:M334)</f>
        <v>0</v>
      </c>
      <c r="N330" s="41"/>
      <c r="O330" s="44">
        <f>SUBTOTAL(9,O331:O334)</f>
        <v>0</v>
      </c>
      <c r="P330" s="81" t="s">
        <v>2</v>
      </c>
      <c r="Q330" s="42">
        <f>SUBTOTAL(9,Q331:Q334)</f>
        <v>0</v>
      </c>
      <c r="R330" s="42">
        <f>SUBTOTAL(9,R331:R334)</f>
        <v>0</v>
      </c>
      <c r="S330" s="45"/>
      <c r="T330" s="25"/>
      <c r="U330" s="25"/>
    </row>
    <row r="331" spans="1:21" s="46" customFormat="1" ht="36" outlineLevel="2">
      <c r="A331" s="16">
        <v>1</v>
      </c>
      <c r="B331" s="17" t="s">
        <v>8</v>
      </c>
      <c r="C331" s="47" t="s">
        <v>198</v>
      </c>
      <c r="D331" s="47"/>
      <c r="E331" s="48" t="s">
        <v>556</v>
      </c>
      <c r="F331" s="107">
        <v>1</v>
      </c>
      <c r="G331" s="47" t="s">
        <v>42</v>
      </c>
      <c r="H331" s="20">
        <v>0</v>
      </c>
      <c r="I331" s="107">
        <f>F331*(1+H331/100)</f>
        <v>1</v>
      </c>
      <c r="J331" s="20">
        <v>0</v>
      </c>
      <c r="K331" s="21">
        <f>I331*J331</f>
        <v>0</v>
      </c>
      <c r="L331" s="49"/>
      <c r="M331" s="50">
        <f>I331*L331</f>
        <v>0</v>
      </c>
      <c r="N331" s="49"/>
      <c r="O331" s="50">
        <f>I331*N331</f>
        <v>0</v>
      </c>
      <c r="P331" s="21">
        <v>21</v>
      </c>
      <c r="Q331" s="21">
        <f>K331*(P331/100)</f>
        <v>0</v>
      </c>
      <c r="R331" s="21">
        <f>K331+Q331</f>
        <v>0</v>
      </c>
      <c r="S331" s="48"/>
      <c r="T331" s="47" t="s">
        <v>54</v>
      </c>
      <c r="U331" s="47" t="s">
        <v>32</v>
      </c>
    </row>
    <row r="332" spans="1:21" s="46" customFormat="1" ht="36" outlineLevel="2">
      <c r="A332" s="16">
        <v>2</v>
      </c>
      <c r="B332" s="17" t="s">
        <v>8</v>
      </c>
      <c r="C332" s="47" t="s">
        <v>199</v>
      </c>
      <c r="D332" s="47"/>
      <c r="E332" s="48" t="s">
        <v>555</v>
      </c>
      <c r="F332" s="107">
        <v>2</v>
      </c>
      <c r="G332" s="47" t="s">
        <v>42</v>
      </c>
      <c r="H332" s="20">
        <v>0</v>
      </c>
      <c r="I332" s="107">
        <f>F332*(1+H332/100)</f>
        <v>2</v>
      </c>
      <c r="J332" s="20">
        <v>0</v>
      </c>
      <c r="K332" s="21">
        <f>I332*J332</f>
        <v>0</v>
      </c>
      <c r="L332" s="49"/>
      <c r="M332" s="50">
        <f>I332*L332</f>
        <v>0</v>
      </c>
      <c r="N332" s="49"/>
      <c r="O332" s="50">
        <f>I332*N332</f>
        <v>0</v>
      </c>
      <c r="P332" s="21">
        <v>21</v>
      </c>
      <c r="Q332" s="21">
        <f>K332*(P332/100)</f>
        <v>0</v>
      </c>
      <c r="R332" s="21">
        <f>K332+Q332</f>
        <v>0</v>
      </c>
      <c r="S332" s="48"/>
      <c r="T332" s="47" t="s">
        <v>54</v>
      </c>
      <c r="U332" s="47" t="s">
        <v>32</v>
      </c>
    </row>
    <row r="333" spans="1:21" s="46" customFormat="1" ht="24" outlineLevel="2">
      <c r="A333" s="16">
        <v>3</v>
      </c>
      <c r="B333" s="17" t="s">
        <v>8</v>
      </c>
      <c r="C333" s="47" t="s">
        <v>246</v>
      </c>
      <c r="D333" s="47"/>
      <c r="E333" s="48" t="s">
        <v>479</v>
      </c>
      <c r="F333" s="107">
        <v>1.35</v>
      </c>
      <c r="G333" s="47" t="s">
        <v>0</v>
      </c>
      <c r="H333" s="20">
        <v>0</v>
      </c>
      <c r="I333" s="107">
        <f>F333*(1+H333/100)</f>
        <v>1.35</v>
      </c>
      <c r="J333" s="20">
        <v>0</v>
      </c>
      <c r="K333" s="21">
        <f>I333*J333</f>
        <v>0</v>
      </c>
      <c r="L333" s="49"/>
      <c r="M333" s="50">
        <f>I333*L333</f>
        <v>0</v>
      </c>
      <c r="N333" s="49"/>
      <c r="O333" s="50">
        <f>I333*N333</f>
        <v>0</v>
      </c>
      <c r="P333" s="21">
        <v>21</v>
      </c>
      <c r="Q333" s="21">
        <f>K333*(P333/100)</f>
        <v>0</v>
      </c>
      <c r="R333" s="21">
        <f>K333+Q333</f>
        <v>0</v>
      </c>
      <c r="S333" s="48"/>
      <c r="T333" s="47" t="s">
        <v>54</v>
      </c>
      <c r="U333" s="47" t="s">
        <v>32</v>
      </c>
    </row>
    <row r="334" spans="1:21" s="83" customFormat="1" ht="12.75" customHeight="1" outlineLevel="2">
      <c r="A334" s="84"/>
      <c r="B334" s="85"/>
      <c r="C334" s="85"/>
      <c r="D334" s="85"/>
      <c r="E334" s="86"/>
      <c r="F334" s="126"/>
      <c r="G334" s="159"/>
      <c r="H334" s="87"/>
      <c r="I334" s="126"/>
      <c r="J334" s="87"/>
      <c r="K334" s="88"/>
      <c r="L334" s="89"/>
      <c r="M334" s="87"/>
      <c r="N334" s="87"/>
      <c r="O334" s="87"/>
      <c r="P334" s="90" t="s">
        <v>2</v>
      </c>
      <c r="Q334" s="87"/>
      <c r="R334" s="87"/>
      <c r="S334" s="87"/>
      <c r="T334" s="85"/>
      <c r="U334" s="85"/>
    </row>
    <row r="336" spans="1:21" s="128" customFormat="1" ht="12.75" customHeight="1">
      <c r="A336" s="129"/>
      <c r="B336" s="30"/>
      <c r="C336" s="31"/>
      <c r="D336" s="31"/>
      <c r="E336" s="31" t="s">
        <v>778</v>
      </c>
      <c r="F336" s="130"/>
      <c r="G336" s="160"/>
      <c r="H336" s="131"/>
      <c r="I336" s="173"/>
      <c r="J336" s="132"/>
      <c r="K336" s="33">
        <f>K337</f>
        <v>0</v>
      </c>
      <c r="L336" s="133"/>
      <c r="M336" s="134"/>
      <c r="N336" s="134"/>
      <c r="O336" s="134"/>
      <c r="P336" s="135" t="s">
        <v>2</v>
      </c>
      <c r="Q336" s="134"/>
      <c r="R336" s="134"/>
      <c r="S336" s="134"/>
      <c r="T336" s="136"/>
      <c r="U336" s="136"/>
    </row>
    <row r="337" spans="1:11" ht="12.75">
      <c r="A337" s="137"/>
      <c r="B337" s="6"/>
      <c r="C337" s="40"/>
      <c r="D337" s="40"/>
      <c r="E337" s="40" t="s">
        <v>779</v>
      </c>
      <c r="F337" s="138"/>
      <c r="G337" s="161"/>
      <c r="H337" s="139"/>
      <c r="I337" s="174"/>
      <c r="J337" s="140"/>
      <c r="K337" s="42">
        <f>SUBTOTAL(9,K338:K348)</f>
        <v>0</v>
      </c>
    </row>
    <row r="338" spans="1:21" s="141" customFormat="1" ht="12.75">
      <c r="A338" s="142">
        <v>1</v>
      </c>
      <c r="B338" s="110" t="s">
        <v>7</v>
      </c>
      <c r="C338" s="111" t="s">
        <v>780</v>
      </c>
      <c r="D338" s="111"/>
      <c r="E338" s="112" t="s">
        <v>781</v>
      </c>
      <c r="F338" s="113">
        <v>1.5</v>
      </c>
      <c r="G338" s="111" t="s">
        <v>0</v>
      </c>
      <c r="H338" s="115">
        <v>0</v>
      </c>
      <c r="I338" s="113">
        <f aca="true" t="shared" si="55" ref="I338:I347">F338</f>
        <v>1.5</v>
      </c>
      <c r="J338" s="114">
        <f>(K5+K329)/100</f>
        <v>0</v>
      </c>
      <c r="K338" s="21">
        <f>I338*J338</f>
        <v>0</v>
      </c>
      <c r="L338" s="143"/>
      <c r="M338" s="144"/>
      <c r="N338" s="144"/>
      <c r="O338" s="144"/>
      <c r="P338" s="144"/>
      <c r="Q338" s="144"/>
      <c r="R338" s="144"/>
      <c r="S338" s="144"/>
      <c r="T338" s="145"/>
      <c r="U338" s="145"/>
    </row>
    <row r="339" spans="1:21" s="141" customFormat="1" ht="12.75">
      <c r="A339" s="142" t="s">
        <v>782</v>
      </c>
      <c r="B339" s="110" t="s">
        <v>7</v>
      </c>
      <c r="C339" s="111" t="s">
        <v>783</v>
      </c>
      <c r="D339" s="111"/>
      <c r="E339" s="112" t="s">
        <v>784</v>
      </c>
      <c r="F339" s="113">
        <v>1</v>
      </c>
      <c r="G339" s="111" t="s">
        <v>0</v>
      </c>
      <c r="H339" s="115">
        <v>0</v>
      </c>
      <c r="I339" s="113">
        <f t="shared" si="55"/>
        <v>1</v>
      </c>
      <c r="J339" s="114">
        <f>(K5+K329)/100</f>
        <v>0</v>
      </c>
      <c r="K339" s="21">
        <f aca="true" t="shared" si="56" ref="K339:K347">I339*J339</f>
        <v>0</v>
      </c>
      <c r="L339" s="143"/>
      <c r="M339" s="144"/>
      <c r="N339" s="144"/>
      <c r="O339" s="144"/>
      <c r="P339" s="144"/>
      <c r="Q339" s="144"/>
      <c r="R339" s="144"/>
      <c r="S339" s="144"/>
      <c r="T339" s="145"/>
      <c r="U339" s="145"/>
    </row>
    <row r="340" spans="1:11" ht="24">
      <c r="A340" s="142" t="s">
        <v>785</v>
      </c>
      <c r="B340" s="17" t="s">
        <v>7</v>
      </c>
      <c r="C340" s="47" t="s">
        <v>786</v>
      </c>
      <c r="D340" s="47"/>
      <c r="E340" s="48" t="s">
        <v>824</v>
      </c>
      <c r="F340" s="113">
        <v>1</v>
      </c>
      <c r="G340" s="111" t="s">
        <v>61</v>
      </c>
      <c r="H340" s="115">
        <v>0</v>
      </c>
      <c r="I340" s="113">
        <f t="shared" si="55"/>
        <v>1</v>
      </c>
      <c r="J340" s="114">
        <v>0</v>
      </c>
      <c r="K340" s="21">
        <f t="shared" si="56"/>
        <v>0</v>
      </c>
    </row>
    <row r="341" spans="1:11" ht="12.75">
      <c r="A341" s="142" t="s">
        <v>787</v>
      </c>
      <c r="B341" s="17" t="s">
        <v>7</v>
      </c>
      <c r="C341" s="47" t="s">
        <v>788</v>
      </c>
      <c r="D341" s="47"/>
      <c r="E341" s="48" t="s">
        <v>789</v>
      </c>
      <c r="F341" s="113">
        <v>1</v>
      </c>
      <c r="G341" s="111" t="s">
        <v>61</v>
      </c>
      <c r="H341" s="115">
        <v>0</v>
      </c>
      <c r="I341" s="113">
        <f t="shared" si="55"/>
        <v>1</v>
      </c>
      <c r="J341" s="114">
        <v>0</v>
      </c>
      <c r="K341" s="21">
        <f t="shared" si="56"/>
        <v>0</v>
      </c>
    </row>
    <row r="342" spans="1:11" ht="24">
      <c r="A342" s="142" t="s">
        <v>790</v>
      </c>
      <c r="B342" s="17" t="s">
        <v>7</v>
      </c>
      <c r="C342" s="47" t="s">
        <v>791</v>
      </c>
      <c r="D342" s="47"/>
      <c r="E342" s="48" t="s">
        <v>825</v>
      </c>
      <c r="F342" s="113">
        <v>1</v>
      </c>
      <c r="G342" s="111" t="s">
        <v>61</v>
      </c>
      <c r="H342" s="115">
        <v>0</v>
      </c>
      <c r="I342" s="113">
        <f t="shared" si="55"/>
        <v>1</v>
      </c>
      <c r="J342" s="114">
        <v>0</v>
      </c>
      <c r="K342" s="21">
        <f t="shared" si="56"/>
        <v>0</v>
      </c>
    </row>
    <row r="343" spans="1:11" ht="12.75">
      <c r="A343" s="142" t="s">
        <v>557</v>
      </c>
      <c r="B343" s="17" t="s">
        <v>7</v>
      </c>
      <c r="C343" s="47" t="s">
        <v>792</v>
      </c>
      <c r="D343" s="47"/>
      <c r="E343" s="48" t="s">
        <v>793</v>
      </c>
      <c r="F343" s="113">
        <v>1</v>
      </c>
      <c r="G343" s="111" t="s">
        <v>61</v>
      </c>
      <c r="H343" s="115">
        <v>0</v>
      </c>
      <c r="I343" s="113">
        <f t="shared" si="55"/>
        <v>1</v>
      </c>
      <c r="J343" s="114">
        <v>0</v>
      </c>
      <c r="K343" s="21">
        <f t="shared" si="56"/>
        <v>0</v>
      </c>
    </row>
    <row r="344" spans="1:11" ht="12.75">
      <c r="A344" s="142" t="s">
        <v>558</v>
      </c>
      <c r="B344" s="17" t="s">
        <v>7</v>
      </c>
      <c r="C344" s="47" t="s">
        <v>794</v>
      </c>
      <c r="D344" s="47"/>
      <c r="E344" s="48" t="s">
        <v>795</v>
      </c>
      <c r="F344" s="113">
        <v>1</v>
      </c>
      <c r="G344" s="111" t="s">
        <v>61</v>
      </c>
      <c r="H344" s="115">
        <v>0</v>
      </c>
      <c r="I344" s="113">
        <f t="shared" si="55"/>
        <v>1</v>
      </c>
      <c r="J344" s="114">
        <v>0</v>
      </c>
      <c r="K344" s="21">
        <f t="shared" si="56"/>
        <v>0</v>
      </c>
    </row>
    <row r="345" spans="1:11" ht="24">
      <c r="A345" s="142" t="s">
        <v>559</v>
      </c>
      <c r="B345" s="17" t="s">
        <v>7</v>
      </c>
      <c r="C345" s="47" t="s">
        <v>796</v>
      </c>
      <c r="D345" s="47"/>
      <c r="E345" s="48" t="s">
        <v>826</v>
      </c>
      <c r="F345" s="113">
        <v>10</v>
      </c>
      <c r="G345" s="111" t="s">
        <v>828</v>
      </c>
      <c r="H345" s="115">
        <v>0</v>
      </c>
      <c r="I345" s="113">
        <f t="shared" si="55"/>
        <v>10</v>
      </c>
      <c r="J345" s="114">
        <v>0</v>
      </c>
      <c r="K345" s="21">
        <f t="shared" si="56"/>
        <v>0</v>
      </c>
    </row>
    <row r="346" spans="1:21" s="51" customFormat="1" ht="45" outlineLevel="3">
      <c r="A346" s="52"/>
      <c r="B346" s="53"/>
      <c r="C346" s="53"/>
      <c r="D346" s="53"/>
      <c r="E346" s="54" t="s">
        <v>830</v>
      </c>
      <c r="F346" s="108"/>
      <c r="G346" s="53"/>
      <c r="H346" s="55"/>
      <c r="I346" s="169"/>
      <c r="J346" s="55"/>
      <c r="K346" s="56"/>
      <c r="L346" s="57"/>
      <c r="M346" s="55"/>
      <c r="N346" s="55"/>
      <c r="O346" s="55"/>
      <c r="P346" s="82"/>
      <c r="Q346" s="55"/>
      <c r="R346" s="55"/>
      <c r="S346" s="54"/>
      <c r="T346" s="53"/>
      <c r="U346" s="53"/>
    </row>
    <row r="347" spans="1:11" ht="24">
      <c r="A347" s="142" t="s">
        <v>560</v>
      </c>
      <c r="B347" s="17" t="s">
        <v>7</v>
      </c>
      <c r="C347" s="47" t="s">
        <v>797</v>
      </c>
      <c r="D347" s="47"/>
      <c r="E347" s="48" t="s">
        <v>827</v>
      </c>
      <c r="F347" s="113">
        <v>10</v>
      </c>
      <c r="G347" s="111" t="s">
        <v>828</v>
      </c>
      <c r="H347" s="115">
        <v>0</v>
      </c>
      <c r="I347" s="113">
        <f t="shared" si="55"/>
        <v>10</v>
      </c>
      <c r="J347" s="114">
        <v>0</v>
      </c>
      <c r="K347" s="21">
        <f t="shared" si="56"/>
        <v>0</v>
      </c>
    </row>
    <row r="348" spans="1:21" s="51" customFormat="1" ht="22.5" outlineLevel="3">
      <c r="A348" s="52"/>
      <c r="B348" s="53"/>
      <c r="C348" s="53"/>
      <c r="D348" s="53"/>
      <c r="E348" s="54" t="s">
        <v>829</v>
      </c>
      <c r="F348" s="108"/>
      <c r="G348" s="53"/>
      <c r="H348" s="55"/>
      <c r="I348" s="169"/>
      <c r="J348" s="55"/>
      <c r="K348" s="56"/>
      <c r="L348" s="57"/>
      <c r="M348" s="55"/>
      <c r="N348" s="55"/>
      <c r="O348" s="55"/>
      <c r="P348" s="82"/>
      <c r="Q348" s="55"/>
      <c r="R348" s="55"/>
      <c r="S348" s="54"/>
      <c r="T348" s="53"/>
      <c r="U348" s="53"/>
    </row>
  </sheetData>
  <sheetProtection/>
  <printOptions horizontalCentered="1"/>
  <pageMargins left="0.1968503937007874" right="0.1968503937007874" top="0.1968503937007874" bottom="0.5905511811023623" header="0.3937007874015748" footer="0.3937007874015748"/>
  <pageSetup fitToHeight="6" fitToWidth="1" horizontalDpi="300" verticalDpi="300" orientation="portrait" paperSize="9" scale="68" r:id="rId1"/>
  <headerFooter alignWithMargins="0">
    <oddFooter>&amp;L&amp;8www.euroCALC.cz&amp;C&amp;8&amp;P z &amp;N&amp;R&amp;8&amp;D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7109375" style="0" customWidth="1"/>
    <col min="2" max="2" width="40.7109375" style="0" customWidth="1"/>
    <col min="3" max="3" width="10.7109375" style="0" customWidth="1"/>
    <col min="4" max="4" width="40.7109375" style="0" customWidth="1"/>
  </cols>
  <sheetData>
    <row r="1" spans="1:4" ht="12.75">
      <c r="A1" s="104" t="s">
        <v>59</v>
      </c>
      <c r="B1" s="104" t="s">
        <v>56</v>
      </c>
      <c r="C1" s="104" t="s">
        <v>62</v>
      </c>
      <c r="D1" s="104" t="s">
        <v>52</v>
      </c>
    </row>
    <row r="2" spans="1:4" ht="12.75" customHeight="1">
      <c r="A2" s="75"/>
      <c r="B2" s="77" t="s">
        <v>344</v>
      </c>
      <c r="C2" s="78"/>
      <c r="D2" s="76"/>
    </row>
    <row r="3" spans="1:4" ht="12.75" customHeight="1">
      <c r="A3" s="75"/>
      <c r="B3" s="77" t="s">
        <v>379</v>
      </c>
      <c r="C3" s="78"/>
      <c r="D3" s="76"/>
    </row>
    <row r="4" spans="1:4" ht="12.75" customHeight="1">
      <c r="A4" s="75"/>
      <c r="B4" s="77" t="s">
        <v>311</v>
      </c>
      <c r="C4" s="78"/>
      <c r="D4" s="76"/>
    </row>
    <row r="5" spans="1:4" ht="12.75" customHeight="1">
      <c r="A5" s="75"/>
      <c r="B5" s="77" t="s">
        <v>429</v>
      </c>
      <c r="C5" s="78"/>
      <c r="D5" s="76"/>
    </row>
    <row r="6" spans="1:4" ht="12.75" customHeight="1">
      <c r="A6" s="75"/>
      <c r="B6" s="77" t="s">
        <v>383</v>
      </c>
      <c r="C6" s="78"/>
      <c r="D6" s="76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Cermak Petr</cp:lastModifiedBy>
  <cp:lastPrinted>2021-05-05T06:28:25Z</cp:lastPrinted>
  <dcterms:created xsi:type="dcterms:W3CDTF">2007-10-16T11:08:58Z</dcterms:created>
  <dcterms:modified xsi:type="dcterms:W3CDTF">2021-05-05T10:33:16Z</dcterms:modified>
  <cp:category/>
  <cp:version/>
  <cp:contentType/>
  <cp:contentStatus/>
</cp:coreProperties>
</file>