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2760" yWindow="32760" windowWidth="19200" windowHeight="7905" activeTab="0"/>
  </bookViews>
  <sheets>
    <sheet name="Stavební rozpočet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<sst xmlns="http://schemas.openxmlformats.org/spreadsheetml/2006/main" count="208" uniqueCount="162">
  <si>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</si>
  <si>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</si>
  <si>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</si>
  <si>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</si>
  <si>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</si>
  <si>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</si>
  <si>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</si>
  <si>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</si>
  <si>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</si>
  <si>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</si>
  <si>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</si>
  <si>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</si>
  <si>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</si>
  <si>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</si>
  <si>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</si>
  <si>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</si>
  <si>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</si>
  <si>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</si>
  <si>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</si>
  <si>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</si>
  <si>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002VD</t>
  </si>
  <si>
    <t>00200000000019VD</t>
  </si>
  <si>
    <t>00200000000020VD</t>
  </si>
  <si>
    <t>00200000000021VD</t>
  </si>
  <si>
    <t>00200000000022VD</t>
  </si>
  <si>
    <t>00200000000023VD</t>
  </si>
  <si>
    <t>00200000000024VD</t>
  </si>
  <si>
    <t>00200000000026VD</t>
  </si>
  <si>
    <t>00200000000027VD</t>
  </si>
  <si>
    <t>00200000000028VD</t>
  </si>
  <si>
    <t>00200000000029VD</t>
  </si>
  <si>
    <t>00200000000030VD</t>
  </si>
  <si>
    <t>00200000000031VD</t>
  </si>
  <si>
    <t>00200000000032VD</t>
  </si>
  <si>
    <t>Restaurování Kouřimského předbraní</t>
  </si>
  <si>
    <t>Český Brod, p. č. 89, okres Kolín</t>
  </si>
  <si>
    <t>Restaurátorské práce</t>
  </si>
  <si>
    <t>Odstranění omítek v restaurátorském režimu, tj. v místech předpokládaných nálezů hist. líce. Šetrné odstranění omítkové vrstvy - okna pod římsou, rohy</t>
  </si>
  <si>
    <t>Odvoz na úložiště (skládka) do 10 km, vč. přesunu hmot</t>
  </si>
  <si>
    <t>Doočištění tlakovou vodou a proškrabání spár</t>
  </si>
  <si>
    <t>Sgrafitová úprava omítky, kvádrování, linkování do kletu</t>
  </si>
  <si>
    <t>Lešení - montáž a demontáž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</si>
  <si>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</si>
  <si>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</si>
  <si>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</si>
  <si>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</si>
  <si>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</si>
  <si>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</si>
  <si>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</si>
  <si>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m</t>
  </si>
  <si>
    <t>m3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</si>
  <si>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</si>
  <si>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</si>
  <si>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</si>
  <si>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</si>
  <si>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</si>
  <si>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</si>
  <si>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</si>
  <si>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</si>
  <si>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</si>
  <si>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</si>
  <si>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Město Český Brod, odbor rozvoje, Husovo náměstí 70</t>
  </si>
  <si>
    <t>akad. sochař a rest. Jaroslav Jelínek</t>
  </si>
  <si>
    <t>Celkem</t>
  </si>
  <si>
    <t>HSV mat</t>
  </si>
  <si>
    <t>HSV prac</t>
  </si>
  <si>
    <t>PSV mat</t>
  </si>
  <si>
    <t>PSV prac</t>
  </si>
  <si>
    <t>Mont mat</t>
  </si>
  <si>
    <t>Mont prac</t>
  </si>
  <si>
    <t>Ostatní mat.</t>
  </si>
  <si>
    <t>Práce vyzdění a demontáže paty zdi</t>
  </si>
  <si>
    <t>Kámen paty zdi 4,8 m3 kamene</t>
  </si>
  <si>
    <t xml:space="preserve"> popis prací</t>
  </si>
  <si>
    <t>7</t>
  </si>
  <si>
    <t>00200000000025VD</t>
  </si>
  <si>
    <t>KÓD</t>
  </si>
  <si>
    <t>Obnova předbraní Kouřimské brány v Českém Brodě</t>
  </si>
  <si>
    <t>REKAPITULACE STAVBY</t>
  </si>
  <si>
    <t>Stavba:</t>
  </si>
  <si>
    <t>KSO:</t>
  </si>
  <si>
    <t/>
  </si>
  <si>
    <t>CC-CZ:</t>
  </si>
  <si>
    <t>Místo:</t>
  </si>
  <si>
    <t>Český brod a Liblice</t>
  </si>
  <si>
    <t>Datum:</t>
  </si>
  <si>
    <t>4. 10. 2018</t>
  </si>
  <si>
    <t>Zadavatel:</t>
  </si>
  <si>
    <t>IČ:</t>
  </si>
  <si>
    <t>Město Český Brod</t>
  </si>
  <si>
    <t>DIČ:</t>
  </si>
  <si>
    <t>Uchazeč:</t>
  </si>
  <si>
    <t>25148117</t>
  </si>
  <si>
    <t>CZ25148117</t>
  </si>
  <si>
    <t>VECTRURA Pardubice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</si>
  <si>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</si>
  <si>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</si>
  <si>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</si>
  <si>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</si>
  <si>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</si>
  <si>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</si>
  <si>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</si>
  <si>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</si>
  <si>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</si>
  <si>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</si>
  <si>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</si>
  <si>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</si>
  <si>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</si>
  <si>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</si>
  <si>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Celkem bez DPH:</t>
  </si>
  <si>
    <t>DPH:</t>
  </si>
  <si>
    <t>Celkem včetně DPH</t>
  </si>
  <si>
    <t>DIO</t>
  </si>
  <si>
    <t>DSPS  včetně geodetického zaměření</t>
  </si>
  <si>
    <t>ks</t>
  </si>
  <si>
    <t>00200000000033VD</t>
  </si>
  <si>
    <t>00200000000034VD</t>
  </si>
  <si>
    <t>00200000000035VD</t>
  </si>
  <si>
    <t>Zařízení staveniště</t>
  </si>
  <si>
    <t>15</t>
  </si>
  <si>
    <t>16</t>
  </si>
  <si>
    <t>17</t>
  </si>
  <si>
    <t xml:space="preserve">Jednovrstvá kletovaná omítka s vápenným pačokem v jednom kroku, tj. do zavadlé omítky kletování vápnem, mramorovou moučkou s hyraulickým pojivem </t>
  </si>
  <si>
    <t>Lokální opravy erbu a jeho konzervace v rozsahu - očištění mechanické - suchý proces; očištění - mokré, pomocí čp. vody a saponátu, dočištění lihem; konsolidace povrchu; retuš, patina, tmely)</t>
  </si>
  <si>
    <t>00200000000036VD</t>
  </si>
  <si>
    <t>18</t>
  </si>
  <si>
    <t xml:space="preserve">Lešení - pronájem </t>
  </si>
  <si>
    <t>kpl</t>
  </si>
  <si>
    <t>00200000000037VD</t>
  </si>
  <si>
    <t>00200000000038VD</t>
  </si>
  <si>
    <t>19</t>
  </si>
  <si>
    <t>20</t>
  </si>
  <si>
    <t>21</t>
  </si>
  <si>
    <t>Výkop pro odvodňovací žlab se spádováním 45 m, š. 0,35 m, hl. cca 0,25 - 0,5 m se spádováním 1 cm /1m</t>
  </si>
  <si>
    <t xml:space="preserve">Nové oplechování 15m2 - Cu měď. římsy, tvar viz. rest. Záměr včetně řešení odvodnění bez využití č.p. 32 + demontáž starého. To odevzdat investorovi. </t>
  </si>
  <si>
    <t xml:space="preserve">Zrušení odvodnění přes dům č.p. 32 včetně zapravení zdiva a o opravy fasády </t>
  </si>
  <si>
    <t>Rozebrání chodníku a komunikace v žulové zádlažbě 45 m, š. 0,5 m</t>
  </si>
  <si>
    <t>Řezání živice chodníku tl. do 80 mm (2 x 5,5 + 2 x 1,5 + 2 x 0,25 + 1 x 0,5 + 1 x 1 m )</t>
  </si>
  <si>
    <t>22</t>
  </si>
  <si>
    <t>23</t>
  </si>
  <si>
    <t>00200000000039VD</t>
  </si>
  <si>
    <t>00200000000040VD</t>
  </si>
  <si>
    <t>Výkop pro napojení kanalizace v chodníku 5,5 x 0,4 x 1,1 m + 1,5 x 1 x 1,3 m</t>
  </si>
  <si>
    <t>Odvoz zeminy do 5 km včetně manipulace</t>
  </si>
  <si>
    <t>Uložení zeminy na skládce</t>
  </si>
  <si>
    <t>24</t>
  </si>
  <si>
    <t>25</t>
  </si>
  <si>
    <t>Oprava chodníku živičnou směsí (5,5 x 0,4 + 1,5 x 1) tl. 80 mm</t>
  </si>
  <si>
    <t>26</t>
  </si>
  <si>
    <t>27</t>
  </si>
  <si>
    <t>00200000000041VD</t>
  </si>
  <si>
    <t>00200000000042VD</t>
  </si>
  <si>
    <t>00200000000043VD</t>
  </si>
  <si>
    <t>00200000000044VD</t>
  </si>
  <si>
    <t>00200000000045VD</t>
  </si>
  <si>
    <t>D+M Odvodnění ze žlabových kanálů z betonu s litinovou mříží osazených do betonového lože dodávka žlabu včetně ukončovacích čel a a vývodu pro napojení PVC 110</t>
  </si>
  <si>
    <t>D+M Napojení odvodňovacího kanálu do přípojky kanalizační vpusti, PVC roury DN 110, výkop cca 5,5 x 0,4 x 1,1m - tj. 2,64 m3, 1 x PVC koleno DN 110 a 6 m PVC roura DN 110 SN 4 včetně pískového lože</t>
  </si>
  <si>
    <t>D+M Napojení na přípojku dešťové vpusti  v chodníku před Kouřimským předbraním (1x odbočka PVC 150/100, 2 x PVC oblouk 15°)</t>
  </si>
  <si>
    <t>Doplnění zádlažby žulového chodníku a komunikace u odvodňovacího žlabu (45 x 0,3)</t>
  </si>
  <si>
    <t>D+M Zához výkopu se zhutněním včetně záhozu u betonových žlabů - štěrkopísek</t>
  </si>
  <si>
    <t>Odvoz a likvidace živitné krytiny chodníku</t>
  </si>
  <si>
    <t>00200000000046VD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</si>
</sst>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18" xfId="0" applyBorder="1" applyProtection="1">
      <protection/>
    </xf>
    <xf numFmtId="0" fontId="5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Protection="1">
      <protection/>
    </xf>
    <xf numFmtId="0" fontId="0" fillId="0" borderId="0" xfId="0" applyFont="1" applyAlignment="1">
      <alignment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7" fillId="4" borderId="21" xfId="0" applyFont="1" applyFill="1" applyBorder="1" applyAlignment="1" applyProtection="1">
      <alignment horizontal="left"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7" fillId="4" borderId="22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49" fontId="6" fillId="3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" fontId="1" fillId="0" borderId="26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>
      <alignment vertical="center"/>
    </xf>
    <xf numFmtId="4" fontId="1" fillId="0" borderId="2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6" xfId="0" applyFont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6" xfId="0" applyFont="1" applyBorder="1" applyAlignment="1">
      <alignment horizontal="left" vertical="center"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vertical="center"/>
      <protection/>
    </xf>
    <xf numFmtId="49" fontId="1" fillId="0" borderId="3" xfId="0" applyNumberFormat="1" applyFont="1" applyFill="1" applyBorder="1" applyAlignment="1" applyProtection="1">
      <alignment vertical="center"/>
      <protection/>
    </xf>
    <xf numFmtId="49" fontId="1" fillId="0" borderId="38" xfId="0" applyNumberFormat="1" applyFont="1" applyFill="1" applyBorder="1" applyAlignment="1" applyProtection="1">
      <alignment vertical="center"/>
      <protection/>
    </xf>
    <xf numFmtId="49" fontId="1" fillId="0" borderId="35" xfId="0" applyNumberFormat="1" applyFont="1" applyFill="1" applyBorder="1" applyAlignment="1" applyProtection="1">
      <alignment vertical="center"/>
      <protection/>
    </xf>
    <xf numFmtId="49" fontId="1" fillId="0" borderId="32" xfId="0" applyNumberFormat="1" applyFont="1" applyFill="1" applyBorder="1" applyAlignment="1" applyProtection="1">
      <alignment vertical="center"/>
      <protection/>
    </xf>
    <xf numFmtId="49" fontId="1" fillId="0" borderId="36" xfId="0" applyNumberFormat="1" applyFont="1" applyFill="1" applyBorder="1" applyAlignment="1" applyProtection="1">
      <alignment vertical="center"/>
      <protection/>
    </xf>
    <xf numFmtId="49" fontId="1" fillId="0" borderId="37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horizontal="left" vertical="center" wrapText="1"/>
      <protection/>
    </xf>
    <xf numFmtId="49" fontId="1" fillId="0" borderId="40" xfId="0" applyNumberFormat="1" applyFont="1" applyFill="1" applyBorder="1" applyAlignment="1" applyProtection="1">
      <alignment horizontal="left" vertical="center" wrapText="1"/>
      <protection/>
    </xf>
    <xf numFmtId="49" fontId="1" fillId="0" borderId="41" xfId="0" applyNumberFormat="1" applyFont="1" applyFill="1" applyBorder="1" applyAlignment="1" applyProtection="1">
      <alignment horizontal="left"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64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7" fillId="4" borderId="22" xfId="0" applyFont="1" applyFill="1" applyBorder="1" applyAlignment="1" applyProtection="1">
      <alignment horizontal="left"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4" fontId="7" fillId="4" borderId="22" xfId="0" applyNumberFormat="1" applyFont="1" applyFill="1" applyBorder="1" applyAlignment="1" applyProtection="1">
      <alignment vertical="center"/>
      <protection/>
    </xf>
    <xf numFmtId="0" fontId="0" fillId="4" borderId="42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9"/>
  <sheetViews>
    <sheetView tabSelected="1" zoomScale="150" zoomScaleNormal="150" workbookViewId="0" topLeftCell="A3">
      <selection activeCell="J12" sqref="J12"/>
    </sheetView>
  </sheetViews>
  <sheetFormatPr defaultColWidth="11.421875" defaultRowHeight="12.75"/>
  <cols>
    <col min="1" max="1" width="3.7109375" style="0" customWidth="1"/>
    <col min="2" max="2" width="6.57421875" style="0" customWidth="1"/>
    <col min="3" max="3" width="12.140625" style="0" customWidth="1"/>
    <col min="4" max="4" width="31.7109375" style="0" customWidth="1"/>
    <col min="5" max="5" width="4.28125" style="0" customWidth="1"/>
    <col min="6" max="6" width="11.28125" style="0" customWidth="1"/>
    <col min="7" max="7" width="7.421875" style="20" customWidth="1"/>
    <col min="8" max="8" width="12.140625" style="0" customWidth="1"/>
    <col min="9" max="9" width="13.140625" style="0" customWidth="1"/>
    <col min="10" max="10" width="13.28125" style="0" customWidth="1"/>
    <col min="11" max="11" width="12.00390625" style="0" customWidth="1"/>
    <col min="12" max="12" width="14.8515625" style="0" customWidth="1"/>
    <col min="14" max="37" width="12.140625" style="0" hidden="1" customWidth="1"/>
  </cols>
  <sheetData>
    <row r="1" spans="1:12" ht="21.9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ht="12.75">
      <c r="A2" s="92" t="s">
        <v>1</v>
      </c>
      <c r="B2" s="73"/>
      <c r="C2" s="73"/>
      <c r="D2" s="96" t="s">
        <v>77</v>
      </c>
      <c r="E2" s="101" t="s">
        <v>42</v>
      </c>
      <c r="F2" s="102"/>
      <c r="G2" s="72"/>
      <c r="H2" s="73"/>
      <c r="I2" s="72" t="s">
        <v>56</v>
      </c>
      <c r="J2" s="76" t="s">
        <v>61</v>
      </c>
      <c r="K2" s="77"/>
      <c r="L2" s="78"/>
      <c r="M2" s="14"/>
    </row>
    <row r="3" spans="1:13" ht="12.75">
      <c r="A3" s="93"/>
      <c r="B3" s="74"/>
      <c r="C3" s="74"/>
      <c r="D3" s="97"/>
      <c r="E3" s="99"/>
      <c r="F3" s="99"/>
      <c r="G3" s="74"/>
      <c r="H3" s="74"/>
      <c r="I3" s="74"/>
      <c r="J3" s="79"/>
      <c r="K3" s="79"/>
      <c r="L3" s="80"/>
      <c r="M3" s="14"/>
    </row>
    <row r="4" spans="1:13" ht="12.75">
      <c r="A4" s="94" t="s">
        <v>2</v>
      </c>
      <c r="B4" s="74"/>
      <c r="C4" s="74"/>
      <c r="D4" s="98" t="s">
        <v>34</v>
      </c>
      <c r="E4" s="98" t="s">
        <v>43</v>
      </c>
      <c r="F4" s="99"/>
      <c r="G4" s="89"/>
      <c r="H4" s="74"/>
      <c r="I4" s="81" t="s">
        <v>57</v>
      </c>
      <c r="J4" s="81" t="s">
        <v>62</v>
      </c>
      <c r="K4" s="74"/>
      <c r="L4" s="82"/>
      <c r="M4" s="14"/>
    </row>
    <row r="5" spans="1:13" ht="12.75">
      <c r="A5" s="93"/>
      <c r="B5" s="74"/>
      <c r="C5" s="74"/>
      <c r="D5" s="99"/>
      <c r="E5" s="99"/>
      <c r="F5" s="99"/>
      <c r="G5" s="74"/>
      <c r="H5" s="74"/>
      <c r="I5" s="74"/>
      <c r="J5" s="74"/>
      <c r="K5" s="74"/>
      <c r="L5" s="82"/>
      <c r="M5" s="14"/>
    </row>
    <row r="6" spans="1:13" ht="12.75">
      <c r="A6" s="94" t="s">
        <v>3</v>
      </c>
      <c r="B6" s="74"/>
      <c r="C6" s="74"/>
      <c r="D6" s="98" t="s">
        <v>35</v>
      </c>
      <c r="E6" s="98" t="s">
        <v>44</v>
      </c>
      <c r="F6" s="99"/>
      <c r="G6" s="74"/>
      <c r="H6" s="74"/>
      <c r="I6" s="81" t="s">
        <v>58</v>
      </c>
      <c r="J6" s="81" t="s">
        <v>5</v>
      </c>
      <c r="K6" s="74"/>
      <c r="L6" s="82"/>
      <c r="M6" s="14"/>
    </row>
    <row r="7" spans="1:13" ht="12.75">
      <c r="A7" s="93"/>
      <c r="B7" s="74"/>
      <c r="C7" s="74"/>
      <c r="D7" s="99"/>
      <c r="E7" s="99"/>
      <c r="F7" s="99"/>
      <c r="G7" s="74"/>
      <c r="H7" s="74"/>
      <c r="I7" s="74"/>
      <c r="J7" s="74"/>
      <c r="K7" s="74"/>
      <c r="L7" s="82"/>
      <c r="M7" s="14"/>
    </row>
    <row r="8" spans="1:13" ht="12.75">
      <c r="A8" s="94" t="s">
        <v>4</v>
      </c>
      <c r="B8" s="74"/>
      <c r="C8" s="74"/>
      <c r="D8" s="98"/>
      <c r="E8" s="98" t="s">
        <v>45</v>
      </c>
      <c r="F8" s="99"/>
      <c r="G8" s="89" t="s">
        <v>5</v>
      </c>
      <c r="H8" s="74"/>
      <c r="I8" s="81" t="s">
        <v>59</v>
      </c>
      <c r="J8" s="81" t="s">
        <v>5</v>
      </c>
      <c r="K8" s="74"/>
      <c r="L8" s="82"/>
      <c r="M8" s="14"/>
    </row>
    <row r="9" spans="1:13" ht="13.5" thickBot="1">
      <c r="A9" s="95"/>
      <c r="B9" s="88"/>
      <c r="C9" s="88"/>
      <c r="D9" s="100"/>
      <c r="E9" s="100"/>
      <c r="F9" s="100"/>
      <c r="G9" s="88"/>
      <c r="H9" s="88"/>
      <c r="I9" s="88"/>
      <c r="J9" s="88"/>
      <c r="K9" s="88"/>
      <c r="L9" s="103"/>
      <c r="M9" s="14"/>
    </row>
    <row r="10" spans="1:13" ht="12.75">
      <c r="A10" s="1" t="s">
        <v>5</v>
      </c>
      <c r="B10" s="110" t="s">
        <v>76</v>
      </c>
      <c r="C10" s="111"/>
      <c r="D10" s="104" t="s">
        <v>73</v>
      </c>
      <c r="E10" s="105"/>
      <c r="F10" s="106"/>
      <c r="G10" s="19" t="s">
        <v>5</v>
      </c>
      <c r="H10" s="5" t="s">
        <v>5</v>
      </c>
      <c r="I10" s="9" t="s">
        <v>52</v>
      </c>
      <c r="J10" s="85" t="s">
        <v>54</v>
      </c>
      <c r="K10" s="86"/>
      <c r="L10" s="87"/>
      <c r="M10" s="15"/>
    </row>
    <row r="11" spans="1:22" ht="13.5" thickBot="1">
      <c r="A11" s="2" t="s">
        <v>6</v>
      </c>
      <c r="B11" s="112"/>
      <c r="C11" s="113"/>
      <c r="D11" s="107"/>
      <c r="E11" s="108"/>
      <c r="F11" s="109"/>
      <c r="G11" s="7" t="s">
        <v>46</v>
      </c>
      <c r="H11" s="7" t="s">
        <v>51</v>
      </c>
      <c r="I11" s="10" t="s">
        <v>53</v>
      </c>
      <c r="J11" s="11" t="s">
        <v>55</v>
      </c>
      <c r="K11" s="12" t="s">
        <v>60</v>
      </c>
      <c r="L11" s="13" t="s">
        <v>63</v>
      </c>
      <c r="M11" s="15"/>
      <c r="P11" s="16" t="s">
        <v>64</v>
      </c>
      <c r="Q11" s="16" t="s">
        <v>65</v>
      </c>
      <c r="R11" s="16" t="s">
        <v>66</v>
      </c>
      <c r="S11" s="16" t="s">
        <v>67</v>
      </c>
      <c r="T11" s="16" t="s">
        <v>68</v>
      </c>
      <c r="U11" s="16" t="s">
        <v>69</v>
      </c>
      <c r="V11" s="16" t="s">
        <v>70</v>
      </c>
    </row>
    <row r="12" spans="1:33" ht="12.75">
      <c r="A12" s="3"/>
      <c r="B12" s="3"/>
      <c r="C12" s="6" t="s">
        <v>20</v>
      </c>
      <c r="D12" s="114" t="s">
        <v>36</v>
      </c>
      <c r="E12" s="115"/>
      <c r="F12" s="115"/>
      <c r="G12" s="115"/>
      <c r="H12" s="17" t="s">
        <v>5</v>
      </c>
      <c r="I12" s="17" t="s">
        <v>5</v>
      </c>
      <c r="J12" s="17">
        <f>SUM(J13:J40)</f>
        <v>0</v>
      </c>
      <c r="K12" s="17">
        <f>SUM(K13:K40)</f>
        <v>0</v>
      </c>
      <c r="L12" s="17">
        <f>SUM(L13:L40)</f>
        <v>0</v>
      </c>
      <c r="N12" s="18" t="e">
        <f>IF(#REF!="HS",H12,0)</f>
        <v>#REF!</v>
      </c>
      <c r="O12" s="18" t="e">
        <f>IF(#REF!="HS",I12-#REF!,0)</f>
        <v>#REF!</v>
      </c>
      <c r="P12" s="18" t="e">
        <f>IF(#REF!="PS",H12,0)</f>
        <v>#REF!</v>
      </c>
      <c r="Q12" s="18" t="e">
        <f>IF(#REF!="PS",I12-#REF!,0)</f>
        <v>#REF!</v>
      </c>
      <c r="R12" s="18" t="e">
        <f>IF(#REF!="MP",H12,0)</f>
        <v>#REF!</v>
      </c>
      <c r="S12" s="18" t="e">
        <f>IF(#REF!="MP",I12-#REF!,0)</f>
        <v>#REF!</v>
      </c>
      <c r="T12" s="18" t="e">
        <f>IF(#REF!="OM",H12,0)</f>
        <v>#REF!</v>
      </c>
      <c r="U12" s="16"/>
      <c r="AE12" s="18">
        <f>SUM(X13:X35)</f>
        <v>0</v>
      </c>
      <c r="AF12" s="18">
        <f>SUM(Y13:Y35)</f>
        <v>0</v>
      </c>
      <c r="AG12" s="18">
        <f>SUM(Z13:Z35)</f>
        <v>0</v>
      </c>
    </row>
    <row r="13" spans="1:30" ht="42" customHeight="1">
      <c r="A13" s="57" t="s">
        <v>7</v>
      </c>
      <c r="B13" s="70" t="s">
        <v>21</v>
      </c>
      <c r="C13" s="70"/>
      <c r="D13" s="71" t="s">
        <v>37</v>
      </c>
      <c r="E13" s="71"/>
      <c r="F13" s="71"/>
      <c r="G13" s="58" t="s">
        <v>47</v>
      </c>
      <c r="H13" s="59">
        <v>263</v>
      </c>
      <c r="I13" s="59">
        <v>0</v>
      </c>
      <c r="J13" s="59">
        <f aca="true" t="shared" si="0" ref="J13:J35">ROUND(H13*AC13,2)</f>
        <v>0</v>
      </c>
      <c r="K13" s="59">
        <v>0</v>
      </c>
      <c r="L13" s="59">
        <f>SUM(J13+K13)</f>
        <v>0</v>
      </c>
      <c r="X13" s="8">
        <f aca="true" t="shared" si="1" ref="X13:X35">IF(AB13=0,L13,0)</f>
        <v>0</v>
      </c>
      <c r="Y13" s="8">
        <f aca="true" t="shared" si="2" ref="Y13:Y35">IF(AB13=15,L13,0)</f>
        <v>0</v>
      </c>
      <c r="Z13" s="8">
        <f aca="true" t="shared" si="3" ref="Z13:Z35">IF(AB13=21,L13,0)</f>
        <v>0</v>
      </c>
      <c r="AB13" s="8">
        <v>0</v>
      </c>
      <c r="AC13" s="8">
        <f aca="true" t="shared" si="4" ref="AC13:AC35">I13*1</f>
        <v>0</v>
      </c>
      <c r="AD13" s="8">
        <f aca="true" t="shared" si="5" ref="AD13:AD35">I13*(1-1)</f>
        <v>0</v>
      </c>
    </row>
    <row r="14" spans="1:30" ht="28.5" customHeight="1">
      <c r="A14" s="57" t="s">
        <v>8</v>
      </c>
      <c r="B14" s="70" t="s">
        <v>22</v>
      </c>
      <c r="C14" s="70"/>
      <c r="D14" s="71" t="s">
        <v>38</v>
      </c>
      <c r="E14" s="71"/>
      <c r="F14" s="71"/>
      <c r="G14" s="58" t="s">
        <v>48</v>
      </c>
      <c r="H14" s="59">
        <v>6</v>
      </c>
      <c r="I14" s="59">
        <v>0</v>
      </c>
      <c r="J14" s="59">
        <f t="shared" si="0"/>
        <v>0</v>
      </c>
      <c r="K14" s="59">
        <v>0</v>
      </c>
      <c r="L14" s="59">
        <f aca="true" t="shared" si="6" ref="L14:L35">SUM(J14+K14)</f>
        <v>0</v>
      </c>
      <c r="X14" s="8">
        <f t="shared" si="1"/>
        <v>0</v>
      </c>
      <c r="Y14" s="8">
        <f t="shared" si="2"/>
        <v>0</v>
      </c>
      <c r="Z14" s="8">
        <f t="shared" si="3"/>
        <v>0</v>
      </c>
      <c r="AB14" s="8">
        <v>0</v>
      </c>
      <c r="AC14" s="8">
        <f t="shared" si="4"/>
        <v>0</v>
      </c>
      <c r="AD14" s="8">
        <f t="shared" si="5"/>
        <v>0</v>
      </c>
    </row>
    <row r="15" spans="1:30" ht="14.25" customHeight="1">
      <c r="A15" s="57" t="s">
        <v>9</v>
      </c>
      <c r="B15" s="70" t="s">
        <v>23</v>
      </c>
      <c r="C15" s="70"/>
      <c r="D15" s="71" t="s">
        <v>71</v>
      </c>
      <c r="E15" s="71"/>
      <c r="F15" s="71"/>
      <c r="G15" s="58" t="s">
        <v>50</v>
      </c>
      <c r="H15" s="59">
        <v>4.8</v>
      </c>
      <c r="I15" s="59">
        <v>0</v>
      </c>
      <c r="J15" s="59">
        <f t="shared" si="0"/>
        <v>0</v>
      </c>
      <c r="K15" s="59">
        <v>0</v>
      </c>
      <c r="L15" s="59">
        <f t="shared" si="6"/>
        <v>0</v>
      </c>
      <c r="X15" s="8">
        <f t="shared" si="1"/>
        <v>0</v>
      </c>
      <c r="Y15" s="8">
        <f t="shared" si="2"/>
        <v>0</v>
      </c>
      <c r="Z15" s="8">
        <f t="shared" si="3"/>
        <v>0</v>
      </c>
      <c r="AB15" s="8">
        <v>0</v>
      </c>
      <c r="AC15" s="8">
        <f aca="true" t="shared" si="7" ref="AC15">I15*1</f>
        <v>0</v>
      </c>
      <c r="AD15" s="8">
        <f aca="true" t="shared" si="8" ref="AD15">I15*(1-1)</f>
        <v>0</v>
      </c>
    </row>
    <row r="16" spans="1:30" ht="14.25" customHeight="1">
      <c r="A16" s="57" t="s">
        <v>10</v>
      </c>
      <c r="B16" s="70" t="s">
        <v>24</v>
      </c>
      <c r="C16" s="70"/>
      <c r="D16" s="71" t="s">
        <v>39</v>
      </c>
      <c r="E16" s="71"/>
      <c r="F16" s="71"/>
      <c r="G16" s="58" t="s">
        <v>47</v>
      </c>
      <c r="H16" s="59">
        <v>263</v>
      </c>
      <c r="I16" s="59">
        <v>0</v>
      </c>
      <c r="J16" s="59">
        <f t="shared" si="0"/>
        <v>0</v>
      </c>
      <c r="K16" s="59">
        <v>0</v>
      </c>
      <c r="L16" s="59">
        <f t="shared" si="6"/>
        <v>0</v>
      </c>
      <c r="X16" s="8">
        <f t="shared" si="1"/>
        <v>0</v>
      </c>
      <c r="Y16" s="8">
        <f t="shared" si="2"/>
        <v>0</v>
      </c>
      <c r="Z16" s="8">
        <f t="shared" si="3"/>
        <v>0</v>
      </c>
      <c r="AB16" s="8">
        <v>0</v>
      </c>
      <c r="AC16" s="8">
        <f t="shared" si="4"/>
        <v>0</v>
      </c>
      <c r="AD16" s="8">
        <f t="shared" si="5"/>
        <v>0</v>
      </c>
    </row>
    <row r="17" spans="1:30" ht="14.25" customHeight="1">
      <c r="A17" s="57" t="s">
        <v>11</v>
      </c>
      <c r="B17" s="70" t="s">
        <v>25</v>
      </c>
      <c r="C17" s="70"/>
      <c r="D17" s="71" t="s">
        <v>72</v>
      </c>
      <c r="E17" s="71"/>
      <c r="F17" s="71"/>
      <c r="G17" s="58" t="s">
        <v>50</v>
      </c>
      <c r="H17" s="59">
        <v>4.8</v>
      </c>
      <c r="I17" s="59">
        <v>0</v>
      </c>
      <c r="J17" s="59">
        <f t="shared" si="0"/>
        <v>0</v>
      </c>
      <c r="K17" s="59">
        <v>0</v>
      </c>
      <c r="L17" s="59">
        <f t="shared" si="6"/>
        <v>0</v>
      </c>
      <c r="X17" s="8">
        <f t="shared" si="1"/>
        <v>0</v>
      </c>
      <c r="Y17" s="8">
        <f t="shared" si="2"/>
        <v>0</v>
      </c>
      <c r="Z17" s="8">
        <f t="shared" si="3"/>
        <v>0</v>
      </c>
      <c r="AB17" s="8">
        <v>0</v>
      </c>
      <c r="AC17" s="8">
        <f t="shared" si="4"/>
        <v>0</v>
      </c>
      <c r="AD17" s="8">
        <f t="shared" si="5"/>
        <v>0</v>
      </c>
    </row>
    <row r="18" spans="1:30" ht="42" customHeight="1">
      <c r="A18" s="57" t="s">
        <v>12</v>
      </c>
      <c r="B18" s="70" t="s">
        <v>26</v>
      </c>
      <c r="C18" s="70"/>
      <c r="D18" s="71" t="s">
        <v>122</v>
      </c>
      <c r="E18" s="71"/>
      <c r="F18" s="71"/>
      <c r="G18" s="58" t="s">
        <v>47</v>
      </c>
      <c r="H18" s="59">
        <v>263</v>
      </c>
      <c r="I18" s="59">
        <v>0</v>
      </c>
      <c r="J18" s="59">
        <f t="shared" si="0"/>
        <v>0</v>
      </c>
      <c r="K18" s="59">
        <v>0</v>
      </c>
      <c r="L18" s="59">
        <f t="shared" si="6"/>
        <v>0</v>
      </c>
      <c r="X18" s="8">
        <f t="shared" si="1"/>
        <v>0</v>
      </c>
      <c r="Y18" s="8">
        <f t="shared" si="2"/>
        <v>0</v>
      </c>
      <c r="Z18" s="8">
        <f t="shared" si="3"/>
        <v>0</v>
      </c>
      <c r="AB18" s="8">
        <v>0</v>
      </c>
      <c r="AC18" s="8">
        <f t="shared" si="4"/>
        <v>0</v>
      </c>
      <c r="AD18" s="8">
        <f t="shared" si="5"/>
        <v>0</v>
      </c>
    </row>
    <row r="19" spans="1:30" ht="14.25" customHeight="1">
      <c r="A19" s="68" t="s">
        <v>74</v>
      </c>
      <c r="B19" s="70" t="s">
        <v>75</v>
      </c>
      <c r="C19" s="70"/>
      <c r="D19" s="71" t="s">
        <v>40</v>
      </c>
      <c r="E19" s="71"/>
      <c r="F19" s="71"/>
      <c r="G19" s="58" t="s">
        <v>47</v>
      </c>
      <c r="H19" s="59">
        <v>200</v>
      </c>
      <c r="I19" s="59">
        <v>0</v>
      </c>
      <c r="J19" s="59">
        <f t="shared" si="0"/>
        <v>0</v>
      </c>
      <c r="K19" s="59">
        <v>0</v>
      </c>
      <c r="L19" s="59">
        <f t="shared" si="6"/>
        <v>0</v>
      </c>
      <c r="X19" s="8">
        <f t="shared" si="1"/>
        <v>0</v>
      </c>
      <c r="Y19" s="8">
        <f t="shared" si="2"/>
        <v>0</v>
      </c>
      <c r="Z19" s="8">
        <f t="shared" si="3"/>
        <v>0</v>
      </c>
      <c r="AB19" s="8">
        <v>0</v>
      </c>
      <c r="AC19" s="8">
        <f t="shared" si="4"/>
        <v>0</v>
      </c>
      <c r="AD19" s="8">
        <f t="shared" si="5"/>
        <v>0</v>
      </c>
    </row>
    <row r="20" spans="1:30" ht="60" customHeight="1">
      <c r="A20" s="68" t="s">
        <v>13</v>
      </c>
      <c r="B20" s="70" t="s">
        <v>27</v>
      </c>
      <c r="C20" s="70"/>
      <c r="D20" s="116" t="s">
        <v>123</v>
      </c>
      <c r="E20" s="117"/>
      <c r="F20" s="118"/>
      <c r="G20" s="58" t="s">
        <v>114</v>
      </c>
      <c r="H20" s="64">
        <v>1</v>
      </c>
      <c r="I20" s="64">
        <v>0</v>
      </c>
      <c r="J20" s="64">
        <f t="shared" si="0"/>
        <v>0</v>
      </c>
      <c r="K20" s="64">
        <v>0</v>
      </c>
      <c r="L20" s="64">
        <v>0</v>
      </c>
      <c r="X20" s="65"/>
      <c r="Y20" s="65"/>
      <c r="Z20" s="65"/>
      <c r="AB20" s="65"/>
      <c r="AC20" s="65">
        <f t="shared" si="4"/>
        <v>0</v>
      </c>
      <c r="AD20" s="65">
        <f t="shared" si="5"/>
        <v>0</v>
      </c>
    </row>
    <row r="21" spans="1:30" ht="42" customHeight="1">
      <c r="A21" s="68" t="s">
        <v>14</v>
      </c>
      <c r="B21" s="70" t="s">
        <v>28</v>
      </c>
      <c r="C21" s="70"/>
      <c r="D21" s="71" t="s">
        <v>134</v>
      </c>
      <c r="E21" s="71"/>
      <c r="F21" s="71"/>
      <c r="G21" s="58" t="s">
        <v>47</v>
      </c>
      <c r="H21" s="59">
        <v>15</v>
      </c>
      <c r="I21" s="59">
        <v>0</v>
      </c>
      <c r="J21" s="59">
        <f t="shared" si="0"/>
        <v>0</v>
      </c>
      <c r="K21" s="59">
        <v>0</v>
      </c>
      <c r="L21" s="59">
        <f t="shared" si="6"/>
        <v>0</v>
      </c>
      <c r="X21" s="8">
        <f t="shared" si="1"/>
        <v>0</v>
      </c>
      <c r="Y21" s="8">
        <f t="shared" si="2"/>
        <v>0</v>
      </c>
      <c r="Z21" s="8">
        <f t="shared" si="3"/>
        <v>0</v>
      </c>
      <c r="AB21" s="8">
        <v>0</v>
      </c>
      <c r="AC21" s="8">
        <f t="shared" si="4"/>
        <v>0</v>
      </c>
      <c r="AD21" s="8">
        <f t="shared" si="5"/>
        <v>0</v>
      </c>
    </row>
    <row r="22" spans="1:30" ht="28.5" customHeight="1">
      <c r="A22" s="68" t="s">
        <v>15</v>
      </c>
      <c r="B22" s="70" t="s">
        <v>29</v>
      </c>
      <c r="C22" s="70"/>
      <c r="D22" s="71" t="s">
        <v>135</v>
      </c>
      <c r="E22" s="71"/>
      <c r="F22" s="71"/>
      <c r="G22" s="58" t="s">
        <v>127</v>
      </c>
      <c r="H22" s="59">
        <v>1</v>
      </c>
      <c r="I22" s="59">
        <v>0</v>
      </c>
      <c r="J22" s="59">
        <f aca="true" t="shared" si="9" ref="J22">ROUND(H22*AC22,2)</f>
        <v>0</v>
      </c>
      <c r="K22" s="59">
        <v>0</v>
      </c>
      <c r="L22" s="59">
        <f aca="true" t="shared" si="10" ref="L22">SUM(J22+K22)</f>
        <v>0</v>
      </c>
      <c r="X22" s="8"/>
      <c r="Y22" s="8"/>
      <c r="Z22" s="8"/>
      <c r="AB22" s="8"/>
      <c r="AC22" s="8"/>
      <c r="AD22" s="8"/>
    </row>
    <row r="23" spans="1:30" ht="14.25" customHeight="1">
      <c r="A23" s="68" t="s">
        <v>16</v>
      </c>
      <c r="B23" s="70" t="s">
        <v>30</v>
      </c>
      <c r="C23" s="70"/>
      <c r="D23" s="71" t="s">
        <v>41</v>
      </c>
      <c r="E23" s="71"/>
      <c r="F23" s="71"/>
      <c r="G23" s="58" t="s">
        <v>47</v>
      </c>
      <c r="H23" s="59">
        <v>300</v>
      </c>
      <c r="I23" s="59">
        <v>0</v>
      </c>
      <c r="J23" s="59">
        <f t="shared" si="0"/>
        <v>0</v>
      </c>
      <c r="K23" s="59">
        <v>0</v>
      </c>
      <c r="L23" s="59">
        <f t="shared" si="6"/>
        <v>0</v>
      </c>
      <c r="X23" s="8">
        <f t="shared" si="1"/>
        <v>0</v>
      </c>
      <c r="Y23" s="8">
        <f t="shared" si="2"/>
        <v>0</v>
      </c>
      <c r="Z23" s="8">
        <f t="shared" si="3"/>
        <v>0</v>
      </c>
      <c r="AB23" s="8">
        <v>0</v>
      </c>
      <c r="AC23" s="8">
        <f t="shared" si="4"/>
        <v>0</v>
      </c>
      <c r="AD23" s="8">
        <f t="shared" si="5"/>
        <v>0</v>
      </c>
    </row>
    <row r="24" spans="1:30" ht="14.25" customHeight="1">
      <c r="A24" s="68" t="s">
        <v>17</v>
      </c>
      <c r="B24" s="70" t="s">
        <v>31</v>
      </c>
      <c r="C24" s="70"/>
      <c r="D24" s="71" t="s">
        <v>126</v>
      </c>
      <c r="E24" s="71"/>
      <c r="F24" s="71"/>
      <c r="G24" s="58" t="s">
        <v>47</v>
      </c>
      <c r="H24" s="59">
        <v>300</v>
      </c>
      <c r="I24" s="59">
        <v>0</v>
      </c>
      <c r="J24" s="59">
        <f t="shared" si="0"/>
        <v>0</v>
      </c>
      <c r="K24" s="59">
        <v>0</v>
      </c>
      <c r="L24" s="59">
        <f t="shared" si="6"/>
        <v>0</v>
      </c>
      <c r="X24" s="8">
        <f t="shared" si="1"/>
        <v>0</v>
      </c>
      <c r="Y24" s="8">
        <f t="shared" si="2"/>
        <v>0</v>
      </c>
      <c r="Z24" s="8">
        <f t="shared" si="3"/>
        <v>0</v>
      </c>
      <c r="AB24" s="8">
        <v>0</v>
      </c>
      <c r="AC24" s="8">
        <f t="shared" si="4"/>
        <v>0</v>
      </c>
      <c r="AD24" s="8">
        <f t="shared" si="5"/>
        <v>0</v>
      </c>
    </row>
    <row r="25" spans="1:30" ht="28.5" customHeight="1">
      <c r="A25" s="68" t="s">
        <v>18</v>
      </c>
      <c r="B25" s="70" t="s">
        <v>32</v>
      </c>
      <c r="C25" s="70"/>
      <c r="D25" s="71" t="s">
        <v>136</v>
      </c>
      <c r="E25" s="71"/>
      <c r="F25" s="71"/>
      <c r="G25" s="58" t="s">
        <v>47</v>
      </c>
      <c r="H25" s="59">
        <v>22.5</v>
      </c>
      <c r="I25" s="59">
        <v>0</v>
      </c>
      <c r="J25" s="59">
        <f aca="true" t="shared" si="11" ref="J25">ROUND(H25*AC25,2)</f>
        <v>0</v>
      </c>
      <c r="K25" s="59">
        <v>0</v>
      </c>
      <c r="L25" s="59">
        <f aca="true" t="shared" si="12" ref="L25">SUM(J25+K25)</f>
        <v>0</v>
      </c>
      <c r="X25" s="8"/>
      <c r="Y25" s="8"/>
      <c r="Z25" s="8"/>
      <c r="AB25" s="8"/>
      <c r="AC25" s="8"/>
      <c r="AD25" s="8"/>
    </row>
    <row r="26" spans="1:30" ht="54" customHeight="1">
      <c r="A26" s="68" t="s">
        <v>19</v>
      </c>
      <c r="B26" s="70" t="s">
        <v>33</v>
      </c>
      <c r="C26" s="70"/>
      <c r="D26" s="71" t="s">
        <v>155</v>
      </c>
      <c r="E26" s="71"/>
      <c r="F26" s="71"/>
      <c r="G26" s="58" t="s">
        <v>49</v>
      </c>
      <c r="H26" s="59">
        <v>45</v>
      </c>
      <c r="I26" s="59">
        <v>0</v>
      </c>
      <c r="J26" s="59">
        <f t="shared" si="0"/>
        <v>0</v>
      </c>
      <c r="K26" s="59">
        <v>0</v>
      </c>
      <c r="L26" s="59">
        <f t="shared" si="6"/>
        <v>0</v>
      </c>
      <c r="X26" s="8">
        <f t="shared" si="1"/>
        <v>0</v>
      </c>
      <c r="Y26" s="8">
        <f t="shared" si="2"/>
        <v>0</v>
      </c>
      <c r="Z26" s="8">
        <f t="shared" si="3"/>
        <v>0</v>
      </c>
      <c r="AB26" s="8">
        <v>0</v>
      </c>
      <c r="AC26" s="8">
        <f t="shared" si="4"/>
        <v>0</v>
      </c>
      <c r="AD26" s="8">
        <f t="shared" si="5"/>
        <v>0</v>
      </c>
    </row>
    <row r="27" spans="1:30" ht="28.5" customHeight="1">
      <c r="A27" s="68" t="s">
        <v>119</v>
      </c>
      <c r="B27" s="70" t="s">
        <v>115</v>
      </c>
      <c r="C27" s="70"/>
      <c r="D27" s="71" t="s">
        <v>133</v>
      </c>
      <c r="E27" s="71"/>
      <c r="F27" s="71"/>
      <c r="G27" s="58" t="s">
        <v>50</v>
      </c>
      <c r="H27" s="59">
        <v>5.90625</v>
      </c>
      <c r="I27" s="59">
        <v>0</v>
      </c>
      <c r="J27" s="59">
        <f aca="true" t="shared" si="13" ref="J27">ROUND(H27*AC27,2)</f>
        <v>0</v>
      </c>
      <c r="K27" s="59">
        <v>0</v>
      </c>
      <c r="L27" s="59">
        <f aca="true" t="shared" si="14" ref="L27">SUM(J27+K27)</f>
        <v>0</v>
      </c>
      <c r="N27" s="67"/>
      <c r="X27" s="8">
        <f aca="true" t="shared" si="15" ref="X27">IF(AB27=0,L27,0)</f>
        <v>0</v>
      </c>
      <c r="Y27" s="8">
        <f aca="true" t="shared" si="16" ref="Y27">IF(AB27=15,L27,0)</f>
        <v>0</v>
      </c>
      <c r="Z27" s="8">
        <f aca="true" t="shared" si="17" ref="Z27">IF(AB27=21,L27,0)</f>
        <v>0</v>
      </c>
      <c r="AB27" s="8">
        <v>0</v>
      </c>
      <c r="AC27" s="8">
        <f aca="true" t="shared" si="18" ref="AC27">I27*1</f>
        <v>0</v>
      </c>
      <c r="AD27" s="8">
        <f aca="true" t="shared" si="19" ref="AD27">I27*(1-1)</f>
        <v>0</v>
      </c>
    </row>
    <row r="28" spans="1:30" ht="54.75" customHeight="1">
      <c r="A28" s="68" t="s">
        <v>120</v>
      </c>
      <c r="B28" s="70" t="s">
        <v>116</v>
      </c>
      <c r="C28" s="70"/>
      <c r="D28" s="119" t="s">
        <v>156</v>
      </c>
      <c r="E28" s="120"/>
      <c r="F28" s="121"/>
      <c r="G28" s="58" t="s">
        <v>127</v>
      </c>
      <c r="H28" s="59">
        <v>1</v>
      </c>
      <c r="I28" s="59">
        <v>0</v>
      </c>
      <c r="J28" s="59">
        <v>0</v>
      </c>
      <c r="K28" s="59">
        <v>0</v>
      </c>
      <c r="L28" s="59">
        <v>0</v>
      </c>
      <c r="X28" s="8"/>
      <c r="Y28" s="8"/>
      <c r="Z28" s="8"/>
      <c r="AB28" s="8"/>
      <c r="AC28" s="8">
        <f t="shared" si="4"/>
        <v>0</v>
      </c>
      <c r="AD28" s="8">
        <f t="shared" si="5"/>
        <v>0</v>
      </c>
    </row>
    <row r="29" spans="1:30" ht="42" customHeight="1">
      <c r="A29" s="68" t="s">
        <v>121</v>
      </c>
      <c r="B29" s="70" t="s">
        <v>117</v>
      </c>
      <c r="C29" s="70"/>
      <c r="D29" s="71" t="s">
        <v>157</v>
      </c>
      <c r="E29" s="71"/>
      <c r="F29" s="71"/>
      <c r="G29" s="58" t="s">
        <v>127</v>
      </c>
      <c r="H29" s="59">
        <v>1</v>
      </c>
      <c r="I29" s="59">
        <v>0</v>
      </c>
      <c r="J29" s="59">
        <f t="shared" si="0"/>
        <v>0</v>
      </c>
      <c r="K29" s="59">
        <v>0</v>
      </c>
      <c r="L29" s="59">
        <f t="shared" si="6"/>
        <v>0</v>
      </c>
      <c r="X29" s="8">
        <f t="shared" si="1"/>
        <v>0</v>
      </c>
      <c r="Y29" s="8">
        <f t="shared" si="2"/>
        <v>0</v>
      </c>
      <c r="Z29" s="8">
        <f t="shared" si="3"/>
        <v>0</v>
      </c>
      <c r="AB29" s="8">
        <v>0</v>
      </c>
      <c r="AC29" s="8">
        <f t="shared" si="4"/>
        <v>0</v>
      </c>
      <c r="AD29" s="8">
        <f t="shared" si="5"/>
        <v>0</v>
      </c>
    </row>
    <row r="30" spans="1:30" ht="25.5" customHeight="1">
      <c r="A30" s="68" t="s">
        <v>125</v>
      </c>
      <c r="B30" s="70" t="s">
        <v>124</v>
      </c>
      <c r="C30" s="70"/>
      <c r="D30" s="71" t="s">
        <v>137</v>
      </c>
      <c r="E30" s="71"/>
      <c r="F30" s="71"/>
      <c r="G30" s="58" t="s">
        <v>49</v>
      </c>
      <c r="H30" s="59">
        <v>16</v>
      </c>
      <c r="I30" s="59">
        <v>0</v>
      </c>
      <c r="J30" s="59">
        <f t="shared" si="0"/>
        <v>0</v>
      </c>
      <c r="K30" s="59">
        <v>0</v>
      </c>
      <c r="L30" s="59">
        <f t="shared" si="6"/>
        <v>0</v>
      </c>
      <c r="N30" s="4"/>
      <c r="X30" s="8">
        <f t="shared" si="1"/>
        <v>0</v>
      </c>
      <c r="Y30" s="8">
        <f t="shared" si="2"/>
        <v>0</v>
      </c>
      <c r="Z30" s="8">
        <f t="shared" si="3"/>
        <v>0</v>
      </c>
      <c r="AB30" s="8">
        <v>0</v>
      </c>
      <c r="AC30" s="8">
        <f t="shared" si="4"/>
        <v>0</v>
      </c>
      <c r="AD30" s="8">
        <f t="shared" si="5"/>
        <v>0</v>
      </c>
    </row>
    <row r="31" spans="1:30" ht="28.5" customHeight="1">
      <c r="A31" s="68" t="s">
        <v>130</v>
      </c>
      <c r="B31" s="70" t="s">
        <v>128</v>
      </c>
      <c r="C31" s="70"/>
      <c r="D31" s="71" t="s">
        <v>142</v>
      </c>
      <c r="E31" s="71"/>
      <c r="F31" s="71"/>
      <c r="G31" s="58" t="s">
        <v>50</v>
      </c>
      <c r="H31" s="59">
        <v>4.37</v>
      </c>
      <c r="I31" s="59">
        <v>0</v>
      </c>
      <c r="J31" s="59">
        <f aca="true" t="shared" si="20" ref="J31">ROUND(H31*AC31,2)</f>
        <v>0</v>
      </c>
      <c r="K31" s="59">
        <v>0</v>
      </c>
      <c r="L31" s="59">
        <f aca="true" t="shared" si="21" ref="L31">SUM(J31+K31)</f>
        <v>0</v>
      </c>
      <c r="N31" s="66"/>
      <c r="X31" s="8"/>
      <c r="Y31" s="8"/>
      <c r="Z31" s="8"/>
      <c r="AB31" s="8"/>
      <c r="AC31" s="8"/>
      <c r="AD31" s="8"/>
    </row>
    <row r="32" spans="1:30" ht="28.5" customHeight="1">
      <c r="A32" s="68" t="s">
        <v>131</v>
      </c>
      <c r="B32" s="70" t="s">
        <v>129</v>
      </c>
      <c r="C32" s="70"/>
      <c r="D32" s="71" t="s">
        <v>159</v>
      </c>
      <c r="E32" s="71"/>
      <c r="F32" s="71"/>
      <c r="G32" s="58" t="s">
        <v>50</v>
      </c>
      <c r="H32" s="59">
        <v>4.638</v>
      </c>
      <c r="I32" s="59">
        <v>0</v>
      </c>
      <c r="J32" s="59">
        <f aca="true" t="shared" si="22" ref="J32:J33">ROUND(H32*AC32,2)</f>
        <v>0</v>
      </c>
      <c r="K32" s="59">
        <v>0</v>
      </c>
      <c r="L32" s="59">
        <f aca="true" t="shared" si="23" ref="L32:L33">SUM(J32+K32)</f>
        <v>0</v>
      </c>
      <c r="N32" s="66"/>
      <c r="X32" s="8"/>
      <c r="Y32" s="8"/>
      <c r="Z32" s="8"/>
      <c r="AB32" s="8"/>
      <c r="AC32" s="8"/>
      <c r="AD32" s="8"/>
    </row>
    <row r="33" spans="1:30" ht="30" customHeight="1">
      <c r="A33" s="68" t="s">
        <v>132</v>
      </c>
      <c r="B33" s="70" t="s">
        <v>140</v>
      </c>
      <c r="C33" s="70"/>
      <c r="D33" s="71" t="s">
        <v>158</v>
      </c>
      <c r="E33" s="71"/>
      <c r="F33" s="71"/>
      <c r="G33" s="58" t="s">
        <v>47</v>
      </c>
      <c r="H33" s="59">
        <v>13.5</v>
      </c>
      <c r="I33" s="59">
        <v>0</v>
      </c>
      <c r="J33" s="59">
        <f t="shared" si="22"/>
        <v>0</v>
      </c>
      <c r="K33" s="59">
        <v>0</v>
      </c>
      <c r="L33" s="59">
        <f t="shared" si="23"/>
        <v>0</v>
      </c>
      <c r="N33" s="66"/>
      <c r="X33" s="8"/>
      <c r="Y33" s="8"/>
      <c r="Z33" s="8"/>
      <c r="AB33" s="8"/>
      <c r="AC33" s="8"/>
      <c r="AD33" s="8"/>
    </row>
    <row r="34" spans="1:30" ht="30" customHeight="1">
      <c r="A34" s="68" t="s">
        <v>138</v>
      </c>
      <c r="B34" s="70" t="s">
        <v>141</v>
      </c>
      <c r="C34" s="70"/>
      <c r="D34" s="71" t="s">
        <v>147</v>
      </c>
      <c r="E34" s="71"/>
      <c r="F34" s="71"/>
      <c r="G34" s="58" t="s">
        <v>47</v>
      </c>
      <c r="H34" s="59">
        <v>3.7</v>
      </c>
      <c r="I34" s="59">
        <v>0</v>
      </c>
      <c r="J34" s="59">
        <f aca="true" t="shared" si="24" ref="J34">ROUND(H34*AC34,2)</f>
        <v>0</v>
      </c>
      <c r="K34" s="59">
        <v>0</v>
      </c>
      <c r="L34" s="59">
        <f aca="true" t="shared" si="25" ref="L34">SUM(J34+K34)</f>
        <v>0</v>
      </c>
      <c r="N34" s="66"/>
      <c r="X34" s="8"/>
      <c r="Y34" s="8"/>
      <c r="Z34" s="8"/>
      <c r="AB34" s="8"/>
      <c r="AC34" s="8"/>
      <c r="AD34" s="8"/>
    </row>
    <row r="35" spans="1:30" ht="14.25" customHeight="1">
      <c r="A35" s="68" t="s">
        <v>139</v>
      </c>
      <c r="B35" s="70" t="s">
        <v>150</v>
      </c>
      <c r="C35" s="70"/>
      <c r="D35" s="71" t="s">
        <v>143</v>
      </c>
      <c r="E35" s="71"/>
      <c r="F35" s="71"/>
      <c r="G35" s="58" t="s">
        <v>48</v>
      </c>
      <c r="H35" s="59">
        <v>16.137</v>
      </c>
      <c r="I35" s="59">
        <v>0</v>
      </c>
      <c r="J35" s="59">
        <f t="shared" si="0"/>
        <v>0</v>
      </c>
      <c r="K35" s="59">
        <v>0</v>
      </c>
      <c r="L35" s="59">
        <f t="shared" si="6"/>
        <v>0</v>
      </c>
      <c r="X35" s="8">
        <f t="shared" si="1"/>
        <v>0</v>
      </c>
      <c r="Y35" s="8">
        <f t="shared" si="2"/>
        <v>0</v>
      </c>
      <c r="Z35" s="8">
        <f t="shared" si="3"/>
        <v>0</v>
      </c>
      <c r="AB35" s="8">
        <v>0</v>
      </c>
      <c r="AC35" s="8">
        <f t="shared" si="4"/>
        <v>0</v>
      </c>
      <c r="AD35" s="8">
        <f t="shared" si="5"/>
        <v>0</v>
      </c>
    </row>
    <row r="36" spans="1:30" ht="14.25" customHeight="1">
      <c r="A36" s="69" t="s">
        <v>145</v>
      </c>
      <c r="B36" s="70" t="s">
        <v>151</v>
      </c>
      <c r="C36" s="70"/>
      <c r="D36" s="119" t="s">
        <v>160</v>
      </c>
      <c r="E36" s="120"/>
      <c r="F36" s="121"/>
      <c r="G36" s="58" t="s">
        <v>48</v>
      </c>
      <c r="H36" s="59">
        <v>0.523</v>
      </c>
      <c r="I36" s="59">
        <v>0</v>
      </c>
      <c r="J36" s="59">
        <v>0</v>
      </c>
      <c r="K36" s="59">
        <v>0</v>
      </c>
      <c r="L36" s="59">
        <v>0</v>
      </c>
      <c r="X36" s="8"/>
      <c r="Y36" s="8"/>
      <c r="Z36" s="8"/>
      <c r="AB36" s="8"/>
      <c r="AC36" s="8"/>
      <c r="AD36" s="8"/>
    </row>
    <row r="37" spans="1:30" ht="14.25" customHeight="1">
      <c r="A37" s="68" t="s">
        <v>146</v>
      </c>
      <c r="B37" s="70" t="s">
        <v>152</v>
      </c>
      <c r="C37" s="70"/>
      <c r="D37" s="71" t="s">
        <v>144</v>
      </c>
      <c r="E37" s="71"/>
      <c r="F37" s="71"/>
      <c r="G37" s="58" t="s">
        <v>48</v>
      </c>
      <c r="H37" s="59">
        <v>16.137</v>
      </c>
      <c r="I37" s="59">
        <v>0</v>
      </c>
      <c r="J37" s="59">
        <f aca="true" t="shared" si="26" ref="J37">ROUND(H37*AC37,2)</f>
        <v>0</v>
      </c>
      <c r="K37" s="59">
        <v>0</v>
      </c>
      <c r="L37" s="59">
        <f aca="true" t="shared" si="27" ref="L37">SUM(J37+K37)</f>
        <v>0</v>
      </c>
      <c r="X37" s="8"/>
      <c r="Y37" s="8"/>
      <c r="Z37" s="8"/>
      <c r="AB37" s="8"/>
      <c r="AC37" s="8"/>
      <c r="AD37" s="8"/>
    </row>
    <row r="38" spans="1:30" ht="14.25" customHeight="1">
      <c r="A38" s="68" t="s">
        <v>148</v>
      </c>
      <c r="B38" s="70" t="s">
        <v>153</v>
      </c>
      <c r="C38" s="70"/>
      <c r="D38" s="122" t="s">
        <v>118</v>
      </c>
      <c r="E38" s="71"/>
      <c r="F38" s="71"/>
      <c r="G38" s="62" t="s">
        <v>114</v>
      </c>
      <c r="H38" s="59">
        <v>1</v>
      </c>
      <c r="I38" s="59">
        <v>0</v>
      </c>
      <c r="J38" s="59">
        <f aca="true" t="shared" si="28" ref="J38:J40">ROUND(H38*AC38,2)</f>
        <v>0</v>
      </c>
      <c r="K38" s="59">
        <v>0</v>
      </c>
      <c r="L38" s="59">
        <f aca="true" t="shared" si="29" ref="L38:L40">SUM(J38+K38)</f>
        <v>0</v>
      </c>
      <c r="X38" s="8">
        <f aca="true" t="shared" si="30" ref="X38:X40">IF(AB38=0,L38,0)</f>
        <v>0</v>
      </c>
      <c r="Y38" s="8">
        <f aca="true" t="shared" si="31" ref="Y38:Y40">IF(AB38=15,L38,0)</f>
        <v>0</v>
      </c>
      <c r="Z38" s="8">
        <f aca="true" t="shared" si="32" ref="Z38:Z40">IF(AB38=21,L38,0)</f>
        <v>0</v>
      </c>
      <c r="AB38" s="8">
        <v>0</v>
      </c>
      <c r="AC38" s="8">
        <f aca="true" t="shared" si="33" ref="AC38:AC40">I38*1</f>
        <v>0</v>
      </c>
      <c r="AD38" s="8">
        <f aca="true" t="shared" si="34" ref="AD38:AD40">I38*(1-1)</f>
        <v>0</v>
      </c>
    </row>
    <row r="39" spans="1:30" ht="14.25" customHeight="1">
      <c r="A39" s="68" t="s">
        <v>149</v>
      </c>
      <c r="B39" s="83" t="s">
        <v>154</v>
      </c>
      <c r="C39" s="70"/>
      <c r="D39" s="122" t="s">
        <v>112</v>
      </c>
      <c r="E39" s="71"/>
      <c r="F39" s="71"/>
      <c r="G39" s="62" t="s">
        <v>114</v>
      </c>
      <c r="H39" s="59">
        <v>1</v>
      </c>
      <c r="I39" s="59">
        <v>0</v>
      </c>
      <c r="J39" s="59">
        <f t="shared" si="28"/>
        <v>0</v>
      </c>
      <c r="K39" s="59">
        <v>0</v>
      </c>
      <c r="L39" s="59">
        <f t="shared" si="29"/>
        <v>0</v>
      </c>
      <c r="X39" s="8">
        <f t="shared" si="30"/>
        <v>0</v>
      </c>
      <c r="Y39" s="8">
        <f t="shared" si="31"/>
        <v>0</v>
      </c>
      <c r="Z39" s="8">
        <f t="shared" si="32"/>
        <v>0</v>
      </c>
      <c r="AB39" s="8">
        <v>0</v>
      </c>
      <c r="AC39" s="8">
        <f t="shared" si="33"/>
        <v>0</v>
      </c>
      <c r="AD39" s="8">
        <f t="shared" si="34"/>
        <v>0</v>
      </c>
    </row>
    <row r="40" spans="1:30" ht="14.25" customHeight="1">
      <c r="A40" s="68" t="s">
        <v>149</v>
      </c>
      <c r="B40" s="83" t="s">
        <v>161</v>
      </c>
      <c r="C40" s="70"/>
      <c r="D40" s="122" t="s">
        <v>113</v>
      </c>
      <c r="E40" s="71"/>
      <c r="F40" s="71"/>
      <c r="G40" s="62" t="s">
        <v>114</v>
      </c>
      <c r="H40" s="59">
        <v>1</v>
      </c>
      <c r="I40" s="59">
        <v>0</v>
      </c>
      <c r="J40" s="59">
        <f t="shared" si="28"/>
        <v>0</v>
      </c>
      <c r="K40" s="59">
        <v>0</v>
      </c>
      <c r="L40" s="59">
        <f t="shared" si="29"/>
        <v>0</v>
      </c>
      <c r="X40" s="8">
        <f t="shared" si="30"/>
        <v>0</v>
      </c>
      <c r="Y40" s="8">
        <f t="shared" si="31"/>
        <v>0</v>
      </c>
      <c r="Z40" s="8">
        <f t="shared" si="32"/>
        <v>0</v>
      </c>
      <c r="AB40" s="8">
        <v>0</v>
      </c>
      <c r="AC40" s="8">
        <f t="shared" si="33"/>
        <v>0</v>
      </c>
      <c r="AD40" s="8">
        <f t="shared" si="34"/>
        <v>0</v>
      </c>
    </row>
    <row r="41" spans="10:12" ht="15" customHeight="1">
      <c r="J41" s="83" t="s">
        <v>109</v>
      </c>
      <c r="K41" s="83"/>
      <c r="L41" s="60">
        <f>SUM(L13:L40)</f>
        <v>0</v>
      </c>
    </row>
    <row r="42" spans="10:12" ht="14.25" customHeight="1">
      <c r="J42" s="84" t="s">
        <v>110</v>
      </c>
      <c r="K42" s="84"/>
      <c r="L42" s="60">
        <f>SUM(L41/100*21)</f>
        <v>0</v>
      </c>
    </row>
    <row r="43" spans="10:12" ht="14.25" customHeight="1">
      <c r="J43" s="75" t="s">
        <v>111</v>
      </c>
      <c r="K43" s="75"/>
      <c r="L43" s="61">
        <f>SUM(L41:L42)</f>
        <v>0</v>
      </c>
    </row>
    <row r="47" ht="12.75">
      <c r="H47" s="63" t="s">
        <v>5</v>
      </c>
    </row>
    <row r="77" ht="12.75">
      <c r="D77" s="20"/>
    </row>
    <row r="78" ht="12.75">
      <c r="D78" s="20"/>
    </row>
    <row r="79" ht="12.75">
      <c r="D79" s="20"/>
    </row>
  </sheetData>
  <mergeCells count="88">
    <mergeCell ref="B40:C40"/>
    <mergeCell ref="D40:F40"/>
    <mergeCell ref="D30:F30"/>
    <mergeCell ref="D35:F35"/>
    <mergeCell ref="B30:C30"/>
    <mergeCell ref="B35:C35"/>
    <mergeCell ref="B38:C38"/>
    <mergeCell ref="B31:C31"/>
    <mergeCell ref="D31:F31"/>
    <mergeCell ref="B32:C32"/>
    <mergeCell ref="D32:F32"/>
    <mergeCell ref="B34:C34"/>
    <mergeCell ref="B36:C36"/>
    <mergeCell ref="D36:F36"/>
    <mergeCell ref="B22:C22"/>
    <mergeCell ref="D22:F22"/>
    <mergeCell ref="D28:F28"/>
    <mergeCell ref="D38:F38"/>
    <mergeCell ref="B39:C39"/>
    <mergeCell ref="D39:F39"/>
    <mergeCell ref="B25:C25"/>
    <mergeCell ref="D25:F25"/>
    <mergeCell ref="B15:C15"/>
    <mergeCell ref="D15:F15"/>
    <mergeCell ref="D19:F19"/>
    <mergeCell ref="D21:F21"/>
    <mergeCell ref="D23:F23"/>
    <mergeCell ref="B17:C17"/>
    <mergeCell ref="B19:C19"/>
    <mergeCell ref="B21:C21"/>
    <mergeCell ref="B23:C23"/>
    <mergeCell ref="D16:F16"/>
    <mergeCell ref="D17:F17"/>
    <mergeCell ref="D18:F18"/>
    <mergeCell ref="D20:F20"/>
    <mergeCell ref="B20:C20"/>
    <mergeCell ref="D10:F11"/>
    <mergeCell ref="B10:C11"/>
    <mergeCell ref="B13:C13"/>
    <mergeCell ref="B14:C14"/>
    <mergeCell ref="D13:F13"/>
    <mergeCell ref="D14:F14"/>
    <mergeCell ref="D12:G12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J6:L7"/>
    <mergeCell ref="J8:L9"/>
    <mergeCell ref="E4:F5"/>
    <mergeCell ref="E6:F7"/>
    <mergeCell ref="E8:F9"/>
    <mergeCell ref="I2:I3"/>
    <mergeCell ref="G2:H3"/>
    <mergeCell ref="J43:K43"/>
    <mergeCell ref="J2:L3"/>
    <mergeCell ref="J4:L5"/>
    <mergeCell ref="J41:K41"/>
    <mergeCell ref="J42:K42"/>
    <mergeCell ref="J10:L10"/>
    <mergeCell ref="I4:I5"/>
    <mergeCell ref="I6:I7"/>
    <mergeCell ref="I8:I9"/>
    <mergeCell ref="G4:H5"/>
    <mergeCell ref="G6:H7"/>
    <mergeCell ref="G8:H9"/>
    <mergeCell ref="B18:C18"/>
    <mergeCell ref="B16:C16"/>
    <mergeCell ref="D34:F34"/>
    <mergeCell ref="B37:C37"/>
    <mergeCell ref="D37:F37"/>
    <mergeCell ref="B33:C33"/>
    <mergeCell ref="D33:F33"/>
    <mergeCell ref="D24:F24"/>
    <mergeCell ref="D26:F26"/>
    <mergeCell ref="D29:F29"/>
    <mergeCell ref="B26:C26"/>
    <mergeCell ref="B29:C29"/>
    <mergeCell ref="B24:C24"/>
    <mergeCell ref="B28:C28"/>
    <mergeCell ref="B27:C27"/>
    <mergeCell ref="D27:F27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6"/>
  <sheetViews>
    <sheetView workbookViewId="0" topLeftCell="A1">
      <selection activeCell="A7" sqref="A7"/>
    </sheetView>
  </sheetViews>
  <sheetFormatPr defaultColWidth="9.140625" defaultRowHeight="12.75"/>
  <sheetData>
    <row r="3" spans="1:40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ht="12.75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</row>
    <row r="5" spans="1:40" ht="21">
      <c r="A5" s="21"/>
      <c r="B5" s="25"/>
      <c r="C5" s="26"/>
      <c r="D5" s="27" t="s">
        <v>78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8"/>
    </row>
    <row r="6" spans="1:40" ht="15">
      <c r="A6" s="21"/>
      <c r="B6" s="25"/>
      <c r="C6" s="26"/>
      <c r="D6" s="29" t="s">
        <v>5</v>
      </c>
      <c r="E6" s="26"/>
      <c r="F6" s="26"/>
      <c r="G6" s="26"/>
      <c r="H6" s="130" t="s">
        <v>5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26"/>
      <c r="AN6" s="28"/>
    </row>
    <row r="7" spans="1:40" ht="18">
      <c r="A7" s="21"/>
      <c r="B7" s="25"/>
      <c r="C7" s="26"/>
      <c r="D7" s="30" t="s">
        <v>79</v>
      </c>
      <c r="E7" s="26"/>
      <c r="F7" s="26"/>
      <c r="G7" s="26"/>
      <c r="H7" s="132" t="s">
        <v>77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26"/>
      <c r="AN7" s="28"/>
    </row>
    <row r="8" spans="1:17" ht="15">
      <c r="A8" s="21"/>
      <c r="B8" s="25"/>
      <c r="C8" s="26"/>
      <c r="D8" s="31" t="s">
        <v>80</v>
      </c>
      <c r="E8" s="26"/>
      <c r="F8" s="26"/>
      <c r="G8" s="26"/>
      <c r="H8" s="32" t="s">
        <v>81</v>
      </c>
      <c r="I8" s="26"/>
      <c r="J8" s="26"/>
      <c r="K8" s="31" t="s">
        <v>82</v>
      </c>
      <c r="L8" s="26"/>
      <c r="M8" s="26"/>
      <c r="N8" s="32" t="s">
        <v>81</v>
      </c>
      <c r="O8" s="26"/>
      <c r="P8" s="26"/>
      <c r="Q8" s="28"/>
    </row>
    <row r="9" spans="1:17" ht="15">
      <c r="A9" s="21"/>
      <c r="B9" s="25"/>
      <c r="C9" s="26"/>
      <c r="D9" s="31" t="s">
        <v>83</v>
      </c>
      <c r="E9" s="26"/>
      <c r="F9" s="26"/>
      <c r="G9" s="26"/>
      <c r="H9" s="32" t="s">
        <v>84</v>
      </c>
      <c r="I9" s="26"/>
      <c r="J9" s="26"/>
      <c r="K9" s="31" t="s">
        <v>85</v>
      </c>
      <c r="L9" s="26"/>
      <c r="M9" s="26"/>
      <c r="N9" s="33" t="s">
        <v>86</v>
      </c>
      <c r="O9" s="26"/>
      <c r="P9" s="26"/>
      <c r="Q9" s="28"/>
    </row>
    <row r="10" spans="1:17" ht="12.75">
      <c r="A10" s="21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8"/>
    </row>
    <row r="11" spans="1:17" ht="15">
      <c r="A11" s="21"/>
      <c r="B11" s="25"/>
      <c r="C11" s="26"/>
      <c r="D11" s="31" t="s">
        <v>87</v>
      </c>
      <c r="E11" s="26"/>
      <c r="F11" s="26"/>
      <c r="G11" s="26"/>
      <c r="H11" s="26"/>
      <c r="I11" s="26"/>
      <c r="J11" s="26"/>
      <c r="K11" s="31" t="s">
        <v>88</v>
      </c>
      <c r="L11" s="26"/>
      <c r="M11" s="26"/>
      <c r="N11" s="32" t="s">
        <v>81</v>
      </c>
      <c r="O11" s="26"/>
      <c r="P11" s="26"/>
      <c r="Q11" s="28"/>
    </row>
    <row r="12" spans="1:17" ht="15">
      <c r="A12" s="21"/>
      <c r="B12" s="25"/>
      <c r="C12" s="26"/>
      <c r="D12" s="26"/>
      <c r="E12" s="32" t="s">
        <v>89</v>
      </c>
      <c r="F12" s="26"/>
      <c r="G12" s="26"/>
      <c r="H12" s="26"/>
      <c r="I12" s="26"/>
      <c r="J12" s="26"/>
      <c r="K12" s="31" t="s">
        <v>90</v>
      </c>
      <c r="L12" s="26"/>
      <c r="M12" s="26"/>
      <c r="N12" s="32" t="s">
        <v>81</v>
      </c>
      <c r="O12" s="26"/>
      <c r="P12" s="26"/>
      <c r="Q12" s="28"/>
    </row>
    <row r="13" spans="1:17" ht="12.75">
      <c r="A13" s="21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8"/>
    </row>
    <row r="14" spans="1:17" ht="15">
      <c r="A14" s="21"/>
      <c r="B14" s="25"/>
      <c r="C14" s="26"/>
      <c r="D14" s="31" t="s">
        <v>91</v>
      </c>
      <c r="E14" s="26"/>
      <c r="F14" s="26"/>
      <c r="G14" s="26"/>
      <c r="H14" s="26"/>
      <c r="I14" s="26"/>
      <c r="J14" s="26"/>
      <c r="K14" s="31" t="s">
        <v>88</v>
      </c>
      <c r="L14" s="26"/>
      <c r="M14" s="26"/>
      <c r="N14" s="34" t="s">
        <v>92</v>
      </c>
      <c r="O14" s="26"/>
      <c r="P14" s="26"/>
      <c r="Q14" s="28"/>
    </row>
    <row r="15" spans="1:14" ht="15">
      <c r="A15" s="21"/>
      <c r="B15" s="25"/>
      <c r="C15" s="26"/>
      <c r="D15" s="26"/>
      <c r="E15" s="55" t="s">
        <v>5</v>
      </c>
      <c r="F15" s="56"/>
      <c r="G15" s="56"/>
      <c r="H15" s="31" t="s">
        <v>90</v>
      </c>
      <c r="I15" s="26"/>
      <c r="J15" s="26"/>
      <c r="K15" s="34" t="s">
        <v>93</v>
      </c>
      <c r="L15" s="26"/>
      <c r="M15" s="26"/>
      <c r="N15" s="28"/>
    </row>
    <row r="16" spans="1:15" ht="12.75">
      <c r="A16" s="21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8"/>
    </row>
    <row r="17" spans="1:15" ht="15">
      <c r="A17" s="21"/>
      <c r="B17" s="25"/>
      <c r="C17" s="26"/>
      <c r="D17" s="31" t="s">
        <v>57</v>
      </c>
      <c r="E17" s="26"/>
      <c r="F17" s="26"/>
      <c r="G17" s="26"/>
      <c r="H17" s="26"/>
      <c r="I17" s="31" t="s">
        <v>88</v>
      </c>
      <c r="J17" s="26"/>
      <c r="K17" s="26"/>
      <c r="L17" s="32" t="s">
        <v>81</v>
      </c>
      <c r="M17" s="26"/>
      <c r="N17" s="26"/>
      <c r="O17" s="28"/>
    </row>
    <row r="18" spans="1:15" ht="15">
      <c r="A18" s="21"/>
      <c r="B18" s="25"/>
      <c r="C18" s="26"/>
      <c r="D18" s="26"/>
      <c r="E18" s="32" t="s">
        <v>94</v>
      </c>
      <c r="F18" s="26"/>
      <c r="G18" s="26"/>
      <c r="H18" s="26"/>
      <c r="I18" s="31" t="s">
        <v>90</v>
      </c>
      <c r="J18" s="26"/>
      <c r="K18" s="26"/>
      <c r="L18" s="32" t="s">
        <v>81</v>
      </c>
      <c r="M18" s="26"/>
      <c r="N18" s="26"/>
      <c r="O18" s="28"/>
    </row>
    <row r="19" spans="1:15" ht="12.75">
      <c r="A19" s="2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8"/>
    </row>
    <row r="20" spans="1:15" ht="15">
      <c r="A20" s="21"/>
      <c r="B20" s="25"/>
      <c r="C20" s="26"/>
      <c r="D20" s="31" t="s">
        <v>95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8"/>
    </row>
    <row r="21" spans="1:40" ht="15">
      <c r="A21" s="21"/>
      <c r="B21" s="25"/>
      <c r="C21" s="26"/>
      <c r="D21" s="26"/>
      <c r="E21" s="133" t="s">
        <v>81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26"/>
      <c r="AM21" s="26"/>
      <c r="AN21" s="28"/>
    </row>
    <row r="22" spans="1:40" ht="12.75">
      <c r="A22" s="2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8"/>
    </row>
    <row r="23" spans="1:40" ht="12.75">
      <c r="A23" s="21"/>
      <c r="B23" s="25"/>
      <c r="C23" s="2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26"/>
      <c r="AN23" s="28"/>
    </row>
    <row r="24" spans="1:40" ht="15">
      <c r="A24" s="36"/>
      <c r="B24" s="37"/>
      <c r="C24" s="38"/>
      <c r="D24" s="39" t="s">
        <v>96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34">
        <f>ROUND(AD52,2)</f>
        <v>0</v>
      </c>
      <c r="AI24" s="135"/>
      <c r="AJ24" s="135"/>
      <c r="AK24" s="135"/>
      <c r="AL24" s="135"/>
      <c r="AM24" s="38"/>
      <c r="AN24" s="41"/>
    </row>
    <row r="25" spans="1:40" ht="12.75">
      <c r="A25" s="36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41"/>
    </row>
    <row r="26" spans="1:33" ht="13.5">
      <c r="A26" s="36"/>
      <c r="B26" s="37"/>
      <c r="C26" s="38"/>
      <c r="D26" s="38"/>
      <c r="E26" s="38"/>
      <c r="F26" s="38"/>
      <c r="G26" s="38"/>
      <c r="H26" s="38"/>
      <c r="I26" s="136" t="s">
        <v>97</v>
      </c>
      <c r="J26" s="136"/>
      <c r="K26" s="136"/>
      <c r="L26" s="136"/>
      <c r="M26" s="136" t="s">
        <v>98</v>
      </c>
      <c r="N26" s="136"/>
      <c r="O26" s="136"/>
      <c r="P26" s="136"/>
      <c r="Q26" s="136"/>
      <c r="R26" s="136"/>
      <c r="S26" s="136"/>
      <c r="T26" s="136"/>
      <c r="U26" s="136"/>
      <c r="V26" s="38"/>
      <c r="W26" s="38"/>
      <c r="X26" s="38"/>
      <c r="Y26" s="38"/>
      <c r="Z26" s="38"/>
      <c r="AA26" s="136" t="s">
        <v>99</v>
      </c>
      <c r="AB26" s="136"/>
      <c r="AC26" s="136"/>
      <c r="AD26" s="136"/>
      <c r="AE26" s="136"/>
      <c r="AF26" s="38"/>
      <c r="AG26" s="41"/>
    </row>
    <row r="27" spans="1:33" ht="13.5">
      <c r="A27" s="42"/>
      <c r="B27" s="43"/>
      <c r="C27" s="44"/>
      <c r="D27" s="45" t="s">
        <v>100</v>
      </c>
      <c r="E27" s="44"/>
      <c r="F27" s="45" t="s">
        <v>101</v>
      </c>
      <c r="G27" s="44"/>
      <c r="H27" s="44"/>
      <c r="I27" s="123">
        <v>0.21</v>
      </c>
      <c r="J27" s="124"/>
      <c r="K27" s="124"/>
      <c r="L27" s="124"/>
      <c r="M27" s="125">
        <f>ROUND(AW52,2)</f>
        <v>0</v>
      </c>
      <c r="N27" s="124"/>
      <c r="O27" s="124"/>
      <c r="P27" s="124"/>
      <c r="Q27" s="124"/>
      <c r="R27" s="124"/>
      <c r="S27" s="124"/>
      <c r="T27" s="124"/>
      <c r="U27" s="124"/>
      <c r="V27" s="44"/>
      <c r="W27" s="44"/>
      <c r="X27" s="44"/>
      <c r="Y27" s="44"/>
      <c r="Z27" s="44"/>
      <c r="AA27" s="125">
        <f>ROUND(AS52,2)</f>
        <v>0</v>
      </c>
      <c r="AB27" s="124"/>
      <c r="AC27" s="124"/>
      <c r="AD27" s="124"/>
      <c r="AE27" s="124"/>
      <c r="AF27" s="44"/>
      <c r="AG27" s="46"/>
    </row>
    <row r="28" spans="1:33" ht="13.5">
      <c r="A28" s="42"/>
      <c r="B28" s="43"/>
      <c r="C28" s="44"/>
      <c r="D28" s="44"/>
      <c r="E28" s="44"/>
      <c r="F28" s="45" t="s">
        <v>102</v>
      </c>
      <c r="G28" s="44"/>
      <c r="H28" s="44"/>
      <c r="I28" s="123">
        <v>0.15</v>
      </c>
      <c r="J28" s="124"/>
      <c r="K28" s="124"/>
      <c r="L28" s="124"/>
      <c r="M28" s="125">
        <f>ROUND(AX52,2)</f>
        <v>0</v>
      </c>
      <c r="N28" s="124"/>
      <c r="O28" s="124"/>
      <c r="P28" s="124"/>
      <c r="Q28" s="124"/>
      <c r="R28" s="124"/>
      <c r="S28" s="124"/>
      <c r="T28" s="124"/>
      <c r="U28" s="124"/>
      <c r="V28" s="44"/>
      <c r="W28" s="44"/>
      <c r="X28" s="44"/>
      <c r="Y28" s="44"/>
      <c r="Z28" s="44"/>
      <c r="AA28" s="125">
        <f>ROUND(AT52,2)</f>
        <v>0</v>
      </c>
      <c r="AB28" s="124"/>
      <c r="AC28" s="124"/>
      <c r="AD28" s="124"/>
      <c r="AE28" s="124"/>
      <c r="AF28" s="44"/>
      <c r="AG28" s="46"/>
    </row>
    <row r="29" spans="1:24" ht="13.5">
      <c r="A29" s="42"/>
      <c r="B29" s="43"/>
      <c r="C29" s="44"/>
      <c r="D29" s="44"/>
      <c r="E29" s="44"/>
      <c r="F29" s="45" t="s">
        <v>103</v>
      </c>
      <c r="G29" s="44"/>
      <c r="H29" s="44"/>
      <c r="I29" s="123">
        <v>0.21</v>
      </c>
      <c r="J29" s="124"/>
      <c r="K29" s="124"/>
      <c r="L29" s="124"/>
      <c r="M29" s="44"/>
      <c r="N29" s="44"/>
      <c r="O29" s="44"/>
      <c r="P29" s="44"/>
      <c r="Q29" s="44"/>
      <c r="R29" s="125">
        <v>0</v>
      </c>
      <c r="S29" s="124"/>
      <c r="T29" s="124"/>
      <c r="U29" s="124"/>
      <c r="V29" s="124"/>
      <c r="W29" s="44"/>
      <c r="X29" s="46"/>
    </row>
    <row r="30" spans="1:33" ht="13.5">
      <c r="A30" s="42"/>
      <c r="B30" s="43"/>
      <c r="C30" s="44"/>
      <c r="D30" s="44"/>
      <c r="E30" s="44"/>
      <c r="F30" s="45" t="s">
        <v>104</v>
      </c>
      <c r="G30" s="44"/>
      <c r="H30" s="44"/>
      <c r="I30" s="123">
        <v>0.15</v>
      </c>
      <c r="J30" s="124"/>
      <c r="K30" s="124"/>
      <c r="L30" s="124"/>
      <c r="M30" s="125">
        <f>ROUND(AZ52,2)</f>
        <v>0</v>
      </c>
      <c r="N30" s="124"/>
      <c r="O30" s="124"/>
      <c r="P30" s="124"/>
      <c r="Q30" s="124"/>
      <c r="R30" s="124"/>
      <c r="S30" s="124"/>
      <c r="T30" s="124"/>
      <c r="U30" s="124"/>
      <c r="V30" s="44"/>
      <c r="W30" s="44"/>
      <c r="X30" s="44"/>
      <c r="Y30" s="44"/>
      <c r="Z30" s="44"/>
      <c r="AA30" s="125">
        <v>0</v>
      </c>
      <c r="AB30" s="124"/>
      <c r="AC30" s="124"/>
      <c r="AD30" s="124"/>
      <c r="AE30" s="124"/>
      <c r="AF30" s="44"/>
      <c r="AG30" s="46"/>
    </row>
    <row r="31" spans="1:33" ht="13.5">
      <c r="A31" s="42"/>
      <c r="B31" s="43"/>
      <c r="C31" s="44"/>
      <c r="D31" s="44"/>
      <c r="E31" s="44"/>
      <c r="F31" s="45" t="s">
        <v>105</v>
      </c>
      <c r="G31" s="44"/>
      <c r="H31" s="44"/>
      <c r="I31" s="123">
        <v>0</v>
      </c>
      <c r="J31" s="124"/>
      <c r="K31" s="124"/>
      <c r="L31" s="124"/>
      <c r="M31" s="125">
        <f>ROUND(BA52,2)</f>
        <v>0</v>
      </c>
      <c r="N31" s="124"/>
      <c r="O31" s="124"/>
      <c r="P31" s="124"/>
      <c r="Q31" s="124"/>
      <c r="R31" s="124"/>
      <c r="S31" s="124"/>
      <c r="T31" s="124"/>
      <c r="U31" s="124"/>
      <c r="V31" s="44"/>
      <c r="W31" s="44"/>
      <c r="X31" s="44"/>
      <c r="Y31" s="44"/>
      <c r="Z31" s="44"/>
      <c r="AA31" s="125">
        <v>0</v>
      </c>
      <c r="AB31" s="124"/>
      <c r="AC31" s="124"/>
      <c r="AD31" s="124"/>
      <c r="AE31" s="124"/>
      <c r="AF31" s="44"/>
      <c r="AG31" s="46"/>
    </row>
    <row r="32" spans="1:40" ht="12.75">
      <c r="A32" s="36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41"/>
    </row>
    <row r="33" spans="1:40" ht="18">
      <c r="A33" s="36"/>
      <c r="B33" s="37"/>
      <c r="C33" s="47"/>
      <c r="D33" s="48" t="s">
        <v>106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 t="s">
        <v>107</v>
      </c>
      <c r="R33" s="49"/>
      <c r="S33" s="49"/>
      <c r="T33" s="49"/>
      <c r="U33" s="126" t="s">
        <v>108</v>
      </c>
      <c r="V33" s="127"/>
      <c r="W33" s="127"/>
      <c r="X33" s="127"/>
      <c r="Y33" s="127"/>
      <c r="Z33" s="49"/>
      <c r="AA33" s="49"/>
      <c r="AB33" s="49"/>
      <c r="AC33" s="49"/>
      <c r="AD33" s="49"/>
      <c r="AE33" s="49"/>
      <c r="AF33" s="49"/>
      <c r="AG33" s="49"/>
      <c r="AH33" s="128">
        <f>SUM(AH24:AH31)</f>
        <v>0</v>
      </c>
      <c r="AI33" s="127"/>
      <c r="AJ33" s="127"/>
      <c r="AK33" s="127"/>
      <c r="AL33" s="129"/>
      <c r="AM33" s="47"/>
      <c r="AN33" s="51"/>
    </row>
    <row r="34" spans="1:40" ht="12.75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41"/>
    </row>
    <row r="35" spans="1:40" ht="12.75">
      <c r="A35" s="36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</row>
    <row r="36" spans="1:40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</sheetData>
  <mergeCells count="23">
    <mergeCell ref="H6:AL6"/>
    <mergeCell ref="H7:AL7"/>
    <mergeCell ref="E21:AK21"/>
    <mergeCell ref="AH24:AL24"/>
    <mergeCell ref="I26:L26"/>
    <mergeCell ref="M26:U26"/>
    <mergeCell ref="AA26:AE26"/>
    <mergeCell ref="I27:L27"/>
    <mergeCell ref="M27:U27"/>
    <mergeCell ref="AA27:AE27"/>
    <mergeCell ref="I28:L28"/>
    <mergeCell ref="M28:U28"/>
    <mergeCell ref="AA28:AE28"/>
    <mergeCell ref="I29:L29"/>
    <mergeCell ref="R29:V29"/>
    <mergeCell ref="I30:L30"/>
    <mergeCell ref="M30:U30"/>
    <mergeCell ref="AA30:AE30"/>
    <mergeCell ref="I31:L31"/>
    <mergeCell ref="M31:U31"/>
    <mergeCell ref="AA31:AE31"/>
    <mergeCell ref="U33:Y33"/>
    <mergeCell ref="AH33:AL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 Lenka</dc:creator>
  <cp:keywords/>
  <dc:description/>
  <cp:lastModifiedBy>Farkasova Lenka</cp:lastModifiedBy>
  <cp:lastPrinted>2021-06-07T14:23:31Z</cp:lastPrinted>
  <dcterms:created xsi:type="dcterms:W3CDTF">2021-04-26T07:09:00Z</dcterms:created>
  <dcterms:modified xsi:type="dcterms:W3CDTF">2021-06-07T15:05:22Z</dcterms:modified>
  <cp:category/>
  <cp:version/>
  <cp:contentType/>
  <cp:contentStatus/>
</cp:coreProperties>
</file>