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Stavební část" sheetId="2" r:id="rId2"/>
    <sheet name="2 - Hromosvod" sheetId="3" r:id="rId3"/>
    <sheet name="VRN - Ostatní a vedlejší ..." sheetId="4" r:id="rId4"/>
    <sheet name="1 - Stavební část_01" sheetId="5" r:id="rId5"/>
    <sheet name="1 - Vzduchotechnika" sheetId="6" r:id="rId6"/>
    <sheet name="2 - Elektromontáže" sheetId="7" r:id="rId7"/>
    <sheet name="1 - Chlazení" sheetId="8" r:id="rId8"/>
    <sheet name="Pokyny pro vyplnění" sheetId="9" r:id="rId9"/>
  </sheets>
  <definedNames>
    <definedName name="_xlnm.Print_Area" localSheetId="0">'Rekapitulace stavby'!$D$4:$AO$36,'Rekapitulace stavby'!$C$42:$AQ$68</definedName>
    <definedName name="_xlnm._FilterDatabase" localSheetId="1" hidden="1">'1 - Stavební část'!$C$117:$K$794</definedName>
    <definedName name="_xlnm.Print_Area" localSheetId="1">'1 - Stavební část'!$C$4:$J$43,'1 - Stavební část'!$C$49:$J$95,'1 - Stavební část'!$C$101:$K$794</definedName>
    <definedName name="_xlnm._FilterDatabase" localSheetId="2" hidden="1">'2 - Hromosvod'!$C$95:$K$134</definedName>
    <definedName name="_xlnm.Print_Area" localSheetId="2">'2 - Hromosvod'!$C$4:$J$43,'2 - Hromosvod'!$C$49:$J$73,'2 - Hromosvod'!$C$79:$K$134</definedName>
    <definedName name="_xlnm._FilterDatabase" localSheetId="3" hidden="1">'VRN - Ostatní a vedlejší ...'!$C$91:$K$105</definedName>
    <definedName name="_xlnm.Print_Area" localSheetId="3">'VRN - Ostatní a vedlejší ...'!$C$4:$J$43,'VRN - Ostatní a vedlejší ...'!$C$49:$J$69,'VRN - Ostatní a vedlejší ...'!$C$75:$K$105</definedName>
    <definedName name="_xlnm._FilterDatabase" localSheetId="4" hidden="1">'1 - Stavební část_01'!$C$107:$K$307</definedName>
    <definedName name="_xlnm.Print_Area" localSheetId="4">'1 - Stavební část_01'!$C$4:$J$43,'1 - Stavební část_01'!$C$49:$J$85,'1 - Stavební část_01'!$C$91:$K$307</definedName>
    <definedName name="_xlnm._FilterDatabase" localSheetId="5" hidden="1">'1 - Vzduchotechnika'!$C$102:$K$158</definedName>
    <definedName name="_xlnm.Print_Area" localSheetId="5">'1 - Vzduchotechnika'!$C$4:$J$43,'1 - Vzduchotechnika'!$C$49:$J$80,'1 - Vzduchotechnika'!$C$86:$K$158</definedName>
    <definedName name="_xlnm._FilterDatabase" localSheetId="6" hidden="1">'2 - Elektromontáže'!$C$96:$K$132</definedName>
    <definedName name="_xlnm.Print_Area" localSheetId="6">'2 - Elektromontáže'!$C$4:$J$43,'2 - Elektromontáže'!$C$49:$J$74,'2 - Elektromontáže'!$C$80:$K$132</definedName>
    <definedName name="_xlnm._FilterDatabase" localSheetId="7" hidden="1">'1 - Chlazení'!$C$98:$K$136</definedName>
    <definedName name="_xlnm.Print_Area" localSheetId="7">'1 - Chlazení'!$C$4:$J$43,'1 - Chlazení'!$C$49:$J$76,'1 - Chlazení'!$C$82:$K$136</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'1 - Stavební část'!$117:$117</definedName>
    <definedName name="_xlnm.Print_Titles" localSheetId="2">'2 - Hromosvod'!$95:$95</definedName>
    <definedName name="_xlnm.Print_Titles" localSheetId="3">'VRN - Ostatní a vedlejší ...'!$91:$91</definedName>
    <definedName name="_xlnm.Print_Titles" localSheetId="4">'1 - Stavební část_01'!$107:$107</definedName>
    <definedName name="_xlnm.Print_Titles" localSheetId="5">'1 - Vzduchotechnika'!$102:$102</definedName>
    <definedName name="_xlnm.Print_Titles" localSheetId="6">'2 - Elektromontáže'!$96:$96</definedName>
    <definedName name="_xlnm.Print_Titles" localSheetId="7">'1 - Chlazení'!$98:$98</definedName>
  </definedNames>
  <calcPr fullCalcOnLoad="1"/>
</workbook>
</file>

<file path=xl/sharedStrings.xml><?xml version="1.0" encoding="utf-8"?>
<sst xmlns="http://schemas.openxmlformats.org/spreadsheetml/2006/main" count="13348" uniqueCount="2019">
  <si>
    <t>Export Komplet</t>
  </si>
  <si>
    <t>VZ</t>
  </si>
  <si>
    <t>2.0</t>
  </si>
  <si>
    <t/>
  </si>
  <si>
    <t>False</t>
  </si>
  <si>
    <t>{464f5823-cd30-40d7-b2b2-6398e60ee5bc}</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</si>
  <si>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</si>
  <si>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</si>
  <si>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</si>
  <si>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</si>
  <si>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</si>
  <si>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</si>
  <si>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</si>
  <si>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</si>
  <si>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</si>
  <si>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</si>
  <si>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</si>
  <si>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</si>
  <si>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Český Brod, ul. Žitomířská 760 -Energetická úspora ZŠ Tyršova</t>
  </si>
  <si>
    <t>KSO:</t>
  </si>
  <si>
    <t>CC-CZ:</t>
  </si>
  <si>
    <t>Místo:</t>
  </si>
  <si>
    <t xml:space="preserve"> </t>
  </si>
  <si>
    <t>Datum:</t>
  </si>
  <si>
    <t>15.1.2019</t>
  </si>
  <si>
    <t>Zadavatel:</t>
  </si>
  <si>
    <t>IČ:</t>
  </si>
  <si>
    <t>MĚSTO ČESKÝ BROD</t>
  </si>
  <si>
    <t>DIČ:</t>
  </si>
  <si>
    <t>Uchazeč:</t>
  </si>
  <si>
    <t>Vyplň údaj</t>
  </si>
  <si>
    <t>Projektant:</t>
  </si>
  <si>
    <t>Revitali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</si>
  <si>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</si>
  <si>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</si>
  <si>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</si>
  <si>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Součástí zadávací dokumentace je nejen výkaz výměr ale i projektová dokumentace a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</si>
  <si>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</si>
  <si>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</si>
  <si>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</si>
  <si>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</si>
  <si>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</si>
  <si>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</si>
  <si>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</si>
  <si>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</si>
  <si>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</si>
  <si>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</si>
  <si>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</si>
  <si>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</si>
  <si>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</si>
  <si>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</si>
  <si>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</si>
  <si>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</si>
  <si>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</si>
  <si>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</si>
  <si>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</si>
  <si>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</si>
  <si>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</si>
  <si>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</si>
  <si>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</si>
  <si>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</si>
  <si>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</si>
  <si>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</si>
  <si>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</si>
  <si>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</si>
  <si>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</si>
  <si>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</si>
  <si>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</si>
  <si>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</si>
  <si>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</si>
  <si>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</si>
  <si>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</si>
  <si>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</si>
  <si>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</si>
  <si>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</si>
  <si>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Výměna otvorů + zateplení + hromosvod</t>
  </si>
  <si>
    <t>STA</t>
  </si>
  <si>
    <t>{4b019b20-ba55-4123-b028-91d2497ecde6}</t>
  </si>
  <si>
    <t>2</t>
  </si>
  <si>
    <t>Uznatelné náklady</t>
  </si>
  <si>
    <t>Soupis</t>
  </si>
  <si>
    <t>{967519c4-22bf-4847-af30-fef53727d983}</t>
  </si>
  <si>
    <t>/</t>
  </si>
  <si>
    <t>Stavební část</t>
  </si>
  <si>
    <t>3</t>
  </si>
  <si>
    <t>{4d8b3c9d-f280-4a24-a864-ab7c78de4b63}</t>
  </si>
  <si>
    <t>Hromosvod</t>
  </si>
  <si>
    <t>{b29b15b3-4649-4c5e-b667-84374aad3f26}</t>
  </si>
  <si>
    <t>VRN</t>
  </si>
  <si>
    <t>Ostatní a vedlejší náklady</t>
  </si>
  <si>
    <t>{06704805-3488-4c0f-bf3c-2b43f8cff887}</t>
  </si>
  <si>
    <t>Neuznatelné náklady</t>
  </si>
  <si>
    <t>{fc31b8d9-e330-40f6-a0d5-3eef423efbff}</t>
  </si>
  <si>
    <t>{c3dc6a78-51c4-487f-9cfc-07d6bb4c850a}</t>
  </si>
  <si>
    <t>Větrání učeben s rekuperací + chlazení družiny + elektro k VZT + odkapy od VZT</t>
  </si>
  <si>
    <t>{fcb0f592-2469-4de6-8a4f-8a49a1d91a68}</t>
  </si>
  <si>
    <t>{42aa19fd-9427-45e3-a15e-1f28de24478d}</t>
  </si>
  <si>
    <t>Vzduchotechnika</t>
  </si>
  <si>
    <t>{ddd0784b-33c7-4800-bcaa-184c659f96c8}</t>
  </si>
  <si>
    <t>Elektromontáže</t>
  </si>
  <si>
    <t>{8f3430ea-fcbb-41c0-8af8-955bba8edf96}</t>
  </si>
  <si>
    <t>{5a92fbd0-4b69-4e6d-b7dc-ef12c25e333f}</t>
  </si>
  <si>
    <t>Chlazení</t>
  </si>
  <si>
    <t>{1e342157-db92-4e5c-96f2-ae9a2686e42b}</t>
  </si>
  <si>
    <t>KRYCÍ LIST SOUPISU PRACÍ</t>
  </si>
  <si>
    <t>Objekt:</t>
  </si>
  <si>
    <t>1 - Výměna otvorů + zateplení + hromosvod</t>
  </si>
  <si>
    <t>Soupis:</t>
  </si>
  <si>
    <t>1 - Uznatelné náklady</t>
  </si>
  <si>
    <t>Úroveň 3:</t>
  </si>
  <si>
    <t>1 - Stavební část</t>
  </si>
  <si>
    <t>Součástí zadávací dokumentace je nejen výkaz výměr ale i projektová dokumentace a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</si>
  <si>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</si>
  <si>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</si>
  <si>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</si>
  <si>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</si>
  <si>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</si>
  <si>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</si>
  <si>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</si>
  <si>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</si>
  <si>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</si>
  <si>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</si>
  <si>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</si>
  <si>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</si>
  <si>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91 - Doplňující konstrukce a práce</t>
  </si>
  <si>
    <t xml:space="preserve">      93 - Stavební přípomoce</t>
  </si>
  <si>
    <t xml:space="preserve">      94 - Lešení a stavební výtahy</t>
  </si>
  <si>
    <t xml:space="preserve">      95 - Různé dokončovací konstrukce a práce pozemních staveb</t>
  </si>
  <si>
    <t xml:space="preserve">      96 - Bourání konstrukcí</t>
  </si>
  <si>
    <t xml:space="preserve">      98 - Sanace</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</si>
  <si>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</si>
  <si>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</si>
  <si>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</si>
  <si>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</si>
  <si>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</si>
  <si>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</si>
  <si>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</si>
  <si>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</si>
  <si>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</si>
  <si>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</si>
  <si>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783 - Dokončovací práce - nátěry</t>
  </si>
  <si>
    <t xml:space="preserve">    784 - Dokončovací práce - malby a tapety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</si>
  <si>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</si>
  <si>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</si>
  <si>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</si>
  <si>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</si>
  <si>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</si>
  <si>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</si>
  <si>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</si>
  <si>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</si>
  <si>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</si>
  <si>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</si>
  <si>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</si>
  <si>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</si>
  <si>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</si>
  <si>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</si>
  <si>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</si>
  <si>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</si>
  <si>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</si>
  <si>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</si>
  <si>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</si>
  <si>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</si>
  <si>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</si>
  <si>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</si>
  <si>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2019 01</t>
  </si>
  <si>
    <t>4</t>
  </si>
  <si>
    <t>-1694638605</t>
  </si>
  <si>
    <t>VV</t>
  </si>
  <si>
    <t>57,5*0,5</t>
  </si>
  <si>
    <t>132212101</t>
  </si>
  <si>
    <t>Hloubení zapažených i nezapažených rýh šířky do 600 mm ručním nebo pneumatickým nářadím s urovnáním dna do předepsaného profilu a spádu v horninách tř. 3 soudržných</t>
  </si>
  <si>
    <t>m3</t>
  </si>
  <si>
    <t>451305487</t>
  </si>
  <si>
    <t>57,5*0,4*0,5</t>
  </si>
  <si>
    <t>132212109</t>
  </si>
  <si>
    <t>Hloubení zapažených i nezapažených rýh šířky do 600 mm ručním nebo pneumatickým nářadím s urovnáním dna do předepsaného profilu a spádu v horninách tř. 3 Příplatek k cenám za lepivost horniny tř. 3</t>
  </si>
  <si>
    <t>888770045</t>
  </si>
  <si>
    <t>162701105</t>
  </si>
  <si>
    <t>Vodorovné přemístění výkopku nebo sypaniny po suchu na obvyklém dopravním prostředku, bez naložení výkopku, avšak se složením bez rozhrnutí z horniny tř. 1 až 4 na vzdálenost přes 9 000 do 10 000 m</t>
  </si>
  <si>
    <t>-1777256853</t>
  </si>
  <si>
    <t>výkop-zásyp</t>
  </si>
  <si>
    <t>11,5-6,038</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</si>
  <si>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</si>
  <si>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</si>
  <si>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</si>
  <si>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138419472</t>
  </si>
  <si>
    <t>5,462*20 'Přepočtené koeficientem množství</t>
  </si>
  <si>
    <t>6</t>
  </si>
  <si>
    <t>167101101</t>
  </si>
  <si>
    <t>Nakládání, skládání a překládání neulehlého výkopku nebo sypaniny nakládání, množství do 100 m3, z hornin tř. 1 až 4</t>
  </si>
  <si>
    <t>757766676</t>
  </si>
  <si>
    <t>7</t>
  </si>
  <si>
    <t>171201201</t>
  </si>
  <si>
    <t>Uložení sypaniny na skládky</t>
  </si>
  <si>
    <t>-1028032101</t>
  </si>
  <si>
    <t>8</t>
  </si>
  <si>
    <t>171201211</t>
  </si>
  <si>
    <t>Poplatek za uložení stavebního odpadu na skládce (skládkovné) zeminy a kameniva zatříděného do Katalogu odpadů pod kódem 170 504</t>
  </si>
  <si>
    <t>t</t>
  </si>
  <si>
    <t>1247636056</t>
  </si>
  <si>
    <t>5,462*2 'Přepočtené koeficientem množství</t>
  </si>
  <si>
    <t>9</t>
  </si>
  <si>
    <t>174101101</t>
  </si>
  <si>
    <t>Zásyp sypaninou z jakékoliv horniny s uložením výkopku ve vrstvách se zhutněním jam, šachet, rýh nebo kolem objektů v těchto vykopávkách</t>
  </si>
  <si>
    <t>-1203565291</t>
  </si>
  <si>
    <t>57,5*(0,4-0,1)*(0,5-0,15)</t>
  </si>
  <si>
    <t>Svislé a kompletní konstrukce</t>
  </si>
  <si>
    <t>10</t>
  </si>
  <si>
    <t>311236101</t>
  </si>
  <si>
    <t>Zdivo jednovrstvé zvukově izolační z cihel děrovaných spojených na pero a drážku na maltu cementovou M10, pevnost cihel do P15, tl. zdiva 190 mm</t>
  </si>
  <si>
    <t>1829899355</t>
  </si>
  <si>
    <t>zazdívka dveří na půdě</t>
  </si>
  <si>
    <t>0,9*2,0</t>
  </si>
  <si>
    <t>zazdívka montážního otvoru</t>
  </si>
  <si>
    <t>0,7*2,0</t>
  </si>
  <si>
    <t>Součet</t>
  </si>
  <si>
    <t>11</t>
  </si>
  <si>
    <t>342291121</t>
  </si>
  <si>
    <t>Ukotvení příček plochými kotvami, do konstrukce cihelné</t>
  </si>
  <si>
    <t>m</t>
  </si>
  <si>
    <t>-2005063939</t>
  </si>
  <si>
    <t>zazdívka</t>
  </si>
  <si>
    <t>(0,7+2,0+2,0)</t>
  </si>
  <si>
    <t>(0,9+2,0+2,0)</t>
  </si>
  <si>
    <t>Úpravy povrchů, podlahy a osazování výplní</t>
  </si>
  <si>
    <t>61</t>
  </si>
  <si>
    <t>Úprava povrchů vnitřních</t>
  </si>
  <si>
    <t>12</t>
  </si>
  <si>
    <t>612325302</t>
  </si>
  <si>
    <t>Vápenocementová omítka ostění nebo nadpraží štuková</t>
  </si>
  <si>
    <t>379887621</t>
  </si>
  <si>
    <t>viz. APU</t>
  </si>
  <si>
    <t>273,18*0,3</t>
  </si>
  <si>
    <t>vnitřní dveře</t>
  </si>
  <si>
    <t>(0,9+2,0+2,0)*2*0,3</t>
  </si>
  <si>
    <t>13</t>
  </si>
  <si>
    <t>619991001</t>
  </si>
  <si>
    <t>Zakrytí vnitřních ploch před znečištěním včetně pozdějšího odkrytí podlah fólií přilepenou lepící páskou</t>
  </si>
  <si>
    <t>-535145711</t>
  </si>
  <si>
    <t>kolem oken a dveří</t>
  </si>
  <si>
    <t>(55+2+2)*1,5</t>
  </si>
  <si>
    <t>pod novým SDK</t>
  </si>
  <si>
    <t>45,0</t>
  </si>
  <si>
    <t>14</t>
  </si>
  <si>
    <t>622143003</t>
  </si>
  <si>
    <t>Montáž omítkových profilů plastových nebo pozinkovaných, upevněných vtlačením do podkladní vrstvy nebo přibitím rohových s tkaninou</t>
  </si>
  <si>
    <t>482991953</t>
  </si>
  <si>
    <t>273,18</t>
  </si>
  <si>
    <t>M</t>
  </si>
  <si>
    <t>59051480</t>
  </si>
  <si>
    <t xml:space="preserve">profil rohový Al s tkaninou </t>
  </si>
  <si>
    <t>836232317</t>
  </si>
  <si>
    <t>273,18*1,05 'Přepočtené koeficientem množství</t>
  </si>
  <si>
    <t>16</t>
  </si>
  <si>
    <t>622143004</t>
  </si>
  <si>
    <t>Montáž omítkových profilů plastových nebo pozinkovaných, upevněných vtlačením do podkladní vrstvy nebo přibitím začišťovacích samolepících pro vytvoření dilatujícího spoje s okenním rámem</t>
  </si>
  <si>
    <t>-1361383380</t>
  </si>
  <si>
    <t>viz. výpis oken a dveří</t>
  </si>
  <si>
    <t>(1,3+2,0+2,0)*2</t>
  </si>
  <si>
    <t>(1,5+2,0+2,0)*10</t>
  </si>
  <si>
    <t>(1,5+1,75+1,75)*11</t>
  </si>
  <si>
    <t>(1,3+1,75+1,75)*2</t>
  </si>
  <si>
    <t>(0,6+2,0+2,0)*5</t>
  </si>
  <si>
    <t>(0,6+1,75+1,75)*5</t>
  </si>
  <si>
    <t>(0,6+0,6+0,6)*1</t>
  </si>
  <si>
    <t>(1,77+1,6+1,6)*2</t>
  </si>
  <si>
    <t>(2,1+2,0+2,0)*7</t>
  </si>
  <si>
    <t>(0,38+0,65+0,65)*2</t>
  </si>
  <si>
    <t>(0,95+1,6+1,6)*4</t>
  </si>
  <si>
    <t>(0,94+0,8+0,8)*1</t>
  </si>
  <si>
    <t>(1,8+2,0+2,0)*1</t>
  </si>
  <si>
    <t>(0,5+0,5+0,5)*1</t>
  </si>
  <si>
    <t>(1,54+1,55+1,55)*1</t>
  </si>
  <si>
    <t>(0,9+2,0+2,0)*1</t>
  </si>
  <si>
    <t>(0,9+2,4+2,4)*1</t>
  </si>
  <si>
    <t>17</t>
  </si>
  <si>
    <t>59051476</t>
  </si>
  <si>
    <t>profil okenní začišťovací se sklovláknitou armovací tkaninou 9 mm/2,4 m</t>
  </si>
  <si>
    <t>-761860609</t>
  </si>
  <si>
    <t>18</t>
  </si>
  <si>
    <t>629991012</t>
  </si>
  <si>
    <t>Zakrytí ploch před znečištěním včetně pozdějšího odkrytí výplní otvorů a svislých ploch fólií přilepenou na začišťovací lištu</t>
  </si>
  <si>
    <t>-1072063814</t>
  </si>
  <si>
    <t>(1,3*2,0)*2</t>
  </si>
  <si>
    <t>(1,5*2,0)*10</t>
  </si>
  <si>
    <t>(1,5*1,75)*11</t>
  </si>
  <si>
    <t>(1,3*1,75)*2</t>
  </si>
  <si>
    <t>(0,6*2,0)*5</t>
  </si>
  <si>
    <t>(0,6*1,75)*5</t>
  </si>
  <si>
    <t>(0,6*0,6)*1</t>
  </si>
  <si>
    <t>(1,77*1,6)*2</t>
  </si>
  <si>
    <t>(2,1*2,0)*7</t>
  </si>
  <si>
    <t>(0,38*0,65)*2</t>
  </si>
  <si>
    <t>(0,95*1,6)*4</t>
  </si>
  <si>
    <t>(0,94*0,8)*1</t>
  </si>
  <si>
    <t>(1,8*2,0)*1</t>
  </si>
  <si>
    <t>(0,5*0,5)*1</t>
  </si>
  <si>
    <t>(1,54*1,55)*1</t>
  </si>
  <si>
    <t>(0,9*2,0)*1</t>
  </si>
  <si>
    <t>(0,9*2,4)*1</t>
  </si>
  <si>
    <t>(0,9*2,0)*2</t>
  </si>
  <si>
    <t>19</t>
  </si>
  <si>
    <t>622221041</t>
  </si>
  <si>
    <t>Montáž kontaktního zateplení z desek z minerální vlny s podélnou orientací vláken na stěny, tloušťky desek přes 160 mm</t>
  </si>
  <si>
    <t>-633670334</t>
  </si>
  <si>
    <t>S2</t>
  </si>
  <si>
    <t>(10,3+11,8+4,7)*2,5</t>
  </si>
  <si>
    <t>20</t>
  </si>
  <si>
    <t>63151540</t>
  </si>
  <si>
    <t>deska tepelně izolační minerální kontaktních fasád tl 200mm</t>
  </si>
  <si>
    <t>1708283374</t>
  </si>
  <si>
    <t>67*1,02 'Přepočtené koeficientem množství</t>
  </si>
  <si>
    <t>622251105</t>
  </si>
  <si>
    <t>Montáž kontaktního zateplení Příplatek k cenám za zápustnou montáž kotev s použitím tepelněizolačních zátek na vnější stěny z minerální vlny</t>
  </si>
  <si>
    <t>721455863</t>
  </si>
  <si>
    <t>22</t>
  </si>
  <si>
    <t>612521031</t>
  </si>
  <si>
    <t>Omítka tenkovrstvá silikátová vnitřních ploch probarvená, včetně penetrace podkladu zrnitá, tloušťky 3,0 mm svislých konstrukcí stěn v podlaží i na schodišti</t>
  </si>
  <si>
    <t>894063922</t>
  </si>
  <si>
    <t>23</t>
  </si>
  <si>
    <t>612325225</t>
  </si>
  <si>
    <t>Vápenocementová omítka jednotlivých malých ploch štuková na stěnách, plochy jednotlivě přes 1,0 do 4 m2</t>
  </si>
  <si>
    <t>kus</t>
  </si>
  <si>
    <t>1350602259</t>
  </si>
  <si>
    <t>62</t>
  </si>
  <si>
    <t>Úprava povrchů vnějších</t>
  </si>
  <si>
    <t>24</t>
  </si>
  <si>
    <t>621131121</t>
  </si>
  <si>
    <t>Podkladní a spojovací vrstva vnějších omítaných ploch penetrace akrylát-silikonová nanášená ručně podhledů</t>
  </si>
  <si>
    <t>663100588</t>
  </si>
  <si>
    <t>stříška nad vstupem</t>
  </si>
  <si>
    <t>1,0*1,5</t>
  </si>
  <si>
    <t>25</t>
  </si>
  <si>
    <t>621221011</t>
  </si>
  <si>
    <t>Montáž kontaktního zateplení z desek z minerální vlny na vnější podhledy, tloušťky desek přes 40 do 80 mm</t>
  </si>
  <si>
    <t>1097447233</t>
  </si>
  <si>
    <t>26</t>
  </si>
  <si>
    <t>63151519</t>
  </si>
  <si>
    <t>deska tepelně izolační minerální kontaktních fasád tl 50mm</t>
  </si>
  <si>
    <t>-744954127</t>
  </si>
  <si>
    <t>1,5*1,02 'Přepočtené koeficientem množství</t>
  </si>
  <si>
    <t>27</t>
  </si>
  <si>
    <t>621251105</t>
  </si>
  <si>
    <t>Montáž kontaktního zateplení Příplatek k cenám za zápustnou montáž kotev s použitím tepelněizolačních zátek na vnější podhledy z minerální vlny</t>
  </si>
  <si>
    <t>1012763041</t>
  </si>
  <si>
    <t>28</t>
  </si>
  <si>
    <t>621325101</t>
  </si>
  <si>
    <t>Oprava vápenocementové omítky vnějších ploch stupně členitosti 1 hladké podhledů, v rozsahu opravované plochy do 10%</t>
  </si>
  <si>
    <t>1446869863</t>
  </si>
  <si>
    <t>29</t>
  </si>
  <si>
    <t>621532031</t>
  </si>
  <si>
    <t>Omítka tenkovrstvá silikonová vnějších ploch probarvená, včetně penetrace podkladu hydrofilní, s regulací vlhkosti na povrchu a se zvýšenou ochranou proti mikroorganismům zrnitá, tloušťky 3,0 mm podhledů</t>
  </si>
  <si>
    <t>-1857560779</t>
  </si>
  <si>
    <t>30</t>
  </si>
  <si>
    <t>K090</t>
  </si>
  <si>
    <t>Zpevnění plochy původních poškozených omítek organokřemičitým konsolidantem</t>
  </si>
  <si>
    <t>-296917539</t>
  </si>
  <si>
    <t>540,004</t>
  </si>
  <si>
    <t>31</t>
  </si>
  <si>
    <t>622325109</t>
  </si>
  <si>
    <t>Oprava vápenocementové omítky vnějších ploch stupně členitosti 1 hladké stěn, v rozsahu opravované plochy přes 80 do 100%</t>
  </si>
  <si>
    <t>504840750</t>
  </si>
  <si>
    <t>viz. KZS</t>
  </si>
  <si>
    <t>46+421,477+56,674+15,853</t>
  </si>
  <si>
    <t>32</t>
  </si>
  <si>
    <t>622131121</t>
  </si>
  <si>
    <t>Podkladní a spojovací vrstva vnějších omítaných ploch penetrace akrylát-silikonová nanášená ručně stěn</t>
  </si>
  <si>
    <t>1716659595</t>
  </si>
  <si>
    <t>33</t>
  </si>
  <si>
    <t>622211021</t>
  </si>
  <si>
    <t>Montáž kontaktního zateplení z polystyrenových desek nebo z kombinovaných desek na vnější stěny, tloušťky desek přes 80 do 120 mm</t>
  </si>
  <si>
    <t>-1197694761</t>
  </si>
  <si>
    <t>Sa+Sb</t>
  </si>
  <si>
    <t>57,5*(0,3+0,5)</t>
  </si>
  <si>
    <t>-0,8</t>
  </si>
  <si>
    <t>34</t>
  </si>
  <si>
    <t>28376372</t>
  </si>
  <si>
    <t>deska z polystyrénu XPS tl 100mm</t>
  </si>
  <si>
    <t>-1789224321</t>
  </si>
  <si>
    <t>45,2*1,02 'Přepočtené koeficientem množství</t>
  </si>
  <si>
    <t>35</t>
  </si>
  <si>
    <t>622211011</t>
  </si>
  <si>
    <t>Montáž kontaktního zateplení z polystyrenových desek nebo z kombinovaných desek na vnější stěny, tloušťky desek přes 40 do 80 mm</t>
  </si>
  <si>
    <t>-92161771</t>
  </si>
  <si>
    <t>v místě svodů</t>
  </si>
  <si>
    <t>1,0*(0,3+0,5)</t>
  </si>
  <si>
    <t>36</t>
  </si>
  <si>
    <t>28376366</t>
  </si>
  <si>
    <t>deska XPS  tl 50mm</t>
  </si>
  <si>
    <t>-1694938967</t>
  </si>
  <si>
    <t>0,8*1,02 'Přepočtené koeficientem množství</t>
  </si>
  <si>
    <t>37</t>
  </si>
  <si>
    <t>622211031</t>
  </si>
  <si>
    <t>Montáž kontaktního zateplení z polystyrenových desek nebo z kombinovaných desek na vnější stěny, tloušťky desek přes 120 do 160 mm</t>
  </si>
  <si>
    <t>402895551</t>
  </si>
  <si>
    <t>pohled 2</t>
  </si>
  <si>
    <t>145,0+3,0*10,2</t>
  </si>
  <si>
    <t>pohled 3</t>
  </si>
  <si>
    <t>200,0</t>
  </si>
  <si>
    <t>pohled 4</t>
  </si>
  <si>
    <t>136,0</t>
  </si>
  <si>
    <t>-otvory</t>
  </si>
  <si>
    <t>-1,5*1,75*2</t>
  </si>
  <si>
    <t>-2,1*2,0*2</t>
  </si>
  <si>
    <t>-0,9*2,4</t>
  </si>
  <si>
    <t>-0,95*1,6*2</t>
  </si>
  <si>
    <t>-0,94*0,8</t>
  </si>
  <si>
    <t>-0,5*0,5</t>
  </si>
  <si>
    <t>-1,8*2,0</t>
  </si>
  <si>
    <t>-1,5*1,75*6</t>
  </si>
  <si>
    <t>-2,1*2,0*5</t>
  </si>
  <si>
    <t>-1,5*2,0*2</t>
  </si>
  <si>
    <t>-1,5*2,0*6</t>
  </si>
  <si>
    <t>-0,38*0,65*2</t>
  </si>
  <si>
    <t>-1,54*1,55</t>
  </si>
  <si>
    <t>38</t>
  </si>
  <si>
    <t>28376079</t>
  </si>
  <si>
    <t>deska EPS grafitová fasadní tl 160mm</t>
  </si>
  <si>
    <t>-1639482116</t>
  </si>
  <si>
    <t>421,477*1,02 'Přepočtené koeficientem množství</t>
  </si>
  <si>
    <t>39</t>
  </si>
  <si>
    <t>622251101</t>
  </si>
  <si>
    <t>Montáž kontaktního zateplení Příplatek k cenám za zápustnou montáž kotev s použitím tepelněizolačních zátek na vnější stěny z polystyrenu</t>
  </si>
  <si>
    <t>-283534717</t>
  </si>
  <si>
    <t>46,0+421,477</t>
  </si>
  <si>
    <t>40</t>
  </si>
  <si>
    <t>622212051</t>
  </si>
  <si>
    <t>Montáž kontaktního zateplení vnějšího ostění, nadpraží nebo parapetu z polystyrenových desek hloubky špalet přes 200 do 400 mm, tloušťky desek do 40 mm</t>
  </si>
  <si>
    <t>1712710251</t>
  </si>
  <si>
    <t>viz. výpis oken a dveří (bez oken v nezateplené části)</t>
  </si>
  <si>
    <t>(1,3+2,0+2,0)*(2-2)</t>
  </si>
  <si>
    <t>(1,5+2,0+2,0)*(10-2)</t>
  </si>
  <si>
    <t>(1,5+1,75+1,75)*(11-3)</t>
  </si>
  <si>
    <t>(1,3+1,75+1,75)*(2-2)</t>
  </si>
  <si>
    <t>(0,6+2,0+2,0)*(5-5)</t>
  </si>
  <si>
    <t>(0,6+1,75+1,75)*(5-5)</t>
  </si>
  <si>
    <t>(0,6+0,6+0,6)*(1-1)</t>
  </si>
  <si>
    <t>(1,77+1,6+1,6)*(2-2)</t>
  </si>
  <si>
    <t>41</t>
  </si>
  <si>
    <t>28376071</t>
  </si>
  <si>
    <t>deska EPS grafitová fasadní tl 30mm</t>
  </si>
  <si>
    <t>-1455859695</t>
  </si>
  <si>
    <t>171,74*0,3</t>
  </si>
  <si>
    <t>51,522*1,1 'Přepočtené koeficientem množství</t>
  </si>
  <si>
    <t>42</t>
  </si>
  <si>
    <t>-1864146354</t>
  </si>
  <si>
    <t>bez oken bez zateplení</t>
  </si>
  <si>
    <t>1,3*(2-2)+1,5*(10-2)+1,5*(11-3)+1,3*(2-2)+0,6*(5-5)+0,6*(5-5)+0,6*(1-1)+1,77*(2-2)+2,1*7+0,38*2+0,95*4+0,94*1+1,8*1+0,5*1+1,54*1</t>
  </si>
  <si>
    <t>43</t>
  </si>
  <si>
    <t>28376415</t>
  </si>
  <si>
    <t>deska z polystyrénu XPS tl 30mm</t>
  </si>
  <si>
    <t>-1590856527</t>
  </si>
  <si>
    <t>48,04*0,3</t>
  </si>
  <si>
    <t>14,412*1,1 'Přepočtené koeficientem množství</t>
  </si>
  <si>
    <t>44</t>
  </si>
  <si>
    <t>622252002</t>
  </si>
  <si>
    <t>Montáž lišt kontaktního zateplení ostatních stěnových, dilatačních apod. lepených do tmelu</t>
  </si>
  <si>
    <t>-568170324</t>
  </si>
  <si>
    <t>9,0*2</t>
  </si>
  <si>
    <t>45</t>
  </si>
  <si>
    <t>59051502</t>
  </si>
  <si>
    <t>profil dilatační rohový</t>
  </si>
  <si>
    <t>-1535169315</t>
  </si>
  <si>
    <t>18*1,05 'Přepočtené koeficientem množství</t>
  </si>
  <si>
    <t>46</t>
  </si>
  <si>
    <t>622532031</t>
  </si>
  <si>
    <t>Omítka tenkovrstvá silikonová vnějších ploch probarvená, včetně penetrace podkladu hydrofilní, s regulací vlhkosti na povrchu a se zvýšenou ochranou proti mikroorganismům zrnitá, tloušťky 3,0 mm stěn</t>
  </si>
  <si>
    <t>-1121676228</t>
  </si>
  <si>
    <t>421,477+56,674</t>
  </si>
  <si>
    <t>47</t>
  </si>
  <si>
    <t>622511111</t>
  </si>
  <si>
    <t>Omítka tenkovrstvá akrylátová vnějších ploch probarvená, včetně penetrace podkladu mozaiková střednězrnná stěn</t>
  </si>
  <si>
    <t>-1146173846</t>
  </si>
  <si>
    <t>Sa</t>
  </si>
  <si>
    <t>57,5*(0,3)</t>
  </si>
  <si>
    <t>48</t>
  </si>
  <si>
    <t>-437066217</t>
  </si>
  <si>
    <t>49</t>
  </si>
  <si>
    <t>59051512</t>
  </si>
  <si>
    <t>profil parapetní se sklovláknitou armovací tkaninou PVC 2 m</t>
  </si>
  <si>
    <t>1560929052</t>
  </si>
  <si>
    <t>48,04*1,05 'Přepočtené koeficientem množství</t>
  </si>
  <si>
    <t>50</t>
  </si>
  <si>
    <t>622252001</t>
  </si>
  <si>
    <t>Montáž lišt kontaktního zateplení zakládacích soklových připevněných hmoždinkami</t>
  </si>
  <si>
    <t>1675433105</t>
  </si>
  <si>
    <t>57,5</t>
  </si>
  <si>
    <t>51</t>
  </si>
  <si>
    <t>59051653</t>
  </si>
  <si>
    <t>lišta soklová Al s okapničkou zakládací U 16cm 0,95/200cm</t>
  </si>
  <si>
    <t>-1040896161</t>
  </si>
  <si>
    <t>57,5*1,05 'Přepočtené koeficientem množství</t>
  </si>
  <si>
    <t>52</t>
  </si>
  <si>
    <t>-1274455936</t>
  </si>
  <si>
    <t>rohy zdiva</t>
  </si>
  <si>
    <t>9,0*1</t>
  </si>
  <si>
    <t>10,5*2</t>
  </si>
  <si>
    <t>1,0+1,0+1,5</t>
  </si>
  <si>
    <t>Mezisoučet</t>
  </si>
  <si>
    <t>rezerva 10% na detaily</t>
  </si>
  <si>
    <t>205,24*0,1</t>
  </si>
  <si>
    <t>53</t>
  </si>
  <si>
    <t>1067849258</t>
  </si>
  <si>
    <t>201,74*0,1</t>
  </si>
  <si>
    <t>-nadpraží</t>
  </si>
  <si>
    <t>-56,694</t>
  </si>
  <si>
    <t>165,22*1,05 'Přepočtené koeficientem množství</t>
  </si>
  <si>
    <t>54</t>
  </si>
  <si>
    <t>590x5</t>
  </si>
  <si>
    <t>profil rohový Al s tkaninou a okapničkou</t>
  </si>
  <si>
    <t>442808264</t>
  </si>
  <si>
    <t>nadpraží bez oken bez zateplení</t>
  </si>
  <si>
    <t>51,54*0,1</t>
  </si>
  <si>
    <t>56,694*1,05 'Přepočtené koeficientem množství</t>
  </si>
  <si>
    <t>55</t>
  </si>
  <si>
    <t>-387375916</t>
  </si>
  <si>
    <t>56</t>
  </si>
  <si>
    <t>401002507</t>
  </si>
  <si>
    <t>57</t>
  </si>
  <si>
    <t>1057310595</t>
  </si>
  <si>
    <t>58</t>
  </si>
  <si>
    <t>629995101</t>
  </si>
  <si>
    <t>Očištění vnějších ploch tlakovou vodou omytím</t>
  </si>
  <si>
    <t>-1863435378</t>
  </si>
  <si>
    <t>59</t>
  </si>
  <si>
    <t>K041</t>
  </si>
  <si>
    <t>Příplatek za vícebarevnou fasádu- viz. barevné řešení</t>
  </si>
  <si>
    <t>174086321</t>
  </si>
  <si>
    <t>478,151+17,25</t>
  </si>
  <si>
    <t>60</t>
  </si>
  <si>
    <t>K042</t>
  </si>
  <si>
    <t>Příplatek za použití šroubovacích hmoždinek (pouze v případě nutnosti)</t>
  </si>
  <si>
    <t>1000601344</t>
  </si>
  <si>
    <t>46+421,477</t>
  </si>
  <si>
    <t>63</t>
  </si>
  <si>
    <t>Podlahy a podlahové konstrukce</t>
  </si>
  <si>
    <t>637121112</t>
  </si>
  <si>
    <t>Okapový chodník z kameniva s udusáním a urovnáním povrchu z kačírku tl. 150 mm</t>
  </si>
  <si>
    <t>-1924931996</t>
  </si>
  <si>
    <t>57,5*0,3</t>
  </si>
  <si>
    <t>637311131</t>
  </si>
  <si>
    <t>Okapový chodník z obrubníků betonových zahradních, se zalitím spár cementovou maltou do lože z betonu prostého</t>
  </si>
  <si>
    <t>-7503107</t>
  </si>
  <si>
    <t>Ostatní konstrukce a práce, bourání</t>
  </si>
  <si>
    <t>91</t>
  </si>
  <si>
    <t>Doplňující konstrukce a práce</t>
  </si>
  <si>
    <t>919726123</t>
  </si>
  <si>
    <t>Geotextilie netkaná pro ochranu, separaci nebo filtraci měrná hmotnost přes 300 do 500 g/m2</t>
  </si>
  <si>
    <t>251880975</t>
  </si>
  <si>
    <t>u okapového chodníku</t>
  </si>
  <si>
    <t>57,5*(0,3+0,15+0,15)</t>
  </si>
  <si>
    <t>64</t>
  </si>
  <si>
    <t>K178</t>
  </si>
  <si>
    <t>Stávající prvky telefonů, zvonků a osvětlení na fasádě vysunuty na povrch nového kontaktního fasády.</t>
  </si>
  <si>
    <t>kpl</t>
  </si>
  <si>
    <t>124220539</t>
  </si>
  <si>
    <t>65</t>
  </si>
  <si>
    <t>K190</t>
  </si>
  <si>
    <t>Opatření dle PBŘ</t>
  </si>
  <si>
    <t>-1775061864</t>
  </si>
  <si>
    <t>93</t>
  </si>
  <si>
    <t>Stavební přípomoce</t>
  </si>
  <si>
    <t>66</t>
  </si>
  <si>
    <t>K185</t>
  </si>
  <si>
    <t>Stavební přípomoce k VZT a elektromontážím (vysekání, prostupy, zahození, omítnutí, malba atd.)</t>
  </si>
  <si>
    <t>-956476449</t>
  </si>
  <si>
    <t>94</t>
  </si>
  <si>
    <t>Lešení a stavební výtahy</t>
  </si>
  <si>
    <t>67</t>
  </si>
  <si>
    <t>941211111</t>
  </si>
  <si>
    <t>Montáž lešení řadového rámového lehkého pracovního s podlahami s provozním zatížením tř. 3 do 200 kg/m2 šířky tř. SW06 přes 0,6 do 0,9 m, výšky do 10 m</t>
  </si>
  <si>
    <t>1339714848</t>
  </si>
  <si>
    <t>pohled 1</t>
  </si>
  <si>
    <t>177,0+3,0*10,5</t>
  </si>
  <si>
    <t>240,0</t>
  </si>
  <si>
    <t>160,0</t>
  </si>
  <si>
    <t>68</t>
  </si>
  <si>
    <t>941211211</t>
  </si>
  <si>
    <t>Montáž lešení řadového rámového lehkého pracovního s podlahami s provozním zatížením tř. 3 do 200 kg/m2 Příplatek za první a každý další den použití lešení k ceně -1111 nebo -1112</t>
  </si>
  <si>
    <t>806579457</t>
  </si>
  <si>
    <t>předpoklad 6 měsíců</t>
  </si>
  <si>
    <t>608,5*31*6</t>
  </si>
  <si>
    <t>69</t>
  </si>
  <si>
    <t>941211811</t>
  </si>
  <si>
    <t>Demontáž lešení řadového rámového lehkého pracovního s provozním zatížením tř. 3 do 200 kg/m2 šířky tř. SW06 přes 0,6 do 0,9 m, výšky do 10 m</t>
  </si>
  <si>
    <t>1788230347</t>
  </si>
  <si>
    <t>70</t>
  </si>
  <si>
    <t>944511111</t>
  </si>
  <si>
    <t>Montáž ochranné sítě zavěšené na konstrukci lešení z textilie z umělých vláken</t>
  </si>
  <si>
    <t>776650728</t>
  </si>
  <si>
    <t>71</t>
  </si>
  <si>
    <t>944511211</t>
  </si>
  <si>
    <t>Montáž ochranné sítě Příplatek za první a každý další den použití sítě k ceně -1111</t>
  </si>
  <si>
    <t>-317881974</t>
  </si>
  <si>
    <t>72</t>
  </si>
  <si>
    <t>944511811</t>
  </si>
  <si>
    <t>Demontáž ochranné sítě zavěšené na konstrukci lešení z textilie z umělých vláken</t>
  </si>
  <si>
    <t>-306017097</t>
  </si>
  <si>
    <t>73</t>
  </si>
  <si>
    <t>945412113</t>
  </si>
  <si>
    <t>Teleskopická hydraulická montážní plošina na samohybném podvozku, s otočným košem výšky zdvihu do 32 m</t>
  </si>
  <si>
    <t>den</t>
  </si>
  <si>
    <t>1948108792</t>
  </si>
  <si>
    <t>odhad</t>
  </si>
  <si>
    <t>74</t>
  </si>
  <si>
    <t>949101111</t>
  </si>
  <si>
    <t>Lešení pomocné pracovní pro objekty pozemních staveb pro zatížení do 150 kg/m2, o výšce lešeňové podlahy do 1,9 m</t>
  </si>
  <si>
    <t>-2009316724</t>
  </si>
  <si>
    <t>St3+St4</t>
  </si>
  <si>
    <t>95</t>
  </si>
  <si>
    <t>Různé dokončovací konstrukce a práce pozemních staveb</t>
  </si>
  <si>
    <t>75</t>
  </si>
  <si>
    <t>952901111</t>
  </si>
  <si>
    <t>Vyčištění budov nebo objektů před předáním do užívání budov bytové nebo občanské výstavby, světlé výšky podlaží do 4 m</t>
  </si>
  <si>
    <t>1400898917</t>
  </si>
  <si>
    <t>kabinet</t>
  </si>
  <si>
    <t>96</t>
  </si>
  <si>
    <t>Bourání konstrukcí</t>
  </si>
  <si>
    <t>76</t>
  </si>
  <si>
    <t>966080111-1</t>
  </si>
  <si>
    <t>Bourání kontaktního zateplení včetně povrchové úpravy omítkou nebo nátěrem z desek z dřevovláknité izolace tloušťky do 60 mm</t>
  </si>
  <si>
    <t>-1104341692</t>
  </si>
  <si>
    <t>77</t>
  </si>
  <si>
    <t>968062354</t>
  </si>
  <si>
    <t>Vybourání dřevěných rámů oken s křídly, dveřních zárubní, vrat, stěn, ostění nebo obkladů rámů oken s křídly dvojitých, plochy do 1 m2</t>
  </si>
  <si>
    <t>-222275127</t>
  </si>
  <si>
    <t>0,6*0,6*1</t>
  </si>
  <si>
    <t>0,38*0,65*2</t>
  </si>
  <si>
    <t>0,94*0,8*1</t>
  </si>
  <si>
    <t>0,5*0,5*1</t>
  </si>
  <si>
    <t>78</t>
  </si>
  <si>
    <t>968062355</t>
  </si>
  <si>
    <t>Vybourání dřevěných rámů oken s křídly, dveřních zárubní, vrat, stěn, ostění nebo obkladů rámů oken s křídly dvojitých, plochy do 2 m2</t>
  </si>
  <si>
    <t>954355473</t>
  </si>
  <si>
    <t>0,6*2,0*5</t>
  </si>
  <si>
    <t>0,6*1,75*5</t>
  </si>
  <si>
    <t>0,95*1,6*4</t>
  </si>
  <si>
    <t>79</t>
  </si>
  <si>
    <t>968062356</t>
  </si>
  <si>
    <t>Vybourání dřevěných rámů oken s křídly, dveřních zárubní, vrat, stěn, ostění nebo obkladů rámů oken s křídly dvojitých, plochy do 4 m2</t>
  </si>
  <si>
    <t>-132959487</t>
  </si>
  <si>
    <t>1,3*2,0*2</t>
  </si>
  <si>
    <t>1,5*2,0*10</t>
  </si>
  <si>
    <t>1,5*1,75*11</t>
  </si>
  <si>
    <t>1,3*1,75*2</t>
  </si>
  <si>
    <t>1,77*1,6*2</t>
  </si>
  <si>
    <t>1,8*2,0*1</t>
  </si>
  <si>
    <t>1,54*1,55*1</t>
  </si>
  <si>
    <t>80</t>
  </si>
  <si>
    <t>968062357</t>
  </si>
  <si>
    <t>Vybourání dřevěných rámů oken s křídly, dveřních zárubní, vrat, stěn, ostění nebo obkladů rámů oken s křídly dvojitých, plochy přes 4 m2</t>
  </si>
  <si>
    <t>-1286594815</t>
  </si>
  <si>
    <t>2,1*2,0*7</t>
  </si>
  <si>
    <t>81</t>
  </si>
  <si>
    <t>968072455</t>
  </si>
  <si>
    <t>Vybourání kovových rámů oken s křídly, dveřních zárubní, vrat, stěn, ostění nebo obkladů dveřních zárubní, plochy do 2 m2</t>
  </si>
  <si>
    <t>855950551</t>
  </si>
  <si>
    <t>0,9*2,0*3</t>
  </si>
  <si>
    <t>82</t>
  </si>
  <si>
    <t>968072456</t>
  </si>
  <si>
    <t>Vybourání kovových rámů oken s křídly, dveřních zárubní, vrat, stěn, ostění nebo obkladů dveřních zárubní, plochy přes 2 m2</t>
  </si>
  <si>
    <t>1430770399</t>
  </si>
  <si>
    <t>0,9*2,4</t>
  </si>
  <si>
    <t>83</t>
  </si>
  <si>
    <t>978015391</t>
  </si>
  <si>
    <t>Otlučení vápenných nebo vápenocementových omítek vnějších ploch s vyškrabáním spar a s očištěním zdiva stupně členitosti 1 a 2, v rozsahu přes 80 do 100 %</t>
  </si>
  <si>
    <t>108001028</t>
  </si>
  <si>
    <t>84</t>
  </si>
  <si>
    <t>K085</t>
  </si>
  <si>
    <t>Demontáž drobných prvků na fasádě a jejich zpětná montáž vč. případné úpravy(tabulky, světla, zvonky, satelity atd.)</t>
  </si>
  <si>
    <t>2067881356</t>
  </si>
  <si>
    <t>85</t>
  </si>
  <si>
    <t>K184</t>
  </si>
  <si>
    <t>Vyčištění podlahy na půdě před kladením tepelné izolace</t>
  </si>
  <si>
    <t>1604022864</t>
  </si>
  <si>
    <t>ST2</t>
  </si>
  <si>
    <t>(161,0+80,0)</t>
  </si>
  <si>
    <t>86</t>
  </si>
  <si>
    <t>966031314</t>
  </si>
  <si>
    <t>Vybourání částí říms z cihel vyložených do 250 mm tl. přes 300 mm</t>
  </si>
  <si>
    <t>-1151091240</t>
  </si>
  <si>
    <t>13,3+24,2</t>
  </si>
  <si>
    <t>87</t>
  </si>
  <si>
    <t>971033641</t>
  </si>
  <si>
    <t>Vybourání otvorů ve zdivu základovém nebo nadzákladovém z cihel, tvárnic, příčkovek z cihel pálených na maltu vápennou nebo vápenocementovou plochy do 4 m2, tl. do 300 mm</t>
  </si>
  <si>
    <t>-1805894970</t>
  </si>
  <si>
    <t>montážní otvor na půdě</t>
  </si>
  <si>
    <t>0,7*2,0*0,2</t>
  </si>
  <si>
    <t>88</t>
  </si>
  <si>
    <t>K186</t>
  </si>
  <si>
    <t>Částečná demontáž stávajícího oplocení pro provedení fasády</t>
  </si>
  <si>
    <t>737097174</t>
  </si>
  <si>
    <t>98</t>
  </si>
  <si>
    <t>Sanace</t>
  </si>
  <si>
    <t>89</t>
  </si>
  <si>
    <t>985131311</t>
  </si>
  <si>
    <t>Očištění ploch stěn, rubu kleneb a podlah ruční dočištění ocelovými kartáči</t>
  </si>
  <si>
    <t>-818477568</t>
  </si>
  <si>
    <t>před provedením hydroizolačních pásů</t>
  </si>
  <si>
    <t>90</t>
  </si>
  <si>
    <t>K091</t>
  </si>
  <si>
    <t>Sanace drobných trhlin
Praskliny v původní omítce budou opatrně proškrabány a opakovanou aplikací vhodného organokřemičitého konsolidantu zpevněny. Trhliny říms či zdiva budou zpevněny injektáží vápenným mlékem</t>
  </si>
  <si>
    <t>901649804</t>
  </si>
  <si>
    <t>odhad množství</t>
  </si>
  <si>
    <t>100,0</t>
  </si>
  <si>
    <t>997</t>
  </si>
  <si>
    <t>Přesun sutě</t>
  </si>
  <si>
    <t>997013213</t>
  </si>
  <si>
    <t>Vnitrostaveništní doprava suti a vybouraných hmot vodorovně do 50 m svisle ručně (nošením po schodech) pro budovy a haly výšky přes 9 do 12 m</t>
  </si>
  <si>
    <t>-394749979</t>
  </si>
  <si>
    <t>92</t>
  </si>
  <si>
    <t>997013501</t>
  </si>
  <si>
    <t>Odvoz suti a vybouraných hmot na skládku nebo meziskládku se složením, na vzdálenost do 1 km</t>
  </si>
  <si>
    <t>-462944468</t>
  </si>
  <si>
    <t>997013509</t>
  </si>
  <si>
    <t>Odvoz suti a vybouraných hmot na skládku nebo meziskládku se složením, na vzdálenost Příplatek k ceně za každý další i započatý 1 km přes 1 km</t>
  </si>
  <si>
    <t>674483834</t>
  </si>
  <si>
    <t>67,344*30 'Přepočtené koeficientem množství</t>
  </si>
  <si>
    <t>997013831</t>
  </si>
  <si>
    <t>Poplatek za uložení stavebního odpadu na skládce (skládkovné) směsného stavebního a demoličního zatříděného do Katalogu odpadů pod kódem 170 904</t>
  </si>
  <si>
    <t>1544158427</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</si>
  <si>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</si>
  <si>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</si>
  <si>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</si>
  <si>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</si>
  <si>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-158283409</t>
  </si>
  <si>
    <t>PSV</t>
  </si>
  <si>
    <t>Práce a dodávky PSV</t>
  </si>
  <si>
    <t>711</t>
  </si>
  <si>
    <t>Izolace proti vodě, vlhkosti a plynům</t>
  </si>
  <si>
    <t>711112001</t>
  </si>
  <si>
    <t>Provedení izolace proti zemní vlhkosti natěradly a tmely za studena na ploše svislé S nátěrem penetračním</t>
  </si>
  <si>
    <t>1784887221</t>
  </si>
  <si>
    <t>97</t>
  </si>
  <si>
    <t>11163150</t>
  </si>
  <si>
    <t>lak penetrační asfaltový</t>
  </si>
  <si>
    <t>1116048204</t>
  </si>
  <si>
    <t>46*0,00035 'Přepočtené koeficientem množství</t>
  </si>
  <si>
    <t>711142559</t>
  </si>
  <si>
    <t>Provedení izolace proti zemní vlhkosti pásy přitavením NAIP na ploše svislé S</t>
  </si>
  <si>
    <t>-2027443674</t>
  </si>
  <si>
    <t>99</t>
  </si>
  <si>
    <t>62855001</t>
  </si>
  <si>
    <t>pás asfaltový natavitelný modifikovaný SBS tl 4,0mm s vložkou z polyesterové rohože a spalitelnou PE fólií nebo jemnozrnný minerálním posypem na horním povrchu</t>
  </si>
  <si>
    <t>-686121605</t>
  </si>
  <si>
    <t>46*1,2 'Přepočtené koeficientem množství</t>
  </si>
  <si>
    <t>100</t>
  </si>
  <si>
    <t>-1922015053</t>
  </si>
  <si>
    <t>101</t>
  </si>
  <si>
    <t>628x2</t>
  </si>
  <si>
    <t>pás z SBS modifikovaného asfaltu s nosnou vložkou ze skleněné tkaniny. Pás je na horním povrchu opatřen jemným separačním posypem a na spodním separační PE fólií.</t>
  </si>
  <si>
    <t>-1252638816</t>
  </si>
  <si>
    <t>102</t>
  </si>
  <si>
    <t>711161212</t>
  </si>
  <si>
    <t>Izolace proti zemní vlhkosti a beztlakové vodě nopovými fóliemi na ploše svislé S vrstva ochranná, odvětrávací a drenážní výška nopku 8,0 mm, tl. fólie do 0,6 mm</t>
  </si>
  <si>
    <t>-855820614</t>
  </si>
  <si>
    <t>57,5*(0,1+0,5)</t>
  </si>
  <si>
    <t>103</t>
  </si>
  <si>
    <t>711161384</t>
  </si>
  <si>
    <t>Izolace proti zemní vlhkosti a beztlakové vodě nopovými fóliemi ostatní ukončení izolace provětrávací lištou</t>
  </si>
  <si>
    <t>-1241198911</t>
  </si>
  <si>
    <t>104</t>
  </si>
  <si>
    <t>998711102</t>
  </si>
  <si>
    <t>Přesun hmot pro izolace proti vodě, vlhkosti a plynům stanovený z hmotnosti přesunovaného materiálu vodorovná dopravní vzdálenost do 50 m v objektech výšky přes 6 do 12 m</t>
  </si>
  <si>
    <t>200040675</t>
  </si>
  <si>
    <t>712</t>
  </si>
  <si>
    <t>Povlakové krytiny</t>
  </si>
  <si>
    <t>105</t>
  </si>
  <si>
    <t>712311101</t>
  </si>
  <si>
    <t>Provedení povlakové krytiny střech plochých do 10° natěradly a tmely za studena nátěrem lakem penetračním nebo asfaltovým</t>
  </si>
  <si>
    <t>-774077455</t>
  </si>
  <si>
    <t>106</t>
  </si>
  <si>
    <t>1644832099</t>
  </si>
  <si>
    <t>3,33333333333333*0,0003 'Přepočtené koeficientem množství</t>
  </si>
  <si>
    <t>107</t>
  </si>
  <si>
    <t>712363001</t>
  </si>
  <si>
    <t>Provedení povlakové krytiny střech plochých do 10° fólií termoplastickou mPVC (měkčené PVC) rozvinutí a natažení fólie v ploše</t>
  </si>
  <si>
    <t>-802747874</t>
  </si>
  <si>
    <t>108</t>
  </si>
  <si>
    <t>28322000</t>
  </si>
  <si>
    <t>fólie hydroizolační střešní mPVC mechanicky kotvená tl 2,0mm šedá</t>
  </si>
  <si>
    <t>1684045460</t>
  </si>
  <si>
    <t>1,5*1,15 'Přepočtené koeficientem množství</t>
  </si>
  <si>
    <t>109</t>
  </si>
  <si>
    <t>712363002</t>
  </si>
  <si>
    <t>Provedení povlakové krytiny střech plochých do 10° fólií termoplastickou mPVC (měkčené PVC) vytvoření spoje dvou pásů fólií slepením lepidlem</t>
  </si>
  <si>
    <t>-1649705025</t>
  </si>
  <si>
    <t>předpoklad 2m/m2</t>
  </si>
  <si>
    <t>1,5*2</t>
  </si>
  <si>
    <t>110</t>
  </si>
  <si>
    <t>712363005</t>
  </si>
  <si>
    <t>Provedení povlakové krytiny střech plochých do 10° fólií termoplastickou mPVC (měkčené PVC) aplikace fólie na oplechování (na tzv. fóliový plech) horkovzdušným navařením v plné ploše</t>
  </si>
  <si>
    <t>-1074425433</t>
  </si>
  <si>
    <t>1,6*0,25</t>
  </si>
  <si>
    <t>1,6*0,15</t>
  </si>
  <si>
    <t>111</t>
  </si>
  <si>
    <t>712363103</t>
  </si>
  <si>
    <t>Provedení povlakové krytiny střech plochých do 10° fólií ostatní činnosti při pokládání hydroizolačních fólií (materiál ve specifikaci) mechanické ukotvení talířovou hmoždinkou do prostého nebo železového betonu</t>
  </si>
  <si>
    <t>-945184820</t>
  </si>
  <si>
    <t>stříška nad vstupem- předpoklad 7ks/m2</t>
  </si>
  <si>
    <t>1,0*1,5*7</t>
  </si>
  <si>
    <t>zaokrouhleno</t>
  </si>
  <si>
    <t>112</t>
  </si>
  <si>
    <t>590x6</t>
  </si>
  <si>
    <t>kotva ploché střechy</t>
  </si>
  <si>
    <t>-11731952</t>
  </si>
  <si>
    <t>113</t>
  </si>
  <si>
    <t>712363112</t>
  </si>
  <si>
    <t>Provedení povlakové krytiny střech plochých do 10° fólií ostatní činnosti při pokládání hydroizolačních fólií (materiál ve specifikaci) vodotěsné překrytí talířové hmoždinky pruhem fólie horkovzdušným navařením</t>
  </si>
  <si>
    <t>1552588909</t>
  </si>
  <si>
    <t>114</t>
  </si>
  <si>
    <t>712391171</t>
  </si>
  <si>
    <t>Provedení povlakové krytiny střech plochých do 10° -ostatní práce provedení vrstvy textilní podkladní</t>
  </si>
  <si>
    <t>-1145665098</t>
  </si>
  <si>
    <t>115</t>
  </si>
  <si>
    <t>69311068</t>
  </si>
  <si>
    <t>geotextilie netkaná separační, ochranná, filtrační, drenážní PP 300g/m2</t>
  </si>
  <si>
    <t>1821523906</t>
  </si>
  <si>
    <t>195</t>
  </si>
  <si>
    <t>998712202</t>
  </si>
  <si>
    <t>Přesun hmot pro povlakové krytiny stanovený procentní sazbou (%) z ceny vodorovná dopravní vzdálenost do 50 m v objektech výšky přes 6 do 12 m</t>
  </si>
  <si>
    <t>%</t>
  </si>
  <si>
    <t>-44016246</t>
  </si>
  <si>
    <t>116</t>
  </si>
  <si>
    <t>K084</t>
  </si>
  <si>
    <t>Očištění a příprava stávající betonové nosné kce před realizací zateplení</t>
  </si>
  <si>
    <t>-1242804389</t>
  </si>
  <si>
    <t>713</t>
  </si>
  <si>
    <t>Izolace tepelné</t>
  </si>
  <si>
    <t>117</t>
  </si>
  <si>
    <t>713110813</t>
  </si>
  <si>
    <t>Odstranění tepelné izolace běžných stavebních konstrukcí z rohoží, pásů, dílců, desek, bloků stropů nebo podhledů volně kladených z vláknitých materiálů, tloušťka izolace přes 100 mm</t>
  </si>
  <si>
    <t>345512782</t>
  </si>
  <si>
    <t>St3+St4- předpoklad 2 vrstvy</t>
  </si>
  <si>
    <t>45,0*2</t>
  </si>
  <si>
    <t>118</t>
  </si>
  <si>
    <t>713120813</t>
  </si>
  <si>
    <t>Odstranění tepelné izolace běžných stavebních konstrukcí z rohoží, pásů, dílců, desek, bloků podlah volně kladených nebo mezi trámy z vláknitých materiálů, tloušťka izolace přes 100 mm</t>
  </si>
  <si>
    <t>-1917716459</t>
  </si>
  <si>
    <t>119</t>
  </si>
  <si>
    <t>713141335</t>
  </si>
  <si>
    <t>Montáž tepelné izolace střech plochých spádovými klíny v ploše přilepenými za studena bodově</t>
  </si>
  <si>
    <t>145268566</t>
  </si>
  <si>
    <t>120</t>
  </si>
  <si>
    <t>283x6</t>
  </si>
  <si>
    <t>klín izolační z pěnového polystyrenu XPS spádový</t>
  </si>
  <si>
    <t>-303411687</t>
  </si>
  <si>
    <t>1,0*1,5*0,08</t>
  </si>
  <si>
    <t>0,12*1,05 'Přepočtené koeficientem množství</t>
  </si>
  <si>
    <t>121</t>
  </si>
  <si>
    <t>K183</t>
  </si>
  <si>
    <t>Demontáž parotěsné folie podhledu</t>
  </si>
  <si>
    <t>64672710</t>
  </si>
  <si>
    <t>122</t>
  </si>
  <si>
    <t>713111111</t>
  </si>
  <si>
    <t>Montáž tepelné izolace stropů rohožemi, pásy, dílci, deskami, bloky (izolační materiál ve specifikaci) vrchem bez překrytí lepenkou kladenými volně</t>
  </si>
  <si>
    <t>1749164800</t>
  </si>
  <si>
    <t>st2</t>
  </si>
  <si>
    <t>dvě vrstvy</t>
  </si>
  <si>
    <t>(161,0+80,0)*2</t>
  </si>
  <si>
    <t>123</t>
  </si>
  <si>
    <t>63148156</t>
  </si>
  <si>
    <t>deska tepelně izolační minerální tl 140mm</t>
  </si>
  <si>
    <t>-339436290</t>
  </si>
  <si>
    <t>482*1,02 'Přepočtené koeficientem množství</t>
  </si>
  <si>
    <t>124</t>
  </si>
  <si>
    <t>998713202</t>
  </si>
  <si>
    <t>Přesun hmot pro izolace tepelné stanovený procentní sazbou (%) z ceny vodorovná dopravní vzdálenost do 50 m v objektech výšky přes 6 do 12 m</t>
  </si>
  <si>
    <t>1513950832</t>
  </si>
  <si>
    <t>762</t>
  </si>
  <si>
    <t>Konstrukce tesařské</t>
  </si>
  <si>
    <t>125</t>
  </si>
  <si>
    <t>762361312</t>
  </si>
  <si>
    <t>Konstrukční vrstva pod klempířské prvky pro oplechování horních ploch zdí a nadezdívek (atik) z desek dřevoštěpkových šroubovaných do podkladu, tloušťky desky 22 mm</t>
  </si>
  <si>
    <t>-570752371</t>
  </si>
  <si>
    <t>1,5</t>
  </si>
  <si>
    <t>126</t>
  </si>
  <si>
    <t>K177</t>
  </si>
  <si>
    <t xml:space="preserve">D+M montážního roštu
NOVÝ MONTÁŽNÍ ROŠT V UROVNI PŮDNÍHO PROSTORU ROŠT TVOŘEN PODELNÝMI DŘ.PROFILY 100X160 POKLADANÝMI NA PŮVODNÍ NOSNÉ PRVKY KROVU A ZDIVO,POCHOZÍ PLOCHA OSB TL 15 MM
LEMY 200 MM NAD POCHOZÍ PLOCHU Z OSB TL 15 MM-PŘIVRTÁNY K DŘ.PODELNÝM NOSNÍKŮM
PŘESNÉ UMÍSTĚNI A UCHYTY BUDOU KORIGOVANY V MÍSTĚ STAVBY DLE SKUTEČNÉHO VEDENÍ NOSNÝCH PRVKŮ </t>
  </si>
  <si>
    <t>-335521826</t>
  </si>
  <si>
    <t>(22,0+14,5)*0,6</t>
  </si>
  <si>
    <t>127</t>
  </si>
  <si>
    <t>998762202</t>
  </si>
  <si>
    <t>Přesun hmot pro konstrukce tesařské stanovený procentní sazbou (%) z ceny vodorovná dopravní vzdálenost do 50 m v objektech výšky přes 6 do 12 m</t>
  </si>
  <si>
    <t>1915944204</t>
  </si>
  <si>
    <t>763</t>
  </si>
  <si>
    <t>Konstrukce suché výstavby</t>
  </si>
  <si>
    <t>128</t>
  </si>
  <si>
    <t>763131751</t>
  </si>
  <si>
    <t>Podhled ze sádrokartonových desek ostatní práce a konstrukce na podhledech ze sádrokartonových desek montáž parotěsné zábrany</t>
  </si>
  <si>
    <t>-1331691989</t>
  </si>
  <si>
    <t>129</t>
  </si>
  <si>
    <t>28329276</t>
  </si>
  <si>
    <t>fólie PE vyztužená pro parotěsnou vrstvu (reakce na oheň - třída E) 140g/m2</t>
  </si>
  <si>
    <t>1944908415</t>
  </si>
  <si>
    <t>45*1,1 'Přepočtené koeficientem množství</t>
  </si>
  <si>
    <t>130</t>
  </si>
  <si>
    <t>763131752</t>
  </si>
  <si>
    <t>Podhled ze sádrokartonových desek ostatní práce a konstrukce na podhledech ze sádrokartonových desek montáž jedné vrstvy tepelné izolace</t>
  </si>
  <si>
    <t>-107305492</t>
  </si>
  <si>
    <t>St4</t>
  </si>
  <si>
    <t>45-33</t>
  </si>
  <si>
    <t>131</t>
  </si>
  <si>
    <t>63166763</t>
  </si>
  <si>
    <t>pás tepelně izolační mezi krokve tl 100mm</t>
  </si>
  <si>
    <t>1385335093</t>
  </si>
  <si>
    <t>12*1,02 'Přepočtené koeficientem množství</t>
  </si>
  <si>
    <t>132</t>
  </si>
  <si>
    <t>1508447086</t>
  </si>
  <si>
    <t>133</t>
  </si>
  <si>
    <t>63166765</t>
  </si>
  <si>
    <t>pás tepelně izolační mezi krokve tl 120mm</t>
  </si>
  <si>
    <t>1136485887</t>
  </si>
  <si>
    <t>134</t>
  </si>
  <si>
    <t>-561884387</t>
  </si>
  <si>
    <t>St3</t>
  </si>
  <si>
    <t>45,0-12,0</t>
  </si>
  <si>
    <t>135</t>
  </si>
  <si>
    <t>631667x</t>
  </si>
  <si>
    <t>pás tepelně izolační mezi krokve tl 80mm</t>
  </si>
  <si>
    <t>691452960</t>
  </si>
  <si>
    <t>33*1,02 'Přepočtené koeficientem množství</t>
  </si>
  <si>
    <t>136</t>
  </si>
  <si>
    <t>763131822</t>
  </si>
  <si>
    <t>Demontáž podhledu nebo samostatného požárního předělu ze sádrokartonových desek s nosnou konstrukcí dvouvrstvou z ocelových profilů, opláštění dvojité</t>
  </si>
  <si>
    <t>-224355165</t>
  </si>
  <si>
    <t>137</t>
  </si>
  <si>
    <t>763161722</t>
  </si>
  <si>
    <t>Podkroví ze sádrokartonových desek dvouvrstvá spodní konstrukce z ocelových profilů CD, UD jednoduše opláštěná deskou protipožární DF, tl. 15 mm, TI tl. 200 mm, REI 30</t>
  </si>
  <si>
    <t>71768745</t>
  </si>
  <si>
    <t>138</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</si>
  <si>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</si>
  <si>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</si>
  <si>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1383615316</t>
  </si>
  <si>
    <t>764</t>
  </si>
  <si>
    <t>Konstrukce klempířské</t>
  </si>
  <si>
    <t>139</t>
  </si>
  <si>
    <t>764001821</t>
  </si>
  <si>
    <t>Demontáž klempířských konstrukcí krytiny ze svitků nebo tabulí do suti</t>
  </si>
  <si>
    <t>-1187307742</t>
  </si>
  <si>
    <t>140</t>
  </si>
  <si>
    <t>764002801</t>
  </si>
  <si>
    <t>Demontáž klempířských konstrukcí závětrné lišty do suti</t>
  </si>
  <si>
    <t>-1401544372</t>
  </si>
  <si>
    <t>K14</t>
  </si>
  <si>
    <t>15,0</t>
  </si>
  <si>
    <t>141</t>
  </si>
  <si>
    <t>764002812</t>
  </si>
  <si>
    <t>Demontáž klempířských konstrukcí okapového plechu do suti, v krytině skládané</t>
  </si>
  <si>
    <t>-90121339</t>
  </si>
  <si>
    <t>K10</t>
  </si>
  <si>
    <t>38,0</t>
  </si>
  <si>
    <t>142</t>
  </si>
  <si>
    <t>764002851</t>
  </si>
  <si>
    <t>Demontáž klempířských konstrukcí oplechování parapetů do suti</t>
  </si>
  <si>
    <t>778787408</t>
  </si>
  <si>
    <t>K3</t>
  </si>
  <si>
    <t>53,0</t>
  </si>
  <si>
    <t>K5</t>
  </si>
  <si>
    <t>0,5</t>
  </si>
  <si>
    <t>K6</t>
  </si>
  <si>
    <t>1,0</t>
  </si>
  <si>
    <t>K9</t>
  </si>
  <si>
    <t>2,0</t>
  </si>
  <si>
    <t>143</t>
  </si>
  <si>
    <t>764002861</t>
  </si>
  <si>
    <t>Demontáž klempířských konstrukcí oplechování říms do suti</t>
  </si>
  <si>
    <t>-667615263</t>
  </si>
  <si>
    <t>K4</t>
  </si>
  <si>
    <t>83,0</t>
  </si>
  <si>
    <t>K7</t>
  </si>
  <si>
    <t>35,0</t>
  </si>
  <si>
    <t>K8</t>
  </si>
  <si>
    <t>6,0</t>
  </si>
  <si>
    <t>144</t>
  </si>
  <si>
    <t>764004801</t>
  </si>
  <si>
    <t>Demontáž klempířských konstrukcí žlabu podokapního do suti</t>
  </si>
  <si>
    <t>-2052347087</t>
  </si>
  <si>
    <t>K1</t>
  </si>
  <si>
    <t>83,3</t>
  </si>
  <si>
    <t>145</t>
  </si>
  <si>
    <t>764004861</t>
  </si>
  <si>
    <t>Demontáž klempířských konstrukcí svodu do suti</t>
  </si>
  <si>
    <t>367385995</t>
  </si>
  <si>
    <t>K2</t>
  </si>
  <si>
    <t>146</t>
  </si>
  <si>
    <t>K137</t>
  </si>
  <si>
    <t>D+M prvku K1- žlab pr. 160mm</t>
  </si>
  <si>
    <t>-363256814</t>
  </si>
  <si>
    <t>147</t>
  </si>
  <si>
    <t>K138</t>
  </si>
  <si>
    <t>D+M prvku K2- svod pr. 100mm</t>
  </si>
  <si>
    <t>-727885797</t>
  </si>
  <si>
    <t>148</t>
  </si>
  <si>
    <t>K139</t>
  </si>
  <si>
    <t>D+M prvku K3- parapetní plech rš 400mm</t>
  </si>
  <si>
    <t>-1227249674</t>
  </si>
  <si>
    <t>149</t>
  </si>
  <si>
    <t>K140</t>
  </si>
  <si>
    <t>D+M prvku K4- oplechování parapetní římsy rš 250mm</t>
  </si>
  <si>
    <t>-861231866</t>
  </si>
  <si>
    <t>150</t>
  </si>
  <si>
    <t>K141</t>
  </si>
  <si>
    <t>D+M prvku K5- oplechování parapetu rš 360mm</t>
  </si>
  <si>
    <t>-1318200120</t>
  </si>
  <si>
    <t>151</t>
  </si>
  <si>
    <t>K142</t>
  </si>
  <si>
    <t>D+M prvku K6- oplechování parapetu rš 270mm</t>
  </si>
  <si>
    <t>-449801276</t>
  </si>
  <si>
    <t>152</t>
  </si>
  <si>
    <t>K143</t>
  </si>
  <si>
    <t>D+M prvku K7- oplechování římsy rš 380mm</t>
  </si>
  <si>
    <t>-1494505559</t>
  </si>
  <si>
    <t>153</t>
  </si>
  <si>
    <t>K144</t>
  </si>
  <si>
    <t>D+M prvku K8- oplechování římsy rš 350mm</t>
  </si>
  <si>
    <t>-675426153</t>
  </si>
  <si>
    <t>154</t>
  </si>
  <si>
    <t>K145</t>
  </si>
  <si>
    <t>D+M prvku K9- oplechování parapetu rš 390mm</t>
  </si>
  <si>
    <t>1003500529</t>
  </si>
  <si>
    <t>155</t>
  </si>
  <si>
    <t>K146</t>
  </si>
  <si>
    <t>D+M prvku K10- okapnička rš. 270mm</t>
  </si>
  <si>
    <t>-956803072</t>
  </si>
  <si>
    <t>156</t>
  </si>
  <si>
    <t>K147</t>
  </si>
  <si>
    <t>D+M prvku K11- viplanil lišta rš 250mm</t>
  </si>
  <si>
    <t>-2096499514</t>
  </si>
  <si>
    <t>157</t>
  </si>
  <si>
    <t>K148</t>
  </si>
  <si>
    <t>D+M prvku K12-rohová viplanil lišta rš 150mm</t>
  </si>
  <si>
    <t>-1449060664</t>
  </si>
  <si>
    <t>158</t>
  </si>
  <si>
    <t>K149</t>
  </si>
  <si>
    <t>D+M prvku K13- krajová viplanil lišta rš 250mm</t>
  </si>
  <si>
    <t>-1852497074</t>
  </si>
  <si>
    <t>159</t>
  </si>
  <si>
    <t>K150</t>
  </si>
  <si>
    <t>D+M prvku K14- krajová lišta rš 300mm</t>
  </si>
  <si>
    <t>1545543199</t>
  </si>
  <si>
    <t>160</t>
  </si>
  <si>
    <t>998764202</t>
  </si>
  <si>
    <t>Přesun hmot pro konstrukce klempířské stanovený procentní sazbou (%) z ceny vodorovná dopravní vzdálenost do 50 m v objektech výšky přes 6 do 12 m</t>
  </si>
  <si>
    <t>-1342283581</t>
  </si>
  <si>
    <t>766</t>
  </si>
  <si>
    <t>Konstrukce truhlářské</t>
  </si>
  <si>
    <t>161</t>
  </si>
  <si>
    <t>766441811</t>
  </si>
  <si>
    <t>Demontáž parapetních desek dřevěných nebo plastových šířky do 300 mm délky do 1m</t>
  </si>
  <si>
    <t>-2109142216</t>
  </si>
  <si>
    <t>162</t>
  </si>
  <si>
    <t>766441821</t>
  </si>
  <si>
    <t>Demontáž parapetních desek dřevěných nebo plastových šířky do 300 mm délky přes 1m</t>
  </si>
  <si>
    <t>-673617602</t>
  </si>
  <si>
    <t>163</t>
  </si>
  <si>
    <t>766694111</t>
  </si>
  <si>
    <t>Montáž ostatních truhlářských konstrukcí parapetních desek dřevěných nebo plastových šířky do 300 mm, délky do 1000 mm</t>
  </si>
  <si>
    <t>-1483957988</t>
  </si>
  <si>
    <t>164</t>
  </si>
  <si>
    <t>766694112</t>
  </si>
  <si>
    <t>Montáž ostatních truhlářských konstrukcí parapetních desek dřevěných nebo plastových šířky do 300 mm, délky přes 1000 do 1600 mm</t>
  </si>
  <si>
    <t>1763669153</t>
  </si>
  <si>
    <t>165</t>
  </si>
  <si>
    <t>766694113</t>
  </si>
  <si>
    <t>Montáž ostatních truhlářských konstrukcí parapetních desek dřevěných nebo plastových šířky do 300 mm, délky přes 1600 do 2600 mm</t>
  </si>
  <si>
    <t>-1981558388</t>
  </si>
  <si>
    <t>166</t>
  </si>
  <si>
    <t>61144402</t>
  </si>
  <si>
    <t>parapet plastový vnitřní komůrkový</t>
  </si>
  <si>
    <t>127326969</t>
  </si>
  <si>
    <t>1,3*2+1,5*10+1,5*11+1,3*2+0,6*5+0,6*5+0,6*1+1,77*2+2,1*7+0,38*2+0,95*4+0,94*1+1,8*1+0,5*1+1,54*1</t>
  </si>
  <si>
    <t>167</t>
  </si>
  <si>
    <t>61144019</t>
  </si>
  <si>
    <t>koncovka k parapetu plastovému vnitřnímu 1 pár</t>
  </si>
  <si>
    <t>sada</t>
  </si>
  <si>
    <t>956832483</t>
  </si>
  <si>
    <t>168</t>
  </si>
  <si>
    <t>K151</t>
  </si>
  <si>
    <t>D+M prvku O1- plastové okno 1300x2000mm vč. parotěsných a paropropustných pásek</t>
  </si>
  <si>
    <t>-1765442066</t>
  </si>
  <si>
    <t>169</t>
  </si>
  <si>
    <t>K152</t>
  </si>
  <si>
    <t>D+M prvku O2- plastové okno 1500x2000mm vč. parotěsných a paropropustných pásek</t>
  </si>
  <si>
    <t>1713958594</t>
  </si>
  <si>
    <t>170</t>
  </si>
  <si>
    <t>K153</t>
  </si>
  <si>
    <t>D+M prvku O3- plastové okno 1500x1750mm vč. parotěsných a paropropustných pásek</t>
  </si>
  <si>
    <t>-226561395</t>
  </si>
  <si>
    <t>171</t>
  </si>
  <si>
    <t>K154</t>
  </si>
  <si>
    <t>D+M prvku O4- plastové okno 1300x1750mm vč. parotěsných a paropropustných pásek</t>
  </si>
  <si>
    <t>10776421</t>
  </si>
  <si>
    <t>172</t>
  </si>
  <si>
    <t>K155</t>
  </si>
  <si>
    <t>D+M prvku O5- plastové okno 600x2000mm vč. parotěsných a paropropustných pásek</t>
  </si>
  <si>
    <t>-835266545</t>
  </si>
  <si>
    <t>173</t>
  </si>
  <si>
    <t>K156</t>
  </si>
  <si>
    <t>D+M prvku O6- plastové okno 600x1750mm vč. parotěsných a paropropustných pásek</t>
  </si>
  <si>
    <t>-1911325383</t>
  </si>
  <si>
    <t>174</t>
  </si>
  <si>
    <t>K157</t>
  </si>
  <si>
    <t>D+M prvku O7- plastové okno 600x600mm vč. parotěsných a paropropustných pásek</t>
  </si>
  <si>
    <t>1107742927</t>
  </si>
  <si>
    <t>175</t>
  </si>
  <si>
    <t>K158</t>
  </si>
  <si>
    <t>D+M prvku O8- plastové okno 1770x1600mm vč. parotěsných a paropropustných pásek</t>
  </si>
  <si>
    <t>-796878504</t>
  </si>
  <si>
    <t>176</t>
  </si>
  <si>
    <t>K159</t>
  </si>
  <si>
    <t>D+M prvku O9- plastové okno 2100x2000mm vč. parotěsných a paropropustných pásek</t>
  </si>
  <si>
    <t>-424533514</t>
  </si>
  <si>
    <t>177</t>
  </si>
  <si>
    <t>K160</t>
  </si>
  <si>
    <t>D+M prvku O10- plastové okno 380x650mm vč. parotěsných a paropropustných pásek</t>
  </si>
  <si>
    <t>-343797492</t>
  </si>
  <si>
    <t>178</t>
  </si>
  <si>
    <t>K161</t>
  </si>
  <si>
    <t>D+M prvku O11- plastové okno 950x1600mm vč. parotěsných a paropropustných pásek</t>
  </si>
  <si>
    <t>-792560591</t>
  </si>
  <si>
    <t>179</t>
  </si>
  <si>
    <t>K162</t>
  </si>
  <si>
    <t>D+M prvku O12- plastové okno 940x800mm vč. parotěsných a paropropustných pásek</t>
  </si>
  <si>
    <t>-1709214785</t>
  </si>
  <si>
    <t>180</t>
  </si>
  <si>
    <t>K163</t>
  </si>
  <si>
    <t>D+M prvku O13- plastové okno 1800x2000mm vč. parotěsných a paropropustných pásek</t>
  </si>
  <si>
    <t>-1285466370</t>
  </si>
  <si>
    <t>181</t>
  </si>
  <si>
    <t>K164</t>
  </si>
  <si>
    <t>D+M prvku O14- plastové okno 500x500mm vč. parotěsných a paropropustných pásek</t>
  </si>
  <si>
    <t>-752326258</t>
  </si>
  <si>
    <t>182</t>
  </si>
  <si>
    <t>K165</t>
  </si>
  <si>
    <t>D+M prvku O15- plastové okno 1540x1550mm vč. parotěsných a paropropustných pásek</t>
  </si>
  <si>
    <t>-1884023115</t>
  </si>
  <si>
    <t>183</t>
  </si>
  <si>
    <t>K166</t>
  </si>
  <si>
    <t>D+M prvku D1- dveře 900x2400mm vč. zárubně a kování vč. parotěsných a paropropustných pásek</t>
  </si>
  <si>
    <t>882206745</t>
  </si>
  <si>
    <t>184</t>
  </si>
  <si>
    <t>K167</t>
  </si>
  <si>
    <t>D+M prvku D2- dveře 900x2000mm vč. zárubně a kování vč. parotěsných a paropropustných pásek</t>
  </si>
  <si>
    <t>1415728654</t>
  </si>
  <si>
    <t>185</t>
  </si>
  <si>
    <t>K168</t>
  </si>
  <si>
    <t>D+M prvku D3- dveře 900x2000mm vč. zárubně a kování vč. parotěsných a paropropustných pásek</t>
  </si>
  <si>
    <t>-1023681307</t>
  </si>
  <si>
    <t>186</t>
  </si>
  <si>
    <t>998766202</t>
  </si>
  <si>
    <t>Přesun hmot pro konstrukce truhlářské stanovený procentní sazbou (%) z ceny vodorovná dopravní vzdálenost do 50 m v objektech výšky přes 6 do 12 m</t>
  </si>
  <si>
    <t>-1245971346</t>
  </si>
  <si>
    <t>783</t>
  </si>
  <si>
    <t>Dokončovací práce - nátěry</t>
  </si>
  <si>
    <t>187</t>
  </si>
  <si>
    <t>783809235</t>
  </si>
  <si>
    <t>Montáž ozdobných prvků na fasádní plochy (materiál ve specifikaci ) s převažujícím délkovým rozměrem ornamentových, výšky přes 120 do 200 mm</t>
  </si>
  <si>
    <t>287450789</t>
  </si>
  <si>
    <t>188</t>
  </si>
  <si>
    <t>581x6</t>
  </si>
  <si>
    <t>římsa vyprofilovaná z XPS š. 190mm</t>
  </si>
  <si>
    <t>438323049</t>
  </si>
  <si>
    <t>189</t>
  </si>
  <si>
    <t>K189</t>
  </si>
  <si>
    <t>Renovace oken v suterénu- oškrábání+ nový nátěr</t>
  </si>
  <si>
    <t>1718657336</t>
  </si>
  <si>
    <t>784</t>
  </si>
  <si>
    <t>Dokončovací práce - malby a tapety</t>
  </si>
  <si>
    <t>190</t>
  </si>
  <si>
    <t>784181111</t>
  </si>
  <si>
    <t>Penetrace podkladu jednonásobná základní silikátová v místnostech výšky do 3,80 m</t>
  </si>
  <si>
    <t>-478124189</t>
  </si>
  <si>
    <t>oprava ostění</t>
  </si>
  <si>
    <t>84,894</t>
  </si>
  <si>
    <t>SDK</t>
  </si>
  <si>
    <t>zazdívka otvoru</t>
  </si>
  <si>
    <t>191</t>
  </si>
  <si>
    <t>784221101</t>
  </si>
  <si>
    <t>Malby z malířských směsí otěruvzdorných za sucha dvojnásobné, bílé za sucha otěruvzdorné dobře v místnostech výšky do 3,80 m</t>
  </si>
  <si>
    <t>566542629</t>
  </si>
  <si>
    <t>786</t>
  </si>
  <si>
    <t>Dokončovací práce - čalounické úpravy</t>
  </si>
  <si>
    <t>192</t>
  </si>
  <si>
    <t>786624121</t>
  </si>
  <si>
    <t>Montáž zastiňujících žaluzií lamelových do oken zdvojených otevíravých, sklápěcích nebo vyklápěcích</t>
  </si>
  <si>
    <t>-720152398</t>
  </si>
  <si>
    <t>193</t>
  </si>
  <si>
    <t>6114x</t>
  </si>
  <si>
    <t>žaluzie vnitřní lamelová</t>
  </si>
  <si>
    <t>1368078986</t>
  </si>
  <si>
    <t>194</t>
  </si>
  <si>
    <t>998786202</t>
  </si>
  <si>
    <t>Přesun hmot pro čalounické úpravy stanovený procentní sazbou (%) z ceny vodorovná dopravní vzdálenost do 50 m v objektech výšky přes 6 do 12 m</t>
  </si>
  <si>
    <t>-1058536535</t>
  </si>
  <si>
    <t>2 - Hromosvod</t>
  </si>
  <si>
    <t xml:space="preserve"> Konkrétně uváděné typy nejsou závazné a slouží pouze k určení standardu, dodavatel je může nahradit  za předpokladu, že náhrada bude mít srovnatelné, případně lepší technické parametry a záměna bude  odsouhlasena investorem a u pohledových koncových prvků architektem - ke schválení architektovi je   nutno předložit vzorky zejména svítidel, vypínačů, zásuvek a kabelových nosných systémů použitých  v prostorách přístupných veřejností.  Veškerá zařízení musí být dodána plně funkční, vč. potřebného příslušenství a to bez ohledu, zda to je či  není ve výkazu výslovně uvedeno.  Nedílnou součástí výkazu je výkresová dokumentace a technická zpráva vč. příloh. </t>
  </si>
  <si>
    <t xml:space="preserve">    721 - E-Hromosvod a uzemnění</t>
  </si>
  <si>
    <t xml:space="preserve">    722 - E1- Zemní práce</t>
  </si>
  <si>
    <t xml:space="preserve">    723 -  F- Dodávky :</t>
  </si>
  <si>
    <t xml:space="preserve">    724 -  H - Dodavatelská činnost :</t>
  </si>
  <si>
    <t>721</t>
  </si>
  <si>
    <t>E-Hromosvod a uzemnění</t>
  </si>
  <si>
    <t>K043</t>
  </si>
  <si>
    <t>Pásek FeZn 30x4 mm (v zemi) - 0,95kg/m</t>
  </si>
  <si>
    <t>-455610826</t>
  </si>
  <si>
    <t>K126</t>
  </si>
  <si>
    <t>Vodič FeZn f 8 mm (na podpěrách) - 0,40kg/m</t>
  </si>
  <si>
    <t>2114206742</t>
  </si>
  <si>
    <t>K127</t>
  </si>
  <si>
    <t>Vodič FeZn f 10 mm (na podpěrách) - 0,40kg/m</t>
  </si>
  <si>
    <t>1989330811</t>
  </si>
  <si>
    <t>K045</t>
  </si>
  <si>
    <t>Podpěra PV 1a svodového vodiče</t>
  </si>
  <si>
    <t>ks</t>
  </si>
  <si>
    <t>1987552490</t>
  </si>
  <si>
    <t>K046</t>
  </si>
  <si>
    <t>Podpěra PV 15c - na hřebenáče</t>
  </si>
  <si>
    <t>1327242011</t>
  </si>
  <si>
    <t>K047</t>
  </si>
  <si>
    <t>Podpěra PV 11 - pod tašky</t>
  </si>
  <si>
    <t>745414229</t>
  </si>
  <si>
    <t>K049</t>
  </si>
  <si>
    <t>Svorka spojovací SP</t>
  </si>
  <si>
    <t>1239713461</t>
  </si>
  <si>
    <t>K050</t>
  </si>
  <si>
    <t>Svorka spojovací SS</t>
  </si>
  <si>
    <t>21336510</t>
  </si>
  <si>
    <t>K051</t>
  </si>
  <si>
    <t>Svorka křížová SK</t>
  </si>
  <si>
    <t>-2030715791</t>
  </si>
  <si>
    <t>K052</t>
  </si>
  <si>
    <t>Svorka okapová SOa</t>
  </si>
  <si>
    <t>1420702997</t>
  </si>
  <si>
    <t>K128</t>
  </si>
  <si>
    <t>jímací tyč vč. svorek a držáků 2m</t>
  </si>
  <si>
    <t>-362780074</t>
  </si>
  <si>
    <t>K129</t>
  </si>
  <si>
    <t>jímací tyč vč. svorek a držáků 1,2m</t>
  </si>
  <si>
    <t>2139580129</t>
  </si>
  <si>
    <t>K130</t>
  </si>
  <si>
    <t>jímací tyč vč. svorek a držáků 0,6m</t>
  </si>
  <si>
    <t>1850832566</t>
  </si>
  <si>
    <t>K131</t>
  </si>
  <si>
    <t>Pomocný jímač</t>
  </si>
  <si>
    <t>2057455229</t>
  </si>
  <si>
    <t>K055</t>
  </si>
  <si>
    <t>Svorka připojovací SR 02</t>
  </si>
  <si>
    <t>-612941250</t>
  </si>
  <si>
    <t>K056</t>
  </si>
  <si>
    <t>Zkušební svorka</t>
  </si>
  <si>
    <t>-971911057</t>
  </si>
  <si>
    <t>K057</t>
  </si>
  <si>
    <t>Ochranný úhelník, trubka</t>
  </si>
  <si>
    <t>-1787539984</t>
  </si>
  <si>
    <t>K058</t>
  </si>
  <si>
    <t>Označovací štítek</t>
  </si>
  <si>
    <t>883094358</t>
  </si>
  <si>
    <t>K173</t>
  </si>
  <si>
    <t>Demontáž stávajícího hromosvodu vč. likvidace odpadu</t>
  </si>
  <si>
    <t>378452616</t>
  </si>
  <si>
    <t>722</t>
  </si>
  <si>
    <t>E1- Zemní práce</t>
  </si>
  <si>
    <t>K060</t>
  </si>
  <si>
    <t>Vytyčení trasy kabelového vedení v zastavěném terénu</t>
  </si>
  <si>
    <t>-916756313</t>
  </si>
  <si>
    <t>K061</t>
  </si>
  <si>
    <t>Výkop kabelové rýhy 35 × 60 cm (šířka/hloubka) / zemina tř. 3</t>
  </si>
  <si>
    <t>-943710324</t>
  </si>
  <si>
    <t>K062</t>
  </si>
  <si>
    <t>Zához kabelové rýhy 35 × 60 cm (šířka/hloubka) / zemina tř. 3</t>
  </si>
  <si>
    <t>760863041</t>
  </si>
  <si>
    <t>K063</t>
  </si>
  <si>
    <t>Zaměření kabelové trasy</t>
  </si>
  <si>
    <t>-1295322681</t>
  </si>
  <si>
    <t>K064</t>
  </si>
  <si>
    <t>Zpracování výsledků zaměření</t>
  </si>
  <si>
    <t>1393570051</t>
  </si>
  <si>
    <t>K132</t>
  </si>
  <si>
    <t>Koordinace s ostaními stávajícími sítěmi</t>
  </si>
  <si>
    <t>-775548483</t>
  </si>
  <si>
    <t>K133</t>
  </si>
  <si>
    <t>Inženýring -kontktování správců stávajících sítí</t>
  </si>
  <si>
    <t>-64426844</t>
  </si>
  <si>
    <t>723</t>
  </si>
  <si>
    <t xml:space="preserve"> F- Dodávky :</t>
  </si>
  <si>
    <t>K065</t>
  </si>
  <si>
    <t>PRŮZKUM ELEKTROINSTALACE</t>
  </si>
  <si>
    <t>h</t>
  </si>
  <si>
    <t>-2054250544</t>
  </si>
  <si>
    <t>K066</t>
  </si>
  <si>
    <t>kOORDINACE SE STÁVAJÍÍCÍMI ROZVODY</t>
  </si>
  <si>
    <t>soub</t>
  </si>
  <si>
    <t>1268940997</t>
  </si>
  <si>
    <t>724</t>
  </si>
  <si>
    <t xml:space="preserve"> H - Dodavatelská činnost :</t>
  </si>
  <si>
    <t>K121</t>
  </si>
  <si>
    <t>Komplexní zkoušky, výchozí revize,</t>
  </si>
  <si>
    <t>1935598960</t>
  </si>
  <si>
    <t>K134</t>
  </si>
  <si>
    <t>Podružný materiál</t>
  </si>
  <si>
    <t>-629318632</t>
  </si>
  <si>
    <t>K135</t>
  </si>
  <si>
    <t>Podíl přidružených výkonů</t>
  </si>
  <si>
    <t>525721722</t>
  </si>
  <si>
    <t>K136</t>
  </si>
  <si>
    <t>Doprava</t>
  </si>
  <si>
    <t>1492015417</t>
  </si>
  <si>
    <t>K125</t>
  </si>
  <si>
    <t>Projekt skutečného provedení</t>
  </si>
  <si>
    <t>528425156</t>
  </si>
  <si>
    <t>VRN - Ostatní a vedlejší náklady</t>
  </si>
  <si>
    <t>VRN - Vedlejší rozpočtové náklady</t>
  </si>
  <si>
    <t>Vedlejší rozpočtové náklady</t>
  </si>
  <si>
    <t>K001</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</si>
  <si>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</si>
  <si>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1586729042</t>
  </si>
  <si>
    <t>K002</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</si>
  <si>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</si>
  <si>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-734417797</t>
  </si>
  <si>
    <t>K003</t>
  </si>
  <si>
    <t>Provedení výtažných zkoušek, ověření soudržnosti podkladu a přídržnost lepící hmoty</t>
  </si>
  <si>
    <t>-217187982</t>
  </si>
  <si>
    <t>K006</t>
  </si>
  <si>
    <t>Ochrana zeleně a kontrukcí kolem objektu</t>
  </si>
  <si>
    <t>-1376916086</t>
  </si>
  <si>
    <t>K086</t>
  </si>
  <si>
    <t>Dílenská a výrobní dokumentace</t>
  </si>
  <si>
    <t>1260777165</t>
  </si>
  <si>
    <t>K087</t>
  </si>
  <si>
    <t xml:space="preserve">Dokumentace průběhu prací
Během prací budou jednotlivé postupy průběžně dokumentovány (foto+ zápisy) a na závěr prací sestavena zpráva o průběhu prací s uvedením použitých materiálů a doporučením pro další režim údržby. </t>
  </si>
  <si>
    <t>-1936916764</t>
  </si>
  <si>
    <t>K103</t>
  </si>
  <si>
    <t>Aktuální stav sítí v místě stavby, zaměření sítí, vytyčení kabelových tras a tras sítí</t>
  </si>
  <si>
    <t>-925824233</t>
  </si>
  <si>
    <t>K104</t>
  </si>
  <si>
    <t>Studie a průzkumy pro zdárné provedení stavby</t>
  </si>
  <si>
    <t>482498018</t>
  </si>
  <si>
    <t>K105</t>
  </si>
  <si>
    <t>Další materiál a práce nutné pro zdárné dokončení díla</t>
  </si>
  <si>
    <t>400823484</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</si>
  <si>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</si>
  <si>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</si>
  <si>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335921701</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</si>
  <si>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</si>
  <si>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</si>
  <si>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-587044075</t>
  </si>
  <si>
    <t>K191</t>
  </si>
  <si>
    <t xml:space="preserve">Statik- Posudek přitížení střešní konstrukce </t>
  </si>
  <si>
    <t>-1137068951</t>
  </si>
  <si>
    <t>2 - Neuznatelné náklady</t>
  </si>
  <si>
    <t xml:space="preserve">      97 - Prorážení otvorů a ostatní bourací práce</t>
  </si>
  <si>
    <t xml:space="preserve">    765 - Krytina skládaná</t>
  </si>
  <si>
    <t xml:space="preserve">    767 - Konstrukce zámečnické</t>
  </si>
  <si>
    <t>310237251</t>
  </si>
  <si>
    <t>Zazdívka otvorů ve zdivu nadzákladovém cihlami pálenými plochy přes 0,09 m2 do 0,25 m2, ve zdi tl. přes 300 do 450 mm</t>
  </si>
  <si>
    <t>-607652758</t>
  </si>
  <si>
    <t>zazdívka otvoru pro žaluzii</t>
  </si>
  <si>
    <t>K175</t>
  </si>
  <si>
    <t>Oprava anglických dvorků 1400x1200x2050mm
- Anglické dvorky budou vyčištěny.
- Případné poškozené plochy (tj. trhliny, opady ..)angl. dvorku budou doplněny opravným betonem před prováděním dalších vrstev (tj. hydroizolace ,tepelné izolace..)
- Původní oc. rošt v části fasád bez nového fasádního zateplení bude zrenovována a uložena zpět na původní zrenovovaný rám roštu. Původní rošt bude očištěn od původních nátěrů a bude nově žárově pozinkován.
-Při zjištění skutečnosti nefunkčního odvodu dešťově vody z anglického dvorku (či při úplně chybějícím odvodu dešťové vody z anglického dvorku) je nutné provést zajištění opravy či doplnění prvku dešťové kanalizace. Případně bude řešeno v rámci autorského dozoru stavby.</t>
  </si>
  <si>
    <t>1140811514</t>
  </si>
  <si>
    <t>K176</t>
  </si>
  <si>
    <t>Oprava anglických dvorků 1000x600x1050mm
- Anglické dvorky budou vyčištěny.
- Případné poškozené plochy (tj. trhliny, opady ..)angl. dvorku budou doplněny opravným betonem před prováděním dalších vrstev (tj. hydroizolace ,tepelné izolace..)
- Původní oc. rošt v části fasád bez nového fasádního zateplení bude zrenovována a uložena zpět na původní zrenovovaný rám roštu. Původní rošt bude očištěn od původních nátěrů a bude nově žárově pozinkován.
-Při zjištění skutečnosti nefunkčního odvodu dešťově vody z anglického dvorku (či při úplně chybějícím odvodu dešťové vody z anglického dvorku) je nutné provést zajištění opravy či doplnění prvku dešťové kanalizace. Případně bude řešeno v rámci autorského dozoru stavby.</t>
  </si>
  <si>
    <t>-610898932</t>
  </si>
  <si>
    <t>Oprava anglických dvorků 1000x600x1050mm
- Anglické dvorky budou vyčištěny.
- V místech provedení zatepleného soklu u anglického dvorku musí být původní rošt upraven a zrenovován. Rozměry roštu nutno zaměřit před výrobou na stavbě v místě uložení. Nový rošt u fasády bude podepřen vloženým oc. profilem IPE 160, který bude uložen do vysekaných kapes v původních bet. stěn anglického dvorku a poté zpětně zabetonován.
- Případné poškozené plochy (tj. trhliny, opady ..)angl. dvorku budou doplněny opravným betonem před prováděním dalších vrstev (tj. hydroizolace ,tepelné izolace..).
-Při zjištění skutečnosti nefunkčního odvodu dešťově vody z anglického dvorku (či při úplně chybějícím odvodu dešťové vody z anglického dvorku) je nutné provést zajištění opravy či doplnění prvku dešťové kanalizace. Případně bude řešeno v rámci autorského dozoru stavby.</t>
  </si>
  <si>
    <t>2000184234</t>
  </si>
  <si>
    <t>622325401</t>
  </si>
  <si>
    <t>Oprava vápenné omítky vnějších ploch stupně členitosti 3 štukové, v rozsahu opravované plochy do 10%</t>
  </si>
  <si>
    <t>1885967303</t>
  </si>
  <si>
    <t>P1</t>
  </si>
  <si>
    <t>115,0</t>
  </si>
  <si>
    <t>-1,3*2,0*2</t>
  </si>
  <si>
    <t>-1,3*1,75*3</t>
  </si>
  <si>
    <t>P2</t>
  </si>
  <si>
    <t>106,0+7,5*2*0,5+2,5*7,5</t>
  </si>
  <si>
    <t>-0,6*2,0*5</t>
  </si>
  <si>
    <t>-0,6*1,75*5</t>
  </si>
  <si>
    <t>-1,77*1,6*2</t>
  </si>
  <si>
    <t>P3</t>
  </si>
  <si>
    <t>50,0</t>
  </si>
  <si>
    <t>P4</t>
  </si>
  <si>
    <t>20,0</t>
  </si>
  <si>
    <t>rezerva 10% na římsy atd.</t>
  </si>
  <si>
    <t>277,061*0,1</t>
  </si>
  <si>
    <t>2064977160</t>
  </si>
  <si>
    <t>předpoklad 10% viz. oprava omítky</t>
  </si>
  <si>
    <t>304,76*0,1</t>
  </si>
  <si>
    <t>K171</t>
  </si>
  <si>
    <t>Oprava fasády z režného zdiva vč. případného doplnění- podrobný popis viz. PD</t>
  </si>
  <si>
    <t>1753094306</t>
  </si>
  <si>
    <t>13,0+3,0*4</t>
  </si>
  <si>
    <t>7,0+6,5+0,5*3,0*2</t>
  </si>
  <si>
    <t>5,0</t>
  </si>
  <si>
    <t>622631011</t>
  </si>
  <si>
    <t>Spárování vnějších ploch pohledového zdiva z tvárnic nebo kamene, spárovací maltou stěn</t>
  </si>
  <si>
    <t>763918819</t>
  </si>
  <si>
    <t>kamenný sokl</t>
  </si>
  <si>
    <t>40,5*1,4</t>
  </si>
  <si>
    <t>K174</t>
  </si>
  <si>
    <t>Doplnění kamenných bloků soklu z 10% (k doplnění využito kameniva ze zadního traktu objektu)</t>
  </si>
  <si>
    <t>-441511362</t>
  </si>
  <si>
    <t>898845538</t>
  </si>
  <si>
    <t>omítka+režné zdivo-sokl</t>
  </si>
  <si>
    <t>304,767+52,5+56,7</t>
  </si>
  <si>
    <t>K182</t>
  </si>
  <si>
    <t>Oprava plastického nápisu na fasádě- OKRESNÍ NEMOCENSKÁ POJIŠŤOVNA</t>
  </si>
  <si>
    <t>39147720</t>
  </si>
  <si>
    <t>K172</t>
  </si>
  <si>
    <t>Demontáž drobných prvků na fasádě (tabulky, světla, kamery atd.), případné úprava a zpětná montáž</t>
  </si>
  <si>
    <t>-1374319313</t>
  </si>
  <si>
    <t>-607610845</t>
  </si>
  <si>
    <t>170,0</t>
  </si>
  <si>
    <t>140,0+2,2*10,0</t>
  </si>
  <si>
    <t>65,0</t>
  </si>
  <si>
    <t>40,0</t>
  </si>
  <si>
    <t>-1930986228</t>
  </si>
  <si>
    <t>437,0*31*6</t>
  </si>
  <si>
    <t>-1977516377</t>
  </si>
  <si>
    <t>1437212175</t>
  </si>
  <si>
    <t>1859697711</t>
  </si>
  <si>
    <t>1596903017</t>
  </si>
  <si>
    <t>866543592</t>
  </si>
  <si>
    <t>pro úpravy krovu</t>
  </si>
  <si>
    <t>Prorážení otvorů a ostatní bourací práce</t>
  </si>
  <si>
    <t>978019321</t>
  </si>
  <si>
    <t>Otlučení vápenných nebo vápenocementových omítek vnějších ploch s vyškrabáním spar a s očištěním zdiva stupně členitosti 3 až 5, v rozsahu do 10 %</t>
  </si>
  <si>
    <t>-146372870</t>
  </si>
  <si>
    <t>978023251</t>
  </si>
  <si>
    <t>Vyškrabání cementové malty ze spár zdiva kamenného režného z lomového kamene</t>
  </si>
  <si>
    <t>-1233872708</t>
  </si>
  <si>
    <t>K187</t>
  </si>
  <si>
    <t>Demontáž stávající žaluzie na fasádě</t>
  </si>
  <si>
    <t>1115774757</t>
  </si>
  <si>
    <t>Sanace drobných trhlin
Trhliny budou zpevněny injektáží vápenným mlékem</t>
  </si>
  <si>
    <t>-150476478</t>
  </si>
  <si>
    <t>-2016456290</t>
  </si>
  <si>
    <t>-1369906074</t>
  </si>
  <si>
    <t>-1105731119</t>
  </si>
  <si>
    <t>7,128*30 'Přepočtené koeficientem množství</t>
  </si>
  <si>
    <t>2031351539</t>
  </si>
  <si>
    <t>1193889004</t>
  </si>
  <si>
    <t>762083111</t>
  </si>
  <si>
    <t>Práce společné pro tesařské konstrukce impregnace řeziva máčením proti dřevokaznému hmyzu a houbám, třída ohrožení 1 a 2 (dřevo v interiéru)</t>
  </si>
  <si>
    <t>1982147926</t>
  </si>
  <si>
    <t>výměna pozednice</t>
  </si>
  <si>
    <t>8,5*0,16*0,12</t>
  </si>
  <si>
    <t>762085103</t>
  </si>
  <si>
    <t>Práce společné pro tesařské konstrukce montáž ocelových spojovacích prostředků (materiál ve specifikaci) kotevních želez příložek, patek, táhel</t>
  </si>
  <si>
    <t>27252380</t>
  </si>
  <si>
    <t>po 0,5m</t>
  </si>
  <si>
    <t>8,5/0,5</t>
  </si>
  <si>
    <t>x55</t>
  </si>
  <si>
    <t>kotva pozednice- chem. hmoždinkami průměru 12 mm</t>
  </si>
  <si>
    <t>251946633</t>
  </si>
  <si>
    <t>762331924</t>
  </si>
  <si>
    <t>Vázané konstrukce krovů vyřezání části střešní vazby průřezové plochy řeziva přes 120 do 224 cm2, délky vyřezané části krovového prvku přes 8 m</t>
  </si>
  <si>
    <t>1211966955</t>
  </si>
  <si>
    <t>8,5</t>
  </si>
  <si>
    <t>762332922</t>
  </si>
  <si>
    <t>Vázané konstrukce krovů doplnění části střešní vazby z hranolů, nebo hranolků (materiál v ceně), průřezové plochy přes 120 do 224 cm2</t>
  </si>
  <si>
    <t>-203459878</t>
  </si>
  <si>
    <t>762342214</t>
  </si>
  <si>
    <t>Bednění a laťování montáž laťování střech jednoduchých sklonu do 60° při osové vzdálenosti latí přes 150 do 360 mm</t>
  </si>
  <si>
    <t>-2089758452</t>
  </si>
  <si>
    <t>kolem okapů předpoklad</t>
  </si>
  <si>
    <t>80,0</t>
  </si>
  <si>
    <t>60514114</t>
  </si>
  <si>
    <t>řezivo jehličnaté lať impregnovaná dl 4 m</t>
  </si>
  <si>
    <t>1712856642</t>
  </si>
  <si>
    <t>80,0*4,5*0,04*0,06</t>
  </si>
  <si>
    <t>0,864*1,1 'Přepočtené koeficientem množství</t>
  </si>
  <si>
    <t>762342812</t>
  </si>
  <si>
    <t>Demontáž bednění a laťování laťování střech sklonu do 60° se všemi nadstřešními konstrukcemi, z latí průřezové plochy do 25 cm2 při osové vzdálenosti přes 0,22 do 0,50 m</t>
  </si>
  <si>
    <t>-745385725</t>
  </si>
  <si>
    <t>762395000</t>
  </si>
  <si>
    <t>Spojovací prostředky krovů, bednění a laťování, nadstřešních konstrukcí svory, prkna, hřebíky, pásová ocel, vruty</t>
  </si>
  <si>
    <t>34956398</t>
  </si>
  <si>
    <t>laťování</t>
  </si>
  <si>
    <t>0,95</t>
  </si>
  <si>
    <t>K169</t>
  </si>
  <si>
    <t>Statické zajištění a podepření krovu při opravách</t>
  </si>
  <si>
    <t>2053182293</t>
  </si>
  <si>
    <t>K170</t>
  </si>
  <si>
    <t>Zesílení stávající krokve příložkami 2x60x160mm+ocelové svorníky průměru 12 mm á 0,5 m+ matky a podložky. Svorníky, matky i podložky budou pozinkovány.</t>
  </si>
  <si>
    <t>-1078728659</t>
  </si>
  <si>
    <t>6,5</t>
  </si>
  <si>
    <t>-1806337312</t>
  </si>
  <si>
    <t>7321623</t>
  </si>
  <si>
    <t>K180</t>
  </si>
  <si>
    <t>D+M klempířské prvky prostupů střešního pláště
budou provedeny dle systémových doporučení výrobce střešní krytiny, popřípadě dle systémového řešení dodávaného k prostupujícímu potrubí jednotlivých inž. sítí a v souladu s normou ČSN 733610.</t>
  </si>
  <si>
    <t>1214554561</t>
  </si>
  <si>
    <t>765</t>
  </si>
  <si>
    <t>Krytina skládaná</t>
  </si>
  <si>
    <t>765121801</t>
  </si>
  <si>
    <t>Demontáž krytiny betonové na sucho, sklonu do 30° do suti</t>
  </si>
  <si>
    <t>-1912371887</t>
  </si>
  <si>
    <t>765123012</t>
  </si>
  <si>
    <t>Krytina betonová drážková skládaná na sucho sklonu střechy do 30° z tašek s povrchovou úpravou</t>
  </si>
  <si>
    <t>-2039537591</t>
  </si>
  <si>
    <t>765192001</t>
  </si>
  <si>
    <t>Nouzové zakrytí střechy plachtou</t>
  </si>
  <si>
    <t>1269830824</t>
  </si>
  <si>
    <t>K071</t>
  </si>
  <si>
    <t>D+M doplňků střešní krytiny dle doporučení výrobce (větrací tašky, protisněhové háky, prostupové tašky, odvětrání atd.)</t>
  </si>
  <si>
    <t>1227495325</t>
  </si>
  <si>
    <t>998765102</t>
  </si>
  <si>
    <t>Přesun hmot pro krytiny skládané stanovený z hmotnosti přesunovaného materiálu vodorovná dopravní vzdálenost do 50 m na objektech výšky přes 6 do 12 m</t>
  </si>
  <si>
    <t>-1889178877</t>
  </si>
  <si>
    <t>767</t>
  </si>
  <si>
    <t>Konstrukce zámečnické</t>
  </si>
  <si>
    <t>998767202</t>
  </si>
  <si>
    <t>Přesun hmot pro zámečnické konstrukce stanovený procentní sazbou (%) z ceny vodorovná dopravní vzdálenost do 50 m v objektech výšky přes 6 do 12 m</t>
  </si>
  <si>
    <t>-2123485045</t>
  </si>
  <si>
    <t>K179</t>
  </si>
  <si>
    <t xml:space="preserve">Renovace mříží na fasádě 1540x2000mm
Původní mříže na fasádě budou před zahájením opraví odebrány budou zrenovovány a navráceny na objekt. Podrobněji bude řešeno ve výrobní dokumentaci dodavatele stavby </t>
  </si>
  <si>
    <t>60302448</t>
  </si>
  <si>
    <t>K188</t>
  </si>
  <si>
    <t>Demontáž okenní mříže 600x2000mm</t>
  </si>
  <si>
    <t>-1102335984</t>
  </si>
  <si>
    <t>K1881</t>
  </si>
  <si>
    <t>Demontáž okenní mříže 1490x2000mm</t>
  </si>
  <si>
    <t>288347889</t>
  </si>
  <si>
    <t>783213121</t>
  </si>
  <si>
    <t>Napouštěcí nátěr tesařských konstrukcí zabudovaných do konstrukce proti dřevokazným houbám, hmyzu a plísním dvojnásobný syntetický</t>
  </si>
  <si>
    <t>-1128631684</t>
  </si>
  <si>
    <t>stávající prvky krovu</t>
  </si>
  <si>
    <t>500,0</t>
  </si>
  <si>
    <t>783823165</t>
  </si>
  <si>
    <t>Penetrační nátěr omítek hladkých omítek hladkých, zrnitých tenkovrstvých nebo štukových stupně členitosti 3 silikonový</t>
  </si>
  <si>
    <t>1564097877</t>
  </si>
  <si>
    <t>783827445</t>
  </si>
  <si>
    <t>Krycí (ochranný ) nátěr omítek dvojnásobný hladkých omítek hladkých, zrnitých tenkovrstvých nebo štukových stupně členitosti 3 silikonový</t>
  </si>
  <si>
    <t>-374564108</t>
  </si>
  <si>
    <t>K181</t>
  </si>
  <si>
    <t>Příplatek za provedení vícebarevné fasády</t>
  </si>
  <si>
    <t>-568826768</t>
  </si>
  <si>
    <t>2 - Větrání učeben s rekuperací + chlazení družiny + elektro k VZT + odkapy od VZT</t>
  </si>
  <si>
    <t>1 - Vzduchotechnika</t>
  </si>
  <si>
    <t xml:space="preserve">    728 - Vzduchotechnika</t>
  </si>
  <si>
    <t xml:space="preserve">    733 - Rozvod potrubí</t>
  </si>
  <si>
    <t xml:space="preserve">    734 - Armatury</t>
  </si>
  <si>
    <t xml:space="preserve">    735 - Otopná tělesa</t>
  </si>
  <si>
    <t xml:space="preserve">    90 - Hodinové zúčtovací sazby (HZS)</t>
  </si>
  <si>
    <t xml:space="preserve">    97 - Prorážení otvorů a ostatní bourací práce</t>
  </si>
  <si>
    <t>713411121R00</t>
  </si>
  <si>
    <t>Montáž izolace tepelná potrubí samolepící</t>
  </si>
  <si>
    <t>1522096045</t>
  </si>
  <si>
    <t>283753531</t>
  </si>
  <si>
    <t>Mirelon pás izolační samolepící tl. 20 mm šířka 1000 mm</t>
  </si>
  <si>
    <t>1532299335</t>
  </si>
  <si>
    <t>728</t>
  </si>
  <si>
    <t>728613218R00</t>
  </si>
  <si>
    <t>Mtž kompaktní vzduchotechnické jednotky interiérové</t>
  </si>
  <si>
    <t>-1215819756</t>
  </si>
  <si>
    <t>42970001VD</t>
  </si>
  <si>
    <t>Vzduchotechnická jednotka kompkatní, vč. MaR, popis viz TZ</t>
  </si>
  <si>
    <t>1613443361</t>
  </si>
  <si>
    <t>42970003VD</t>
  </si>
  <si>
    <t>Obklad jednotky Lamino, tl. 18mm</t>
  </si>
  <si>
    <t>420092208</t>
  </si>
  <si>
    <t>728115413R00</t>
  </si>
  <si>
    <t>Montáž potrubí ohebného izolovan. z AL do d 300 mm</t>
  </si>
  <si>
    <t>-5789576</t>
  </si>
  <si>
    <t>187222IM</t>
  </si>
  <si>
    <t>SONOFLEX d280</t>
  </si>
  <si>
    <t>-1464275030</t>
  </si>
  <si>
    <t>728112113R00</t>
  </si>
  <si>
    <t>Montáž potrubí plechového kruhového do d 300 mm</t>
  </si>
  <si>
    <t>-1684607352</t>
  </si>
  <si>
    <t>42981189</t>
  </si>
  <si>
    <t>Spiro roura hladká d 280, délka 1 m</t>
  </si>
  <si>
    <t>1650237468</t>
  </si>
  <si>
    <t>728314116R00</t>
  </si>
  <si>
    <t>Montáž protidešť. žaluzie čtyřhranné sání/výdech</t>
  </si>
  <si>
    <t>145287531</t>
  </si>
  <si>
    <t>42970002VD</t>
  </si>
  <si>
    <t>Set integrovaná fasádní vyústka přívod+odvod - vertikální</t>
  </si>
  <si>
    <t>63104026</t>
  </si>
  <si>
    <t>998731101R00</t>
  </si>
  <si>
    <t>Přesun hmot pro vzduchotechniku, výšky do 6 m</t>
  </si>
  <si>
    <t>1944422344</t>
  </si>
  <si>
    <t>733</t>
  </si>
  <si>
    <t>Rozvod potrubí</t>
  </si>
  <si>
    <t>733110803R00</t>
  </si>
  <si>
    <t>Demontáž potrubí ocelového závitového do DN 15</t>
  </si>
  <si>
    <t>1826640561</t>
  </si>
  <si>
    <t>733890803R00</t>
  </si>
  <si>
    <t>Přemístění vybouraných hmot - potrubí, H 6 - 24 m</t>
  </si>
  <si>
    <t>-1200759282</t>
  </si>
  <si>
    <t>733191913R00</t>
  </si>
  <si>
    <t>Zaslepení potrubí zkováním a zavařením do DN 15</t>
  </si>
  <si>
    <t>-354747280</t>
  </si>
  <si>
    <t>733191923R00</t>
  </si>
  <si>
    <t>Navaření odbočky na potrubí vysazení nové odbočky na stoupacím potrubí</t>
  </si>
  <si>
    <t>-706307739</t>
  </si>
  <si>
    <t>733111312R00</t>
  </si>
  <si>
    <t>Potrubí závit. běžné svařované DN 10</t>
  </si>
  <si>
    <t>342733118</t>
  </si>
  <si>
    <t>998733103R00</t>
  </si>
  <si>
    <t>Přesun hmot pro rozvody potrubí, výšky do 24 m</t>
  </si>
  <si>
    <t>-224156290</t>
  </si>
  <si>
    <t>734</t>
  </si>
  <si>
    <t>Armatury</t>
  </si>
  <si>
    <t>734295311R00</t>
  </si>
  <si>
    <t>Kohout kul.vypouštěcí,komplet, DN 10</t>
  </si>
  <si>
    <t>998699841</t>
  </si>
  <si>
    <t>734211113R00</t>
  </si>
  <si>
    <t>Ventily odvzdušňovací ot.těles</t>
  </si>
  <si>
    <t>1765294314</t>
  </si>
  <si>
    <t>998734103R00</t>
  </si>
  <si>
    <t>Přesun hmot pro armatury, výšky do 24 m</t>
  </si>
  <si>
    <t>-1870849666</t>
  </si>
  <si>
    <t>735</t>
  </si>
  <si>
    <t>Otopná tělesa</t>
  </si>
  <si>
    <t>735494811R00</t>
  </si>
  <si>
    <t>Vypuštění vody z otopných těles</t>
  </si>
  <si>
    <t>-718572495</t>
  </si>
  <si>
    <t>735110912R00</t>
  </si>
  <si>
    <t>Rozpojení otopného tělesa teplovodního</t>
  </si>
  <si>
    <t>432076557</t>
  </si>
  <si>
    <t>735111810R00</t>
  </si>
  <si>
    <t>Demontáž těles otopných litinových článkových</t>
  </si>
  <si>
    <t>-1834752168</t>
  </si>
  <si>
    <t>735291800R00</t>
  </si>
  <si>
    <t>Demontáž konzol otopných těles do odpadu- bez stavebních úprav a oprav</t>
  </si>
  <si>
    <t>1012876107</t>
  </si>
  <si>
    <t>735191914R00</t>
  </si>
  <si>
    <t>Montáž otop.těles z použitých litinových článků cena vč. montážních konzol</t>
  </si>
  <si>
    <t>1717744024</t>
  </si>
  <si>
    <t>735128110R00</t>
  </si>
  <si>
    <t>Tlakové zkoušky těles článkových</t>
  </si>
  <si>
    <t>-1694574260</t>
  </si>
  <si>
    <t>735191910R00</t>
  </si>
  <si>
    <t>Napuštění vody do otopného systému - bez kotle</t>
  </si>
  <si>
    <t>49296853</t>
  </si>
  <si>
    <t>766699611R00</t>
  </si>
  <si>
    <t>Montáž krytů VZT potrubí zakrytí VZT potrubí ve třídách</t>
  </si>
  <si>
    <t>1655797177</t>
  </si>
  <si>
    <t>60721546</t>
  </si>
  <si>
    <t>Deska Lamino, tl. 18 mm, dekor dle volby investora</t>
  </si>
  <si>
    <t>-702298399</t>
  </si>
  <si>
    <t>998766103R00</t>
  </si>
  <si>
    <t>Přesun hmot pro truhlářské konstr., výšky do 24 m</t>
  </si>
  <si>
    <t>-672638209</t>
  </si>
  <si>
    <t>783424340R00</t>
  </si>
  <si>
    <t>Nátěr syntet. potrubí do DN 50 mm Z+2x +1x email</t>
  </si>
  <si>
    <t>-1574141796</t>
  </si>
  <si>
    <t>Hodinové zúčtovací sazby (HZS)</t>
  </si>
  <si>
    <t>900      RT2</t>
  </si>
  <si>
    <t>stěhování nábytku v učebnách - HZS</t>
  </si>
  <si>
    <t>409529994</t>
  </si>
  <si>
    <t>904      R01.1</t>
  </si>
  <si>
    <t>Hzs-zkousky v ramci montaz.praci - zaregulování a naprogramování větracích jednotek</t>
  </si>
  <si>
    <t>2047359869</t>
  </si>
  <si>
    <t>900      RT4</t>
  </si>
  <si>
    <t>HZS - zaškolení obsluhy</t>
  </si>
  <si>
    <t>846671790</t>
  </si>
  <si>
    <t>971033451R00</t>
  </si>
  <si>
    <t>Vybourání otv. zeď cihel. pl.0,25 m2, tl.45cm, MVC</t>
  </si>
  <si>
    <t>-666630445</t>
  </si>
  <si>
    <t>971033351R00</t>
  </si>
  <si>
    <t>Vybourání otv. zeď cihel. pl.0,09 m2, tl.45cm, MVC</t>
  </si>
  <si>
    <t>519206730</t>
  </si>
  <si>
    <t>979082111R00</t>
  </si>
  <si>
    <t>Vnitrostaveništní doprava suti do 10 m</t>
  </si>
  <si>
    <t>-682931038</t>
  </si>
  <si>
    <t>979082121R00.1</t>
  </si>
  <si>
    <t>Příplatek k vnitrost. dopravě suti za dalších 5 m</t>
  </si>
  <si>
    <t>-1765861490</t>
  </si>
  <si>
    <t>979011111R00</t>
  </si>
  <si>
    <t>Svislá doprava suti a vybour. hmot za 2.NP a 1.PP</t>
  </si>
  <si>
    <t>1353847873</t>
  </si>
  <si>
    <t>979081111R00</t>
  </si>
  <si>
    <t>Odvoz suti a vybour. hmot na skládku do 1 km</t>
  </si>
  <si>
    <t>-461573307</t>
  </si>
  <si>
    <t>979081121R00</t>
  </si>
  <si>
    <t>Příplatek k odvozu za každý další 1 km</t>
  </si>
  <si>
    <t>297157490</t>
  </si>
  <si>
    <t>79800101VD</t>
  </si>
  <si>
    <t>Skládkovné</t>
  </si>
  <si>
    <t>1487423539</t>
  </si>
  <si>
    <t>2 - Elektromontáže</t>
  </si>
  <si>
    <t xml:space="preserve">    721 - A-Přístroje - spínací přístroje, krabice,kryty, příslušenství, lišty, trubky atd. </t>
  </si>
  <si>
    <t xml:space="preserve">    722 - D-Kabely a vodiče</t>
  </si>
  <si>
    <t xml:space="preserve">    723 - E-Svítidla</t>
  </si>
  <si>
    <t xml:space="preserve">    724 -  F- Dodávky :</t>
  </si>
  <si>
    <t xml:space="preserve">    725 -  H - Dodavatelská činnost :</t>
  </si>
  <si>
    <t xml:space="preserve">A-Přístroje - spínací přístroje, krabice,kryty, příslušenství, lišty, trubky atd. </t>
  </si>
  <si>
    <t>K106</t>
  </si>
  <si>
    <t>spínací přístroje-barva bílá , oblý tvar</t>
  </si>
  <si>
    <t>258441413</t>
  </si>
  <si>
    <t>K059</t>
  </si>
  <si>
    <t>Zásuvka jednoduchá 16A/250V, pod omítku, s clonkami ,IP20</t>
  </si>
  <si>
    <t>1313919324</t>
  </si>
  <si>
    <t>Krabice přístrojová lištová bezhalogenová</t>
  </si>
  <si>
    <t>-2095931871</t>
  </si>
  <si>
    <t>Krabice přístrojová lištová bezhalogenová vč svorek</t>
  </si>
  <si>
    <t>-974972891</t>
  </si>
  <si>
    <t>K088</t>
  </si>
  <si>
    <t>EL. lišta bezhalogenová hranatá 40x20 HF plastová</t>
  </si>
  <si>
    <t>1374723645</t>
  </si>
  <si>
    <t>EL. lišta bezhalogenová hranatá 20x20 HF plastová</t>
  </si>
  <si>
    <t>-977730405</t>
  </si>
  <si>
    <t>EL. lišta bezhalogenová hranatá 40x40 HF plastová</t>
  </si>
  <si>
    <t>676868023</t>
  </si>
  <si>
    <t>Přemístění stávajících zásuvek</t>
  </si>
  <si>
    <t>-969488755</t>
  </si>
  <si>
    <t>D-Kabely a vodiče</t>
  </si>
  <si>
    <t>K107</t>
  </si>
  <si>
    <t>Kabel CYKY-J 3x2,5 mm2</t>
  </si>
  <si>
    <t>737964</t>
  </si>
  <si>
    <t>K108</t>
  </si>
  <si>
    <t>Kabel CYKY-J 3x1,5 mm2</t>
  </si>
  <si>
    <t>-1065768208</t>
  </si>
  <si>
    <t>K109</t>
  </si>
  <si>
    <t>Kabel CYKY-o 3x1,5 mm2</t>
  </si>
  <si>
    <t>-1356439665</t>
  </si>
  <si>
    <t>K110</t>
  </si>
  <si>
    <t>Kabel CY 6</t>
  </si>
  <si>
    <t>-1757152505</t>
  </si>
  <si>
    <t>K111</t>
  </si>
  <si>
    <t>Zapojení a odskoušení vodičů</t>
  </si>
  <si>
    <t>855888382</t>
  </si>
  <si>
    <t>K112</t>
  </si>
  <si>
    <t>Protipožární ucpávka 60MM2</t>
  </si>
  <si>
    <t>1170023879</t>
  </si>
  <si>
    <t>E-Svítidla</t>
  </si>
  <si>
    <t>K113</t>
  </si>
  <si>
    <t>A1-svítidlo LED,UGR16,28W.IP20,PRISMATICKÝ KRYT</t>
  </si>
  <si>
    <t>1194024069</t>
  </si>
  <si>
    <t>869801331</t>
  </si>
  <si>
    <t>1770614422</t>
  </si>
  <si>
    <t>K114</t>
  </si>
  <si>
    <t>Demontáž stávající elektroinstalace</t>
  </si>
  <si>
    <t>-194832314</t>
  </si>
  <si>
    <t>K115</t>
  </si>
  <si>
    <t>Montáž a demontáž stávajících svítidel</t>
  </si>
  <si>
    <t>1841669745</t>
  </si>
  <si>
    <t>K116</t>
  </si>
  <si>
    <t>Montáž a demontáž tabla SLB</t>
  </si>
  <si>
    <t>2071131401</t>
  </si>
  <si>
    <t>K117</t>
  </si>
  <si>
    <t>rozvaděč R1 úpravy</t>
  </si>
  <si>
    <t>35621939</t>
  </si>
  <si>
    <t>K118</t>
  </si>
  <si>
    <t>rozvaděč R2 úpravy</t>
  </si>
  <si>
    <t>1481854785</t>
  </si>
  <si>
    <t>K119</t>
  </si>
  <si>
    <t>Kombinovaný proudový chránič s jističem B16/2/0,03A, 10kA</t>
  </si>
  <si>
    <t>1840472870</t>
  </si>
  <si>
    <t>K120</t>
  </si>
  <si>
    <t>Jistič c16/1 10kA</t>
  </si>
  <si>
    <t>361855024</t>
  </si>
  <si>
    <t>725</t>
  </si>
  <si>
    <t>-444341046</t>
  </si>
  <si>
    <t>K122</t>
  </si>
  <si>
    <t>579110138</t>
  </si>
  <si>
    <t>K123</t>
  </si>
  <si>
    <t>1871391175</t>
  </si>
  <si>
    <t>K124</t>
  </si>
  <si>
    <t>-456961385</t>
  </si>
  <si>
    <t>-1093429408</t>
  </si>
  <si>
    <t>1 - Chlazení</t>
  </si>
  <si>
    <t xml:space="preserve">    721 - Zdravotechnika - vnitřní kanalizace</t>
  </si>
  <si>
    <t xml:space="preserve">    M400VD - Vzduchotechnická zařízení</t>
  </si>
  <si>
    <t xml:space="preserve">    M21 - Elektromontáže</t>
  </si>
  <si>
    <t>Zdravotechnika - vnitřní kanalizace</t>
  </si>
  <si>
    <t>721170902R00</t>
  </si>
  <si>
    <t>Oprava potrubí PVC odpadní, vsazení odbočky D 40</t>
  </si>
  <si>
    <t>666517140</t>
  </si>
  <si>
    <t>721176102R00</t>
  </si>
  <si>
    <t>Potrubí HT D 40 x 1,8 mm</t>
  </si>
  <si>
    <t>795858343</t>
  </si>
  <si>
    <t>721194104R00</t>
  </si>
  <si>
    <t xml:space="preserve">Vyvedení odpadních výpustek D 40 x 1,8 vč. napojení kondenzátu z klima jendotky na kanalizaci
</t>
  </si>
  <si>
    <t>1789293969</t>
  </si>
  <si>
    <t>721290111R00</t>
  </si>
  <si>
    <t>Zkouška těsnosti kanalizace vodou do DN 125</t>
  </si>
  <si>
    <t>1760250294</t>
  </si>
  <si>
    <t>998721102R00</t>
  </si>
  <si>
    <t>Přesun hmot pro vnitřní kanalizaci, výšky do 12 m</t>
  </si>
  <si>
    <t>-1107038708</t>
  </si>
  <si>
    <t>M400VD</t>
  </si>
  <si>
    <t>Vzduchotechnická zařízení</t>
  </si>
  <si>
    <t>400001VD</t>
  </si>
  <si>
    <t>Splitová klimatizační jednotka Qch=3,5kW</t>
  </si>
  <si>
    <t>-1120969982</t>
  </si>
  <si>
    <t>2005101VD</t>
  </si>
  <si>
    <t>Konzole nástěnná zinkovaná pro vnější jednotku</t>
  </si>
  <si>
    <t>389526789</t>
  </si>
  <si>
    <t>998724102R00</t>
  </si>
  <si>
    <t>Přesun hmot pro strojní vybavení, výšky do 12 m</t>
  </si>
  <si>
    <t>-148556492</t>
  </si>
  <si>
    <t>733164101RT3</t>
  </si>
  <si>
    <t>Montáž potrubí z měděných trubek vytápění D 6-12mm pájením na měkko</t>
  </si>
  <si>
    <t>770767657</t>
  </si>
  <si>
    <t>19632883</t>
  </si>
  <si>
    <t>Trubka měděná Cu 6x1 mm</t>
  </si>
  <si>
    <t>-1096575042</t>
  </si>
  <si>
    <t>19632885</t>
  </si>
  <si>
    <t>Trubka měděná Cu 10x1 mm</t>
  </si>
  <si>
    <t>-1306965808</t>
  </si>
  <si>
    <t>-644441059</t>
  </si>
  <si>
    <t>-1856524783</t>
  </si>
  <si>
    <t>1906742580</t>
  </si>
  <si>
    <t>536310188</t>
  </si>
  <si>
    <t>904      R01</t>
  </si>
  <si>
    <t>Hzs-zkousky v ramci montaz.praci - zaregulování a naprogramování</t>
  </si>
  <si>
    <t>-1402560217</t>
  </si>
  <si>
    <t>-636457930</t>
  </si>
  <si>
    <t>-95826707</t>
  </si>
  <si>
    <t>974031153R00</t>
  </si>
  <si>
    <t>Vysekání rýh ve zdi cihelné 10 x 10 cm</t>
  </si>
  <si>
    <t>1962929404</t>
  </si>
  <si>
    <t>972054141R00</t>
  </si>
  <si>
    <t>Vybourání otv. stropy ŽB pl. 0,0225 m2, tl. 15 cm</t>
  </si>
  <si>
    <t>1442687255</t>
  </si>
  <si>
    <t>-921647910</t>
  </si>
  <si>
    <t>979082121R00</t>
  </si>
  <si>
    <t>-597652471</t>
  </si>
  <si>
    <t>1502481035</t>
  </si>
  <si>
    <t>115919971</t>
  </si>
  <si>
    <t>224033228</t>
  </si>
  <si>
    <t>-1400375769</t>
  </si>
  <si>
    <t>M21</t>
  </si>
  <si>
    <t>210800115RT1</t>
  </si>
  <si>
    <t>Kabel CYKY 750 V 5x1,5 mm2 uložený do lišty včetně dodávky kabelu</t>
  </si>
  <si>
    <t>-1162577417</t>
  </si>
  <si>
    <t>210010107R00</t>
  </si>
  <si>
    <t>Lišta elektroinstalační PVC š.do 120mm,šroubováním</t>
  </si>
  <si>
    <t>1766967495</t>
  </si>
  <si>
    <t>34572140</t>
  </si>
  <si>
    <t>Lišta vkládací z PVC délka 2 m  LV 100x60</t>
  </si>
  <si>
    <t>-539357904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</si>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</sst>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969696"/>
      <name val="Arial CE"/>
      <family val="2"/>
    </font>
    <font>
      <sz val="18"/>
      <color theme="10"/>
      <name val="Wingdings 2"/>
      <family val="2"/>
    </font>
    <font>
      <b/>
      <sz val="12"/>
      <color rgb="FF800000"/>
      <name val="Arial CE"/>
      <family val="2"/>
    </font>
    <font>
      <sz val="8"/>
      <color rgb="FF960000"/>
      <name val="Arial CE"/>
      <family val="2"/>
    </font>
    <font>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2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16"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19"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9" fillId="0" borderId="0" xfId="0" applyFont="1" applyAlignment="1">
      <alignment horizontal="left" vertical="center"/>
    </xf>
    <xf numFmtId="0" fontId="2" fillId="0" borderId="0" xfId="0" applyFont="1" applyAlignment="1">
      <alignment horizontal="left" vertical="center"/>
    </xf>
    <xf numFmtId="0" fontId="0" fillId="3" borderId="0" xfId="0" applyFont="1" applyFill="1" applyAlignment="1" applyProtection="1">
      <alignment horizontal="left" vertical="center"/>
      <protection locked="0"/>
    </xf>
    <xf numFmtId="49" fontId="0" fillId="3" borderId="0" xfId="0" applyNumberFormat="1" applyFont="1" applyFill="1" applyAlignment="1" applyProtection="1">
      <alignment horizontal="left" vertical="center"/>
      <protection locked="0"/>
    </xf>
    <xf numFmtId="49" fontId="0" fillId="0" borderId="0" xfId="0" applyNumberFormat="1" applyFont="1" applyAlignment="1">
      <alignment horizontal="left" vertical="center"/>
    </xf>
    <xf numFmtId="0" fontId="0"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4" fontId="20"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right" vertical="center"/>
    </xf>
    <xf numFmtId="4" fontId="19" fillId="0" borderId="0" xfId="0" applyNumberFormat="1" applyFont="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21" fillId="0" borderId="0" xfId="0" applyFont="1" applyAlignment="1">
      <alignment vertical="center"/>
    </xf>
    <xf numFmtId="165" fontId="0" fillId="0" borderId="0" xfId="0" applyNumberFormat="1" applyFont="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4"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0" fontId="6" fillId="0" borderId="3" xfId="0" applyFont="1" applyBorder="1" applyAlignment="1">
      <alignment vertical="center"/>
    </xf>
    <xf numFmtId="0" fontId="30" fillId="0" borderId="0" xfId="0" applyFont="1" applyAlignment="1">
      <alignment horizontal="left" vertical="center" wrapText="1"/>
    </xf>
    <xf numFmtId="4" fontId="8" fillId="0" borderId="0" xfId="0" applyNumberFormat="1" applyFont="1" applyAlignment="1">
      <alignment horizontal="right" vertical="center"/>
    </xf>
    <xf numFmtId="4" fontId="8" fillId="0" borderId="0" xfId="0" applyNumberFormat="1" applyFont="1" applyAlignment="1">
      <alignment vertical="center"/>
    </xf>
    <xf numFmtId="0" fontId="6" fillId="0" borderId="0" xfId="0" applyFont="1" applyAlignment="1">
      <alignment horizontal="center" vertical="center"/>
    </xf>
    <xf numFmtId="4" fontId="31" fillId="0" borderId="14"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6" fillId="0" borderId="0" xfId="0" applyFont="1" applyAlignment="1">
      <alignment horizontal="left" vertical="center"/>
    </xf>
    <xf numFmtId="0" fontId="32" fillId="0" borderId="0" xfId="20" applyFont="1" applyAlignment="1">
      <alignment horizontal="center" vertical="center"/>
    </xf>
    <xf numFmtId="4" fontId="31" fillId="0" borderId="19" xfId="0" applyNumberFormat="1" applyFont="1" applyBorder="1" applyAlignment="1">
      <alignment vertical="center"/>
    </xf>
    <xf numFmtId="4" fontId="31" fillId="0" borderId="20" xfId="0" applyNumberFormat="1" applyFont="1" applyBorder="1" applyAlignment="1">
      <alignment vertical="center"/>
    </xf>
    <xf numFmtId="166" fontId="31" fillId="0" borderId="20" xfId="0" applyNumberFormat="1" applyFont="1" applyBorder="1" applyAlignment="1">
      <alignment vertical="center"/>
    </xf>
    <xf numFmtId="4" fontId="31"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5" borderId="0" xfId="0" applyFont="1" applyFill="1" applyAlignment="1">
      <alignment horizontal="left" vertical="center"/>
    </xf>
    <xf numFmtId="0" fontId="0" fillId="5" borderId="0" xfId="0" applyFont="1" applyFill="1" applyAlignment="1" applyProtection="1">
      <alignment vertical="center"/>
      <protection locked="0"/>
    </xf>
    <xf numFmtId="0" fontId="23" fillId="5"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7" xfId="0" applyFont="1" applyFill="1" applyBorder="1" applyAlignment="1" applyProtection="1">
      <alignment horizontal="center" vertical="center" wrapText="1"/>
      <protection locked="0"/>
    </xf>
    <xf numFmtId="0" fontId="23" fillId="5" borderId="18" xfId="0" applyFont="1" applyFill="1" applyBorder="1" applyAlignment="1">
      <alignment horizontal="center" vertical="center" wrapText="1"/>
    </xf>
    <xf numFmtId="4" fontId="25" fillId="0" borderId="0" xfId="0" applyNumberFormat="1" applyFont="1" applyAlignment="1">
      <alignment/>
    </xf>
    <xf numFmtId="166" fontId="34" fillId="0" borderId="12" xfId="0" applyNumberFormat="1" applyFont="1" applyBorder="1" applyAlignment="1">
      <alignment/>
    </xf>
    <xf numFmtId="166" fontId="34" fillId="0" borderId="13" xfId="0" applyNumberFormat="1" applyFont="1" applyBorder="1" applyAlignment="1">
      <alignment/>
    </xf>
    <xf numFmtId="4" fontId="21"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3"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3" borderId="14"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10" fillId="0" borderId="3"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3"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6" fillId="3" borderId="14"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4"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167" fontId="0" fillId="3" borderId="22" xfId="0" applyNumberFormat="1" applyFont="1" applyFill="1" applyBorder="1" applyAlignment="1" applyProtection="1">
      <alignment vertical="center"/>
      <protection locked="0"/>
    </xf>
    <xf numFmtId="0" fontId="2" fillId="3" borderId="19" xfId="0" applyFont="1" applyFill="1" applyBorder="1" applyAlignment="1" applyProtection="1">
      <alignment horizontal="left" vertical="center"/>
      <protection locked="0"/>
    </xf>
    <xf numFmtId="0" fontId="2" fillId="0" borderId="20" xfId="0" applyFont="1" applyBorder="1" applyAlignment="1">
      <alignment horizontal="center" vertical="center"/>
    </xf>
    <xf numFmtId="0" fontId="0" fillId="0" borderId="20" xfId="0" applyFont="1" applyBorder="1" applyAlignment="1">
      <alignment vertical="center"/>
    </xf>
    <xf numFmtId="166" fontId="2" fillId="0" borderId="20" xfId="0" applyNumberFormat="1" applyFont="1" applyBorder="1" applyAlignment="1">
      <alignment vertical="center"/>
    </xf>
    <xf numFmtId="166" fontId="2" fillId="0" borderId="21" xfId="0" applyNumberFormat="1" applyFont="1" applyBorder="1" applyAlignment="1">
      <alignment vertical="center"/>
    </xf>
    <xf numFmtId="0" fontId="36" fillId="3" borderId="19" xfId="0" applyFont="1" applyFill="1" applyBorder="1" applyAlignment="1" applyProtection="1">
      <alignment horizontal="left" vertical="center"/>
      <protection locked="0"/>
    </xf>
    <xf numFmtId="0" fontId="36" fillId="0" borderId="20" xfId="0" applyFont="1" applyBorder="1" applyAlignment="1">
      <alignment horizontal="center"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38" fillId="0" borderId="28" xfId="0" applyFont="1" applyBorder="1" applyAlignment="1">
      <alignment horizontal="left" wrapText="1"/>
    </xf>
    <xf numFmtId="0" fontId="14"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4" fillId="0" borderId="29" xfId="0" applyFont="1" applyBorder="1" applyAlignment="1">
      <alignment vertical="center" wrapText="1"/>
    </xf>
    <xf numFmtId="0" fontId="40"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37" fillId="0" borderId="0" xfId="0" applyFont="1" applyBorder="1" applyAlignment="1">
      <alignment horizontal="center" vertical="center"/>
    </xf>
    <xf numFmtId="0" fontId="14"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4" fillId="0" borderId="29" xfId="0" applyFont="1" applyBorder="1" applyAlignment="1">
      <alignment horizontal="left" vertical="center"/>
    </xf>
    <xf numFmtId="0" fontId="40"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4" fillId="0" borderId="0" xfId="0" applyFont="1" applyBorder="1" applyAlignment="1">
      <alignment horizontal="left" vertical="center" wrapText="1"/>
    </xf>
    <xf numFmtId="0" fontId="39"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18" t="s">
        <v>6</v>
      </c>
      <c r="BS2" s="19" t="s">
        <v>7</v>
      </c>
      <c r="BT2" s="19" t="s">
        <v>8</v>
      </c>
    </row>
    <row r="3" spans="2:72"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ht="24.95" customHeight="1">
      <c r="B4" s="22"/>
      <c r="D4" s="23" t="s">
        <v>10</v>
      </c>
      <c r="AR4" s="22"/>
      <c r="AS4" s="24" t="s">
        <v>11</v>
      </c>
      <c r="BE4" s="25" t="s">
        <v>12</v>
      </c>
      <c r="BS4" s="19" t="s">
        <v>13</v>
      </c>
    </row>
    <row r="5" spans="2:71" ht="12" customHeight="1">
      <c r="B5" s="22"/>
      <c r="D5" s="26" t="s">
        <v>14</v>
      </c>
      <c r="K5" s="19" t="s">
        <v>15</v>
      </c>
      <c r="AR5" s="22"/>
      <c r="BE5" s="27" t="s">
        <v>16</v>
      </c>
      <c r="BS5" s="19" t="s">
        <v>7</v>
      </c>
    </row>
    <row r="6" spans="2:71" ht="36.95" customHeight="1">
      <c r="B6" s="22"/>
      <c r="D6" s="28" t="s">
        <v>17</v>
      </c>
      <c r="K6" s="29" t="s">
        <v>18</v>
      </c>
      <c r="AR6" s="22"/>
      <c r="BE6" s="30"/>
      <c r="BS6" s="19" t="s">
        <v>7</v>
      </c>
    </row>
    <row r="7" spans="2:71" ht="12" customHeight="1">
      <c r="B7" s="22"/>
      <c r="D7" s="31" t="s">
        <v>19</v>
      </c>
      <c r="K7" s="19" t="s">
        <v>3</v>
      </c>
      <c r="AK7" s="31" t="s">
        <v>20</v>
      </c>
      <c r="AN7" s="19" t="s">
        <v>3</v>
      </c>
      <c r="AR7" s="22"/>
      <c r="BE7" s="30"/>
      <c r="BS7" s="19" t="s">
        <v>7</v>
      </c>
    </row>
    <row r="8" spans="2:71" ht="12" customHeight="1">
      <c r="B8" s="22"/>
      <c r="D8" s="31" t="s">
        <v>21</v>
      </c>
      <c r="K8" s="19" t="s">
        <v>22</v>
      </c>
      <c r="AK8" s="31" t="s">
        <v>23</v>
      </c>
      <c r="AN8" s="32" t="s">
        <v>24</v>
      </c>
      <c r="AR8" s="22"/>
      <c r="BE8" s="30"/>
      <c r="BS8" s="19" t="s">
        <v>7</v>
      </c>
    </row>
    <row r="9" spans="2:71" ht="14.4" customHeight="1">
      <c r="B9" s="22"/>
      <c r="AR9" s="22"/>
      <c r="BE9" s="30"/>
      <c r="BS9" s="19" t="s">
        <v>7</v>
      </c>
    </row>
    <row r="10" spans="2:71" ht="12" customHeight="1">
      <c r="B10" s="22"/>
      <c r="D10" s="31" t="s">
        <v>25</v>
      </c>
      <c r="AK10" s="31" t="s">
        <v>26</v>
      </c>
      <c r="AN10" s="19" t="s">
        <v>3</v>
      </c>
      <c r="AR10" s="22"/>
      <c r="BE10" s="30"/>
      <c r="BS10" s="19" t="s">
        <v>7</v>
      </c>
    </row>
    <row r="11" spans="2:71" ht="18.45" customHeight="1">
      <c r="B11" s="22"/>
      <c r="E11" s="19" t="s">
        <v>27</v>
      </c>
      <c r="AK11" s="31" t="s">
        <v>28</v>
      </c>
      <c r="AN11" s="19" t="s">
        <v>3</v>
      </c>
      <c r="AR11" s="22"/>
      <c r="BE11" s="30"/>
      <c r="BS11" s="19" t="s">
        <v>7</v>
      </c>
    </row>
    <row r="12" spans="2:71" ht="6.95" customHeight="1">
      <c r="B12" s="22"/>
      <c r="AR12" s="22"/>
      <c r="BE12" s="30"/>
      <c r="BS12" s="19" t="s">
        <v>7</v>
      </c>
    </row>
    <row r="13" spans="2:71" ht="12" customHeight="1">
      <c r="B13" s="22"/>
      <c r="D13" s="31" t="s">
        <v>29</v>
      </c>
      <c r="AK13" s="31" t="s">
        <v>26</v>
      </c>
      <c r="AN13" s="33" t="s">
        <v>30</v>
      </c>
      <c r="AR13" s="22"/>
      <c r="BE13" s="30"/>
      <c r="BS13" s="19" t="s">
        <v>7</v>
      </c>
    </row>
    <row r="14" spans="2:71" ht="12">
      <c r="B14" s="22"/>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N14" s="33" t="s">
        <v>30</v>
      </c>
      <c r="AR14" s="22"/>
      <c r="BE14" s="30"/>
      <c r="BS14" s="19" t="s">
        <v>7</v>
      </c>
    </row>
    <row r="15" spans="2:71" ht="6.95" customHeight="1">
      <c r="B15" s="22"/>
      <c r="AR15" s="22"/>
      <c r="BE15" s="30"/>
      <c r="BS15" s="19" t="s">
        <v>4</v>
      </c>
    </row>
    <row r="16" spans="2:71" ht="12" customHeight="1">
      <c r="B16" s="22"/>
      <c r="D16" s="31" t="s">
        <v>31</v>
      </c>
      <c r="AK16" s="31" t="s">
        <v>26</v>
      </c>
      <c r="AN16" s="19" t="s">
        <v>3</v>
      </c>
      <c r="AR16" s="22"/>
      <c r="BE16" s="30"/>
      <c r="BS16" s="19" t="s">
        <v>4</v>
      </c>
    </row>
    <row r="17" spans="2:71" ht="18.45" customHeight="1">
      <c r="B17" s="22"/>
      <c r="E17" s="19" t="s">
        <v>32</v>
      </c>
      <c r="AK17" s="31" t="s">
        <v>28</v>
      </c>
      <c r="AN17" s="19" t="s">
        <v>3</v>
      </c>
      <c r="AR17" s="22"/>
      <c r="BE17" s="30"/>
      <c r="BS17" s="19" t="s">
        <v>33</v>
      </c>
    </row>
    <row r="18" spans="2:71" ht="6.95" customHeight="1">
      <c r="B18" s="22"/>
      <c r="AR18" s="22"/>
      <c r="BE18" s="30"/>
      <c r="BS18" s="19" t="s">
        <v>7</v>
      </c>
    </row>
    <row r="19" spans="2:71" ht="12" customHeight="1">
      <c r="B19" s="22"/>
      <c r="D19" s="31" t="s">
        <v>34</v>
      </c>
      <c r="AK19" s="31" t="s">
        <v>26</v>
      </c>
      <c r="AN19" s="19" t="s">
        <v>3</v>
      </c>
      <c r="AR19" s="22"/>
      <c r="BE19" s="30"/>
      <c r="BS19" s="19" t="s">
        <v>7</v>
      </c>
    </row>
    <row r="20" spans="2:71" ht="18.45" customHeight="1">
      <c r="B20" s="22"/>
      <c r="E20" s="19" t="s">
        <v>22</v>
      </c>
      <c r="AK20" s="31" t="s">
        <v>28</v>
      </c>
      <c r="AN20" s="19" t="s">
        <v>3</v>
      </c>
      <c r="AR20" s="22"/>
      <c r="BE20" s="30"/>
      <c r="BS20" s="19" t="s">
        <v>4</v>
      </c>
    </row>
    <row r="21" spans="2:57" ht="6.95" customHeight="1">
      <c r="B21" s="22"/>
      <c r="AR21" s="22"/>
      <c r="BE21" s="30"/>
    </row>
    <row r="22" spans="2:57" ht="12" customHeight="1">
      <c r="B22" s="22"/>
      <c r="D22" s="31" t="s">
        <v>35</v>
      </c>
      <c r="AR22" s="22"/>
      <c r="BE22" s="30"/>
    </row>
    <row r="23" spans="2:57" ht="90" customHeight="1">
      <c r="B23" s="22"/>
      <c r="E23" s="35" t="s">
        <v>36</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2"/>
      <c r="BE23" s="30"/>
    </row>
    <row r="24" spans="2:57" ht="6.95" customHeight="1">
      <c r="B24" s="22"/>
      <c r="AR24" s="22"/>
      <c r="BE24" s="30"/>
    </row>
    <row r="25" spans="2:57" ht="6.95" customHeight="1">
      <c r="B25" s="22"/>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2"/>
      <c r="BE25" s="30"/>
    </row>
    <row r="26" spans="2:57" s="1" customFormat="1" ht="25.9" customHeight="1">
      <c r="B26" s="37"/>
      <c r="D26" s="38" t="s">
        <v>37</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R26" s="37"/>
      <c r="BE26" s="30"/>
    </row>
    <row r="27" spans="2:57" s="1" customFormat="1" ht="6.95" customHeight="1">
      <c r="B27" s="37"/>
      <c r="AR27" s="37"/>
      <c r="BE27" s="30"/>
    </row>
    <row r="28" spans="2:57" s="1" customFormat="1" ht="12">
      <c r="B28" s="37"/>
      <c r="L28" s="41" t="s">
        <v>38</v>
      </c>
      <c r="M28" s="41"/>
      <c r="N28" s="41"/>
      <c r="O28" s="41"/>
      <c r="P28" s="41"/>
      <c r="W28" s="41" t="s">
        <v>39</v>
      </c>
      <c r="X28" s="41"/>
      <c r="Y28" s="41"/>
      <c r="Z28" s="41"/>
      <c r="AA28" s="41"/>
      <c r="AB28" s="41"/>
      <c r="AC28" s="41"/>
      <c r="AD28" s="41"/>
      <c r="AE28" s="41"/>
      <c r="AK28" s="41" t="s">
        <v>40</v>
      </c>
      <c r="AL28" s="41"/>
      <c r="AM28" s="41"/>
      <c r="AN28" s="41"/>
      <c r="AO28" s="41"/>
      <c r="AR28" s="37"/>
      <c r="BE28" s="30"/>
    </row>
    <row r="29" spans="2:57" s="2" customFormat="1" ht="14.4" customHeight="1">
      <c r="B29" s="42"/>
      <c r="D29" s="31" t="s">
        <v>41</v>
      </c>
      <c r="F29" s="31" t="s">
        <v>42</v>
      </c>
      <c r="L29" s="43">
        <v>0.21</v>
      </c>
      <c r="M29" s="2"/>
      <c r="N29" s="2"/>
      <c r="O29" s="2"/>
      <c r="P29" s="2"/>
      <c r="W29" s="44">
        <f>ROUND(AZ54,2)</f>
        <v>0</v>
      </c>
      <c r="X29" s="2"/>
      <c r="Y29" s="2"/>
      <c r="Z29" s="2"/>
      <c r="AA29" s="2"/>
      <c r="AB29" s="2"/>
      <c r="AC29" s="2"/>
      <c r="AD29" s="2"/>
      <c r="AE29" s="2"/>
      <c r="AK29" s="44">
        <f>ROUND(AV54,2)</f>
        <v>0</v>
      </c>
      <c r="AL29" s="2"/>
      <c r="AM29" s="2"/>
      <c r="AN29" s="2"/>
      <c r="AO29" s="2"/>
      <c r="AR29" s="42"/>
      <c r="BE29" s="30"/>
    </row>
    <row r="30" spans="2:57" s="2" customFormat="1" ht="14.4" customHeight="1">
      <c r="B30" s="42"/>
      <c r="F30" s="31" t="s">
        <v>43</v>
      </c>
      <c r="L30" s="43">
        <v>0.15</v>
      </c>
      <c r="M30" s="2"/>
      <c r="N30" s="2"/>
      <c r="O30" s="2"/>
      <c r="P30" s="2"/>
      <c r="W30" s="44">
        <f>ROUND(BA54,2)</f>
        <v>0</v>
      </c>
      <c r="X30" s="2"/>
      <c r="Y30" s="2"/>
      <c r="Z30" s="2"/>
      <c r="AA30" s="2"/>
      <c r="AB30" s="2"/>
      <c r="AC30" s="2"/>
      <c r="AD30" s="2"/>
      <c r="AE30" s="2"/>
      <c r="AK30" s="44">
        <f>ROUND(AW54,2)</f>
        <v>0</v>
      </c>
      <c r="AL30" s="2"/>
      <c r="AM30" s="2"/>
      <c r="AN30" s="2"/>
      <c r="AO30" s="2"/>
      <c r="AR30" s="42"/>
      <c r="BE30" s="30"/>
    </row>
    <row r="31" spans="2:57" s="2" customFormat="1" ht="14.4" customHeight="1" hidden="1">
      <c r="B31" s="42"/>
      <c r="F31" s="31" t="s">
        <v>44</v>
      </c>
      <c r="L31" s="43">
        <v>0.21</v>
      </c>
      <c r="M31" s="2"/>
      <c r="N31" s="2"/>
      <c r="O31" s="2"/>
      <c r="P31" s="2"/>
      <c r="W31" s="44">
        <f>ROUND(BB54,2)</f>
        <v>0</v>
      </c>
      <c r="X31" s="2"/>
      <c r="Y31" s="2"/>
      <c r="Z31" s="2"/>
      <c r="AA31" s="2"/>
      <c r="AB31" s="2"/>
      <c r="AC31" s="2"/>
      <c r="AD31" s="2"/>
      <c r="AE31" s="2"/>
      <c r="AK31" s="44">
        <v>0</v>
      </c>
      <c r="AL31" s="2"/>
      <c r="AM31" s="2"/>
      <c r="AN31" s="2"/>
      <c r="AO31" s="2"/>
      <c r="AR31" s="42"/>
      <c r="BE31" s="30"/>
    </row>
    <row r="32" spans="2:57" s="2" customFormat="1" ht="14.4" customHeight="1" hidden="1">
      <c r="B32" s="42"/>
      <c r="F32" s="31" t="s">
        <v>45</v>
      </c>
      <c r="L32" s="43">
        <v>0.15</v>
      </c>
      <c r="M32" s="2"/>
      <c r="N32" s="2"/>
      <c r="O32" s="2"/>
      <c r="P32" s="2"/>
      <c r="W32" s="44">
        <f>ROUND(BC54,2)</f>
        <v>0</v>
      </c>
      <c r="X32" s="2"/>
      <c r="Y32" s="2"/>
      <c r="Z32" s="2"/>
      <c r="AA32" s="2"/>
      <c r="AB32" s="2"/>
      <c r="AC32" s="2"/>
      <c r="AD32" s="2"/>
      <c r="AE32" s="2"/>
      <c r="AK32" s="44">
        <v>0</v>
      </c>
      <c r="AL32" s="2"/>
      <c r="AM32" s="2"/>
      <c r="AN32" s="2"/>
      <c r="AO32" s="2"/>
      <c r="AR32" s="42"/>
      <c r="BE32" s="30"/>
    </row>
    <row r="33" spans="2:44" s="2" customFormat="1" ht="14.4" customHeight="1" hidden="1">
      <c r="B33" s="42"/>
      <c r="F33" s="31" t="s">
        <v>46</v>
      </c>
      <c r="L33" s="43">
        <v>0</v>
      </c>
      <c r="M33" s="2"/>
      <c r="N33" s="2"/>
      <c r="O33" s="2"/>
      <c r="P33" s="2"/>
      <c r="W33" s="44">
        <f>ROUND(BD54,2)</f>
        <v>0</v>
      </c>
      <c r="X33" s="2"/>
      <c r="Y33" s="2"/>
      <c r="Z33" s="2"/>
      <c r="AA33" s="2"/>
      <c r="AB33" s="2"/>
      <c r="AC33" s="2"/>
      <c r="AD33" s="2"/>
      <c r="AE33" s="2"/>
      <c r="AK33" s="44">
        <v>0</v>
      </c>
      <c r="AL33" s="2"/>
      <c r="AM33" s="2"/>
      <c r="AN33" s="2"/>
      <c r="AO33" s="2"/>
      <c r="AR33" s="42"/>
    </row>
    <row r="34" spans="2:44" s="1" customFormat="1" ht="6.95" customHeight="1">
      <c r="B34" s="37"/>
      <c r="AR34" s="37"/>
    </row>
    <row r="35" spans="2:44" s="1" customFormat="1" ht="25.9" customHeight="1">
      <c r="B35" s="37"/>
      <c r="C35" s="45"/>
      <c r="D35" s="46" t="s">
        <v>47</v>
      </c>
      <c r="E35" s="47"/>
      <c r="F35" s="47"/>
      <c r="G35" s="47"/>
      <c r="H35" s="47"/>
      <c r="I35" s="47"/>
      <c r="J35" s="47"/>
      <c r="K35" s="47"/>
      <c r="L35" s="47"/>
      <c r="M35" s="47"/>
      <c r="N35" s="47"/>
      <c r="O35" s="47"/>
      <c r="P35" s="47"/>
      <c r="Q35" s="47"/>
      <c r="R35" s="47"/>
      <c r="S35" s="47"/>
      <c r="T35" s="48" t="s">
        <v>48</v>
      </c>
      <c r="U35" s="47"/>
      <c r="V35" s="47"/>
      <c r="W35" s="47"/>
      <c r="X35" s="49" t="s">
        <v>49</v>
      </c>
      <c r="Y35" s="47"/>
      <c r="Z35" s="47"/>
      <c r="AA35" s="47"/>
      <c r="AB35" s="47"/>
      <c r="AC35" s="47"/>
      <c r="AD35" s="47"/>
      <c r="AE35" s="47"/>
      <c r="AF35" s="47"/>
      <c r="AG35" s="47"/>
      <c r="AH35" s="47"/>
      <c r="AI35" s="47"/>
      <c r="AJ35" s="47"/>
      <c r="AK35" s="50">
        <f>SUM(AK26:AK33)</f>
        <v>0</v>
      </c>
      <c r="AL35" s="47"/>
      <c r="AM35" s="47"/>
      <c r="AN35" s="47"/>
      <c r="AO35" s="51"/>
      <c r="AP35" s="45"/>
      <c r="AQ35" s="45"/>
      <c r="AR35" s="37"/>
    </row>
    <row r="36" spans="2:44" s="1" customFormat="1" ht="6.95" customHeight="1">
      <c r="B36" s="37"/>
      <c r="AR36" s="37"/>
    </row>
    <row r="37" spans="2:44" s="1" customFormat="1" ht="6.95" customHeight="1">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37"/>
    </row>
    <row r="41" spans="2:44" s="1" customFormat="1" ht="6.95" customHeight="1">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37"/>
    </row>
    <row r="42" spans="2:44" s="1" customFormat="1" ht="24.95" customHeight="1">
      <c r="B42" s="37"/>
      <c r="C42" s="23" t="s">
        <v>50</v>
      </c>
      <c r="AR42" s="37"/>
    </row>
    <row r="43" spans="2:44" s="1" customFormat="1" ht="6.95" customHeight="1">
      <c r="B43" s="37"/>
      <c r="AR43" s="37"/>
    </row>
    <row r="44" spans="2:44" s="1" customFormat="1" ht="12" customHeight="1">
      <c r="B44" s="37"/>
      <c r="C44" s="31" t="s">
        <v>14</v>
      </c>
      <c r="L44" s="1" t="str">
        <f>K5</f>
        <v>1</v>
      </c>
      <c r="AR44" s="37"/>
    </row>
    <row r="45" spans="2:44" s="3" customFormat="1" ht="36.95" customHeight="1">
      <c r="B45" s="56"/>
      <c r="C45" s="57" t="s">
        <v>17</v>
      </c>
      <c r="L45" s="58" t="str">
        <f>K6</f>
        <v>Český Brod, ul. Žitomířská 760 -Energetická úspora ZŠ Tyršova</v>
      </c>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R45" s="56"/>
    </row>
    <row r="46" spans="2:44" s="1" customFormat="1" ht="6.95" customHeight="1">
      <c r="B46" s="37"/>
      <c r="AR46" s="37"/>
    </row>
    <row r="47" spans="2:44" s="1" customFormat="1" ht="12" customHeight="1">
      <c r="B47" s="37"/>
      <c r="C47" s="31" t="s">
        <v>21</v>
      </c>
      <c r="L47" s="59" t="str">
        <f>IF(K8="","",K8)</f>
        <v xml:space="preserve"> </v>
      </c>
      <c r="AI47" s="31" t="s">
        <v>23</v>
      </c>
      <c r="AM47" s="60" t="str">
        <f>IF(AN8="","",AN8)</f>
        <v>15.1.2019</v>
      </c>
      <c r="AN47" s="60"/>
      <c r="AR47" s="37"/>
    </row>
    <row r="48" spans="2:44" s="1" customFormat="1" ht="6.95" customHeight="1">
      <c r="B48" s="37"/>
      <c r="AR48" s="37"/>
    </row>
    <row r="49" spans="2:56" s="1" customFormat="1" ht="13.65" customHeight="1">
      <c r="B49" s="37"/>
      <c r="C49" s="31" t="s">
        <v>25</v>
      </c>
      <c r="L49" s="1" t="str">
        <f>IF(E11="","",E11)</f>
        <v>MĚSTO ČESKÝ BROD</v>
      </c>
      <c r="AI49" s="31" t="s">
        <v>31</v>
      </c>
      <c r="AM49" s="7" t="str">
        <f>IF(E17="","",E17)</f>
        <v>Revitali s.r.o.</v>
      </c>
      <c r="AN49" s="1"/>
      <c r="AO49" s="1"/>
      <c r="AP49" s="1"/>
      <c r="AR49" s="37"/>
      <c r="AS49" s="61" t="s">
        <v>51</v>
      </c>
      <c r="AT49" s="62"/>
      <c r="AU49" s="63"/>
      <c r="AV49" s="63"/>
      <c r="AW49" s="63"/>
      <c r="AX49" s="63"/>
      <c r="AY49" s="63"/>
      <c r="AZ49" s="63"/>
      <c r="BA49" s="63"/>
      <c r="BB49" s="63"/>
      <c r="BC49" s="63"/>
      <c r="BD49" s="64"/>
    </row>
    <row r="50" spans="2:56" s="1" customFormat="1" ht="13.65" customHeight="1">
      <c r="B50" s="37"/>
      <c r="C50" s="31" t="s">
        <v>29</v>
      </c>
      <c r="L50" s="1" t="str">
        <f>IF(E14="Vyplň údaj","",E14)</f>
        <v/>
      </c>
      <c r="AI50" s="31" t="s">
        <v>34</v>
      </c>
      <c r="AM50" s="7" t="str">
        <f>IF(E20="","",E20)</f>
        <v xml:space="preserve"> </v>
      </c>
      <c r="AN50" s="1"/>
      <c r="AO50" s="1"/>
      <c r="AP50" s="1"/>
      <c r="AR50" s="37"/>
      <c r="AS50" s="65"/>
      <c r="AT50" s="66"/>
      <c r="AU50" s="67"/>
      <c r="AV50" s="67"/>
      <c r="AW50" s="67"/>
      <c r="AX50" s="67"/>
      <c r="AY50" s="67"/>
      <c r="AZ50" s="67"/>
      <c r="BA50" s="67"/>
      <c r="BB50" s="67"/>
      <c r="BC50" s="67"/>
      <c r="BD50" s="68"/>
    </row>
    <row r="51" spans="2:56" s="1" customFormat="1" ht="10.8" customHeight="1">
      <c r="B51" s="37"/>
      <c r="AR51" s="37"/>
      <c r="AS51" s="65"/>
      <c r="AT51" s="66"/>
      <c r="AU51" s="67"/>
      <c r="AV51" s="67"/>
      <c r="AW51" s="67"/>
      <c r="AX51" s="67"/>
      <c r="AY51" s="67"/>
      <c r="AZ51" s="67"/>
      <c r="BA51" s="67"/>
      <c r="BB51" s="67"/>
      <c r="BC51" s="67"/>
      <c r="BD51" s="68"/>
    </row>
    <row r="52" spans="2:56" s="1" customFormat="1" ht="29.25" customHeight="1">
      <c r="B52" s="37"/>
      <c r="C52" s="69" t="s">
        <v>52</v>
      </c>
      <c r="D52" s="70"/>
      <c r="E52" s="70"/>
      <c r="F52" s="70"/>
      <c r="G52" s="70"/>
      <c r="H52" s="71"/>
      <c r="I52" s="72" t="s">
        <v>53</v>
      </c>
      <c r="J52" s="70"/>
      <c r="K52" s="70"/>
      <c r="L52" s="70"/>
      <c r="M52" s="70"/>
      <c r="N52" s="70"/>
      <c r="O52" s="70"/>
      <c r="P52" s="70"/>
      <c r="Q52" s="70"/>
      <c r="R52" s="70"/>
      <c r="S52" s="70"/>
      <c r="T52" s="70"/>
      <c r="U52" s="70"/>
      <c r="V52" s="70"/>
      <c r="W52" s="70"/>
      <c r="X52" s="70"/>
      <c r="Y52" s="70"/>
      <c r="Z52" s="70"/>
      <c r="AA52" s="70"/>
      <c r="AB52" s="70"/>
      <c r="AC52" s="70"/>
      <c r="AD52" s="70"/>
      <c r="AE52" s="70"/>
      <c r="AF52" s="70"/>
      <c r="AG52" s="73" t="s">
        <v>54</v>
      </c>
      <c r="AH52" s="70"/>
      <c r="AI52" s="70"/>
      <c r="AJ52" s="70"/>
      <c r="AK52" s="70"/>
      <c r="AL52" s="70"/>
      <c r="AM52" s="70"/>
      <c r="AN52" s="72" t="s">
        <v>55</v>
      </c>
      <c r="AO52" s="70"/>
      <c r="AP52" s="70"/>
      <c r="AQ52" s="74" t="s">
        <v>56</v>
      </c>
      <c r="AR52" s="37"/>
      <c r="AS52" s="75" t="s">
        <v>57</v>
      </c>
      <c r="AT52" s="76" t="s">
        <v>58</v>
      </c>
      <c r="AU52" s="76" t="s">
        <v>59</v>
      </c>
      <c r="AV52" s="76" t="s">
        <v>60</v>
      </c>
      <c r="AW52" s="76" t="s">
        <v>61</v>
      </c>
      <c r="AX52" s="76" t="s">
        <v>62</v>
      </c>
      <c r="AY52" s="76" t="s">
        <v>63</v>
      </c>
      <c r="AZ52" s="76" t="s">
        <v>64</v>
      </c>
      <c r="BA52" s="76" t="s">
        <v>65</v>
      </c>
      <c r="BB52" s="76" t="s">
        <v>66</v>
      </c>
      <c r="BC52" s="76" t="s">
        <v>67</v>
      </c>
      <c r="BD52" s="77" t="s">
        <v>68</v>
      </c>
    </row>
    <row r="53" spans="2:56" s="1" customFormat="1" ht="10.8" customHeight="1">
      <c r="B53" s="37"/>
      <c r="AR53" s="37"/>
      <c r="AS53" s="78"/>
      <c r="AT53" s="63"/>
      <c r="AU53" s="63"/>
      <c r="AV53" s="63"/>
      <c r="AW53" s="63"/>
      <c r="AX53" s="63"/>
      <c r="AY53" s="63"/>
      <c r="AZ53" s="63"/>
      <c r="BA53" s="63"/>
      <c r="BB53" s="63"/>
      <c r="BC53" s="63"/>
      <c r="BD53" s="64"/>
    </row>
    <row r="54" spans="2:90" s="4" customFormat="1" ht="32.4" customHeight="1">
      <c r="B54" s="79"/>
      <c r="C54" s="80" t="s">
        <v>69</v>
      </c>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2">
        <f>ROUND(AG55+AG62,2)</f>
        <v>0</v>
      </c>
      <c r="AH54" s="82"/>
      <c r="AI54" s="82"/>
      <c r="AJ54" s="82"/>
      <c r="AK54" s="82"/>
      <c r="AL54" s="82"/>
      <c r="AM54" s="82"/>
      <c r="AN54" s="83">
        <f>SUM(AG54,AT54)</f>
        <v>0</v>
      </c>
      <c r="AO54" s="83"/>
      <c r="AP54" s="83"/>
      <c r="AQ54" s="84" t="s">
        <v>3</v>
      </c>
      <c r="AR54" s="79"/>
      <c r="AS54" s="85">
        <f>ROUND(AS55+AS62,2)</f>
        <v>0</v>
      </c>
      <c r="AT54" s="86">
        <f>ROUND(SUM(AV54:AW54),2)</f>
        <v>0</v>
      </c>
      <c r="AU54" s="87">
        <f>ROUND(AU55+AU62,5)</f>
        <v>0</v>
      </c>
      <c r="AV54" s="86">
        <f>ROUND(AZ54*L29,2)</f>
        <v>0</v>
      </c>
      <c r="AW54" s="86">
        <f>ROUND(BA54*L30,2)</f>
        <v>0</v>
      </c>
      <c r="AX54" s="86">
        <f>ROUND(BB54*L29,2)</f>
        <v>0</v>
      </c>
      <c r="AY54" s="86">
        <f>ROUND(BC54*L30,2)</f>
        <v>0</v>
      </c>
      <c r="AZ54" s="86">
        <f>ROUND(AZ55+AZ62,2)</f>
        <v>0</v>
      </c>
      <c r="BA54" s="86">
        <f>ROUND(BA55+BA62,2)</f>
        <v>0</v>
      </c>
      <c r="BB54" s="86">
        <f>ROUND(BB55+BB62,2)</f>
        <v>0</v>
      </c>
      <c r="BC54" s="86">
        <f>ROUND(BC55+BC62,2)</f>
        <v>0</v>
      </c>
      <c r="BD54" s="88">
        <f>ROUND(BD55+BD62,2)</f>
        <v>0</v>
      </c>
      <c r="BS54" s="89" t="s">
        <v>70</v>
      </c>
      <c r="BT54" s="89" t="s">
        <v>71</v>
      </c>
      <c r="BU54" s="90" t="s">
        <v>72</v>
      </c>
      <c r="BV54" s="89" t="s">
        <v>73</v>
      </c>
      <c r="BW54" s="89" t="s">
        <v>5</v>
      </c>
      <c r="BX54" s="89" t="s">
        <v>74</v>
      </c>
      <c r="CL54" s="89" t="s">
        <v>3</v>
      </c>
    </row>
    <row r="55" spans="2:91" s="5" customFormat="1" ht="27" customHeight="1">
      <c r="B55" s="91"/>
      <c r="C55" s="92"/>
      <c r="D55" s="93" t="s">
        <v>15</v>
      </c>
      <c r="E55" s="93"/>
      <c r="F55" s="93"/>
      <c r="G55" s="93"/>
      <c r="H55" s="93"/>
      <c r="I55" s="94"/>
      <c r="J55" s="93" t="s">
        <v>75</v>
      </c>
      <c r="K55" s="93"/>
      <c r="L55" s="93"/>
      <c r="M55" s="93"/>
      <c r="N55" s="93"/>
      <c r="O55" s="93"/>
      <c r="P55" s="93"/>
      <c r="Q55" s="93"/>
      <c r="R55" s="93"/>
      <c r="S55" s="93"/>
      <c r="T55" s="93"/>
      <c r="U55" s="93"/>
      <c r="V55" s="93"/>
      <c r="W55" s="93"/>
      <c r="X55" s="93"/>
      <c r="Y55" s="93"/>
      <c r="Z55" s="93"/>
      <c r="AA55" s="93"/>
      <c r="AB55" s="93"/>
      <c r="AC55" s="93"/>
      <c r="AD55" s="93"/>
      <c r="AE55" s="93"/>
      <c r="AF55" s="93"/>
      <c r="AG55" s="95">
        <f>ROUND(AG56+AG60,2)</f>
        <v>0</v>
      </c>
      <c r="AH55" s="94"/>
      <c r="AI55" s="94"/>
      <c r="AJ55" s="94"/>
      <c r="AK55" s="94"/>
      <c r="AL55" s="94"/>
      <c r="AM55" s="94"/>
      <c r="AN55" s="96">
        <f>SUM(AG55,AT55)</f>
        <v>0</v>
      </c>
      <c r="AO55" s="94"/>
      <c r="AP55" s="94"/>
      <c r="AQ55" s="97" t="s">
        <v>76</v>
      </c>
      <c r="AR55" s="91"/>
      <c r="AS55" s="98">
        <f>ROUND(AS56+AS60,2)</f>
        <v>0</v>
      </c>
      <c r="AT55" s="99">
        <f>ROUND(SUM(AV55:AW55),2)</f>
        <v>0</v>
      </c>
      <c r="AU55" s="100">
        <f>ROUND(AU56+AU60,5)</f>
        <v>0</v>
      </c>
      <c r="AV55" s="99">
        <f>ROUND(AZ55*L29,2)</f>
        <v>0</v>
      </c>
      <c r="AW55" s="99">
        <f>ROUND(BA55*L30,2)</f>
        <v>0</v>
      </c>
      <c r="AX55" s="99">
        <f>ROUND(BB55*L29,2)</f>
        <v>0</v>
      </c>
      <c r="AY55" s="99">
        <f>ROUND(BC55*L30,2)</f>
        <v>0</v>
      </c>
      <c r="AZ55" s="99">
        <f>ROUND(AZ56+AZ60,2)</f>
        <v>0</v>
      </c>
      <c r="BA55" s="99">
        <f>ROUND(BA56+BA60,2)</f>
        <v>0</v>
      </c>
      <c r="BB55" s="99">
        <f>ROUND(BB56+BB60,2)</f>
        <v>0</v>
      </c>
      <c r="BC55" s="99">
        <f>ROUND(BC56+BC60,2)</f>
        <v>0</v>
      </c>
      <c r="BD55" s="101">
        <f>ROUND(BD56+BD60,2)</f>
        <v>0</v>
      </c>
      <c r="BS55" s="102" t="s">
        <v>70</v>
      </c>
      <c r="BT55" s="102" t="s">
        <v>15</v>
      </c>
      <c r="BU55" s="102" t="s">
        <v>72</v>
      </c>
      <c r="BV55" s="102" t="s">
        <v>73</v>
      </c>
      <c r="BW55" s="102" t="s">
        <v>77</v>
      </c>
      <c r="BX55" s="102" t="s">
        <v>5</v>
      </c>
      <c r="CL55" s="102" t="s">
        <v>3</v>
      </c>
      <c r="CM55" s="102" t="s">
        <v>78</v>
      </c>
    </row>
    <row r="56" spans="2:90" s="6" customFormat="1" ht="16.5" customHeight="1">
      <c r="B56" s="103"/>
      <c r="C56" s="9"/>
      <c r="D56" s="9"/>
      <c r="E56" s="104" t="s">
        <v>15</v>
      </c>
      <c r="F56" s="104"/>
      <c r="G56" s="104"/>
      <c r="H56" s="104"/>
      <c r="I56" s="104"/>
      <c r="J56" s="9"/>
      <c r="K56" s="104" t="s">
        <v>79</v>
      </c>
      <c r="L56" s="104"/>
      <c r="M56" s="104"/>
      <c r="N56" s="104"/>
      <c r="O56" s="104"/>
      <c r="P56" s="104"/>
      <c r="Q56" s="104"/>
      <c r="R56" s="104"/>
      <c r="S56" s="104"/>
      <c r="T56" s="104"/>
      <c r="U56" s="104"/>
      <c r="V56" s="104"/>
      <c r="W56" s="104"/>
      <c r="X56" s="104"/>
      <c r="Y56" s="104"/>
      <c r="Z56" s="104"/>
      <c r="AA56" s="104"/>
      <c r="AB56" s="104"/>
      <c r="AC56" s="104"/>
      <c r="AD56" s="104"/>
      <c r="AE56" s="104"/>
      <c r="AF56" s="104"/>
      <c r="AG56" s="105">
        <f>ROUND(SUM(AG57:AG59),2)</f>
        <v>0</v>
      </c>
      <c r="AH56" s="9"/>
      <c r="AI56" s="9"/>
      <c r="AJ56" s="9"/>
      <c r="AK56" s="9"/>
      <c r="AL56" s="9"/>
      <c r="AM56" s="9"/>
      <c r="AN56" s="106">
        <f>SUM(AG56,AT56)</f>
        <v>0</v>
      </c>
      <c r="AO56" s="9"/>
      <c r="AP56" s="9"/>
      <c r="AQ56" s="107" t="s">
        <v>80</v>
      </c>
      <c r="AR56" s="103"/>
      <c r="AS56" s="108">
        <f>ROUND(SUM(AS57:AS59),2)</f>
        <v>0</v>
      </c>
      <c r="AT56" s="109">
        <f>ROUND(SUM(AV56:AW56),2)</f>
        <v>0</v>
      </c>
      <c r="AU56" s="110">
        <f>ROUND(SUM(AU57:AU59),5)</f>
        <v>0</v>
      </c>
      <c r="AV56" s="109">
        <f>ROUND(AZ56*L29,2)</f>
        <v>0</v>
      </c>
      <c r="AW56" s="109">
        <f>ROUND(BA56*L30,2)</f>
        <v>0</v>
      </c>
      <c r="AX56" s="109">
        <f>ROUND(BB56*L29,2)</f>
        <v>0</v>
      </c>
      <c r="AY56" s="109">
        <f>ROUND(BC56*L30,2)</f>
        <v>0</v>
      </c>
      <c r="AZ56" s="109">
        <f>ROUND(SUM(AZ57:AZ59),2)</f>
        <v>0</v>
      </c>
      <c r="BA56" s="109">
        <f>ROUND(SUM(BA57:BA59),2)</f>
        <v>0</v>
      </c>
      <c r="BB56" s="109">
        <f>ROUND(SUM(BB57:BB59),2)</f>
        <v>0</v>
      </c>
      <c r="BC56" s="109">
        <f>ROUND(SUM(BC57:BC59),2)</f>
        <v>0</v>
      </c>
      <c r="BD56" s="111">
        <f>ROUND(SUM(BD57:BD59),2)</f>
        <v>0</v>
      </c>
      <c r="BS56" s="112" t="s">
        <v>70</v>
      </c>
      <c r="BT56" s="112" t="s">
        <v>78</v>
      </c>
      <c r="BU56" s="112" t="s">
        <v>72</v>
      </c>
      <c r="BV56" s="112" t="s">
        <v>73</v>
      </c>
      <c r="BW56" s="112" t="s">
        <v>81</v>
      </c>
      <c r="BX56" s="112" t="s">
        <v>77</v>
      </c>
      <c r="CL56" s="112" t="s">
        <v>3</v>
      </c>
    </row>
    <row r="57" spans="1:90" s="6" customFormat="1" ht="16.5" customHeight="1">
      <c r="A57" s="113" t="s">
        <v>82</v>
      </c>
      <c r="B57" s="103"/>
      <c r="C57" s="9"/>
      <c r="D57" s="9"/>
      <c r="E57" s="9"/>
      <c r="F57" s="104" t="s">
        <v>15</v>
      </c>
      <c r="G57" s="104"/>
      <c r="H57" s="104"/>
      <c r="I57" s="104"/>
      <c r="J57" s="104"/>
      <c r="K57" s="9"/>
      <c r="L57" s="104" t="s">
        <v>83</v>
      </c>
      <c r="M57" s="104"/>
      <c r="N57" s="104"/>
      <c r="O57" s="104"/>
      <c r="P57" s="104"/>
      <c r="Q57" s="104"/>
      <c r="R57" s="104"/>
      <c r="S57" s="104"/>
      <c r="T57" s="104"/>
      <c r="U57" s="104"/>
      <c r="V57" s="104"/>
      <c r="W57" s="104"/>
      <c r="X57" s="104"/>
      <c r="Y57" s="104"/>
      <c r="Z57" s="104"/>
      <c r="AA57" s="104"/>
      <c r="AB57" s="104"/>
      <c r="AC57" s="104"/>
      <c r="AD57" s="104"/>
      <c r="AE57" s="104"/>
      <c r="AF57" s="104"/>
      <c r="AG57" s="106">
        <f>'1 - Stavební část'!J34</f>
        <v>0</v>
      </c>
      <c r="AH57" s="9"/>
      <c r="AI57" s="9"/>
      <c r="AJ57" s="9"/>
      <c r="AK57" s="9"/>
      <c r="AL57" s="9"/>
      <c r="AM57" s="9"/>
      <c r="AN57" s="106">
        <f>SUM(AG57,AT57)</f>
        <v>0</v>
      </c>
      <c r="AO57" s="9"/>
      <c r="AP57" s="9"/>
      <c r="AQ57" s="107" t="s">
        <v>80</v>
      </c>
      <c r="AR57" s="103"/>
      <c r="AS57" s="108">
        <v>0</v>
      </c>
      <c r="AT57" s="109">
        <f>ROUND(SUM(AV57:AW57),2)</f>
        <v>0</v>
      </c>
      <c r="AU57" s="110">
        <f>'1 - Stavební část'!P118</f>
        <v>0</v>
      </c>
      <c r="AV57" s="109">
        <f>'1 - Stavební část'!J37</f>
        <v>0</v>
      </c>
      <c r="AW57" s="109">
        <f>'1 - Stavební část'!J38</f>
        <v>0</v>
      </c>
      <c r="AX57" s="109">
        <f>'1 - Stavební část'!J39</f>
        <v>0</v>
      </c>
      <c r="AY57" s="109">
        <f>'1 - Stavební část'!J40</f>
        <v>0</v>
      </c>
      <c r="AZ57" s="109">
        <f>'1 - Stavební část'!F37</f>
        <v>0</v>
      </c>
      <c r="BA57" s="109">
        <f>'1 - Stavební část'!F38</f>
        <v>0</v>
      </c>
      <c r="BB57" s="109">
        <f>'1 - Stavební část'!F39</f>
        <v>0</v>
      </c>
      <c r="BC57" s="109">
        <f>'1 - Stavební část'!F40</f>
        <v>0</v>
      </c>
      <c r="BD57" s="111">
        <f>'1 - Stavební část'!F41</f>
        <v>0</v>
      </c>
      <c r="BT57" s="112" t="s">
        <v>84</v>
      </c>
      <c r="BV57" s="112" t="s">
        <v>73</v>
      </c>
      <c r="BW57" s="112" t="s">
        <v>85</v>
      </c>
      <c r="BX57" s="112" t="s">
        <v>81</v>
      </c>
      <c r="CL57" s="112" t="s">
        <v>3</v>
      </c>
    </row>
    <row r="58" spans="1:90" s="6" customFormat="1" ht="16.5" customHeight="1">
      <c r="A58" s="113" t="s">
        <v>82</v>
      </c>
      <c r="B58" s="103"/>
      <c r="C58" s="9"/>
      <c r="D58" s="9"/>
      <c r="E58" s="9"/>
      <c r="F58" s="104" t="s">
        <v>78</v>
      </c>
      <c r="G58" s="104"/>
      <c r="H58" s="104"/>
      <c r="I58" s="104"/>
      <c r="J58" s="104"/>
      <c r="K58" s="9"/>
      <c r="L58" s="104" t="s">
        <v>86</v>
      </c>
      <c r="M58" s="104"/>
      <c r="N58" s="104"/>
      <c r="O58" s="104"/>
      <c r="P58" s="104"/>
      <c r="Q58" s="104"/>
      <c r="R58" s="104"/>
      <c r="S58" s="104"/>
      <c r="T58" s="104"/>
      <c r="U58" s="104"/>
      <c r="V58" s="104"/>
      <c r="W58" s="104"/>
      <c r="X58" s="104"/>
      <c r="Y58" s="104"/>
      <c r="Z58" s="104"/>
      <c r="AA58" s="104"/>
      <c r="AB58" s="104"/>
      <c r="AC58" s="104"/>
      <c r="AD58" s="104"/>
      <c r="AE58" s="104"/>
      <c r="AF58" s="104"/>
      <c r="AG58" s="106">
        <f>'2 - Hromosvod'!J34</f>
        <v>0</v>
      </c>
      <c r="AH58" s="9"/>
      <c r="AI58" s="9"/>
      <c r="AJ58" s="9"/>
      <c r="AK58" s="9"/>
      <c r="AL58" s="9"/>
      <c r="AM58" s="9"/>
      <c r="AN58" s="106">
        <f>SUM(AG58,AT58)</f>
        <v>0</v>
      </c>
      <c r="AO58" s="9"/>
      <c r="AP58" s="9"/>
      <c r="AQ58" s="107" t="s">
        <v>80</v>
      </c>
      <c r="AR58" s="103"/>
      <c r="AS58" s="108">
        <v>0</v>
      </c>
      <c r="AT58" s="109">
        <f>ROUND(SUM(AV58:AW58),2)</f>
        <v>0</v>
      </c>
      <c r="AU58" s="110">
        <f>'2 - Hromosvod'!P96</f>
        <v>0</v>
      </c>
      <c r="AV58" s="109">
        <f>'2 - Hromosvod'!J37</f>
        <v>0</v>
      </c>
      <c r="AW58" s="109">
        <f>'2 - Hromosvod'!J38</f>
        <v>0</v>
      </c>
      <c r="AX58" s="109">
        <f>'2 - Hromosvod'!J39</f>
        <v>0</v>
      </c>
      <c r="AY58" s="109">
        <f>'2 - Hromosvod'!J40</f>
        <v>0</v>
      </c>
      <c r="AZ58" s="109">
        <f>'2 - Hromosvod'!F37</f>
        <v>0</v>
      </c>
      <c r="BA58" s="109">
        <f>'2 - Hromosvod'!F38</f>
        <v>0</v>
      </c>
      <c r="BB58" s="109">
        <f>'2 - Hromosvod'!F39</f>
        <v>0</v>
      </c>
      <c r="BC58" s="109">
        <f>'2 - Hromosvod'!F40</f>
        <v>0</v>
      </c>
      <c r="BD58" s="111">
        <f>'2 - Hromosvod'!F41</f>
        <v>0</v>
      </c>
      <c r="BT58" s="112" t="s">
        <v>84</v>
      </c>
      <c r="BV58" s="112" t="s">
        <v>73</v>
      </c>
      <c r="BW58" s="112" t="s">
        <v>87</v>
      </c>
      <c r="BX58" s="112" t="s">
        <v>81</v>
      </c>
      <c r="CL58" s="112" t="s">
        <v>3</v>
      </c>
    </row>
    <row r="59" spans="1:90" s="6" customFormat="1" ht="16.5" customHeight="1">
      <c r="A59" s="113" t="s">
        <v>82</v>
      </c>
      <c r="B59" s="103"/>
      <c r="C59" s="9"/>
      <c r="D59" s="9"/>
      <c r="E59" s="9"/>
      <c r="F59" s="104" t="s">
        <v>88</v>
      </c>
      <c r="G59" s="104"/>
      <c r="H59" s="104"/>
      <c r="I59" s="104"/>
      <c r="J59" s="104"/>
      <c r="K59" s="9"/>
      <c r="L59" s="104" t="s">
        <v>89</v>
      </c>
      <c r="M59" s="104"/>
      <c r="N59" s="104"/>
      <c r="O59" s="104"/>
      <c r="P59" s="104"/>
      <c r="Q59" s="104"/>
      <c r="R59" s="104"/>
      <c r="S59" s="104"/>
      <c r="T59" s="104"/>
      <c r="U59" s="104"/>
      <c r="V59" s="104"/>
      <c r="W59" s="104"/>
      <c r="X59" s="104"/>
      <c r="Y59" s="104"/>
      <c r="Z59" s="104"/>
      <c r="AA59" s="104"/>
      <c r="AB59" s="104"/>
      <c r="AC59" s="104"/>
      <c r="AD59" s="104"/>
      <c r="AE59" s="104"/>
      <c r="AF59" s="104"/>
      <c r="AG59" s="106">
        <f>'VRN - Ostatní a vedlejší ...'!J34</f>
        <v>0</v>
      </c>
      <c r="AH59" s="9"/>
      <c r="AI59" s="9"/>
      <c r="AJ59" s="9"/>
      <c r="AK59" s="9"/>
      <c r="AL59" s="9"/>
      <c r="AM59" s="9"/>
      <c r="AN59" s="106">
        <f>SUM(AG59,AT59)</f>
        <v>0</v>
      </c>
      <c r="AO59" s="9"/>
      <c r="AP59" s="9"/>
      <c r="AQ59" s="107" t="s">
        <v>80</v>
      </c>
      <c r="AR59" s="103"/>
      <c r="AS59" s="108">
        <v>0</v>
      </c>
      <c r="AT59" s="109">
        <f>ROUND(SUM(AV59:AW59),2)</f>
        <v>0</v>
      </c>
      <c r="AU59" s="110">
        <f>'VRN - Ostatní a vedlejší ...'!P92</f>
        <v>0</v>
      </c>
      <c r="AV59" s="109">
        <f>'VRN - Ostatní a vedlejší ...'!J37</f>
        <v>0</v>
      </c>
      <c r="AW59" s="109">
        <f>'VRN - Ostatní a vedlejší ...'!J38</f>
        <v>0</v>
      </c>
      <c r="AX59" s="109">
        <f>'VRN - Ostatní a vedlejší ...'!J39</f>
        <v>0</v>
      </c>
      <c r="AY59" s="109">
        <f>'VRN - Ostatní a vedlejší ...'!J40</f>
        <v>0</v>
      </c>
      <c r="AZ59" s="109">
        <f>'VRN - Ostatní a vedlejší ...'!F37</f>
        <v>0</v>
      </c>
      <c r="BA59" s="109">
        <f>'VRN - Ostatní a vedlejší ...'!F38</f>
        <v>0</v>
      </c>
      <c r="BB59" s="109">
        <f>'VRN - Ostatní a vedlejší ...'!F39</f>
        <v>0</v>
      </c>
      <c r="BC59" s="109">
        <f>'VRN - Ostatní a vedlejší ...'!F40</f>
        <v>0</v>
      </c>
      <c r="BD59" s="111">
        <f>'VRN - Ostatní a vedlejší ...'!F41</f>
        <v>0</v>
      </c>
      <c r="BT59" s="112" t="s">
        <v>84</v>
      </c>
      <c r="BV59" s="112" t="s">
        <v>73</v>
      </c>
      <c r="BW59" s="112" t="s">
        <v>90</v>
      </c>
      <c r="BX59" s="112" t="s">
        <v>81</v>
      </c>
      <c r="CL59" s="112" t="s">
        <v>3</v>
      </c>
    </row>
    <row r="60" spans="2:90" s="6" customFormat="1" ht="16.5" customHeight="1">
      <c r="B60" s="103"/>
      <c r="C60" s="9"/>
      <c r="D60" s="9"/>
      <c r="E60" s="104" t="s">
        <v>78</v>
      </c>
      <c r="F60" s="104"/>
      <c r="G60" s="104"/>
      <c r="H60" s="104"/>
      <c r="I60" s="104"/>
      <c r="J60" s="9"/>
      <c r="K60" s="104" t="s">
        <v>91</v>
      </c>
      <c r="L60" s="104"/>
      <c r="M60" s="104"/>
      <c r="N60" s="104"/>
      <c r="O60" s="104"/>
      <c r="P60" s="104"/>
      <c r="Q60" s="104"/>
      <c r="R60" s="104"/>
      <c r="S60" s="104"/>
      <c r="T60" s="104"/>
      <c r="U60" s="104"/>
      <c r="V60" s="104"/>
      <c r="W60" s="104"/>
      <c r="X60" s="104"/>
      <c r="Y60" s="104"/>
      <c r="Z60" s="104"/>
      <c r="AA60" s="104"/>
      <c r="AB60" s="104"/>
      <c r="AC60" s="104"/>
      <c r="AD60" s="104"/>
      <c r="AE60" s="104"/>
      <c r="AF60" s="104"/>
      <c r="AG60" s="105">
        <f>ROUND(AG61,2)</f>
        <v>0</v>
      </c>
      <c r="AH60" s="9"/>
      <c r="AI60" s="9"/>
      <c r="AJ60" s="9"/>
      <c r="AK60" s="9"/>
      <c r="AL60" s="9"/>
      <c r="AM60" s="9"/>
      <c r="AN60" s="106">
        <f>SUM(AG60,AT60)</f>
        <v>0</v>
      </c>
      <c r="AO60" s="9"/>
      <c r="AP60" s="9"/>
      <c r="AQ60" s="107" t="s">
        <v>80</v>
      </c>
      <c r="AR60" s="103"/>
      <c r="AS60" s="108">
        <f>ROUND(AS61,2)</f>
        <v>0</v>
      </c>
      <c r="AT60" s="109">
        <f>ROUND(SUM(AV60:AW60),2)</f>
        <v>0</v>
      </c>
      <c r="AU60" s="110">
        <f>ROUND(AU61,5)</f>
        <v>0</v>
      </c>
      <c r="AV60" s="109">
        <f>ROUND(AZ60*L29,2)</f>
        <v>0</v>
      </c>
      <c r="AW60" s="109">
        <f>ROUND(BA60*L30,2)</f>
        <v>0</v>
      </c>
      <c r="AX60" s="109">
        <f>ROUND(BB60*L29,2)</f>
        <v>0</v>
      </c>
      <c r="AY60" s="109">
        <f>ROUND(BC60*L30,2)</f>
        <v>0</v>
      </c>
      <c r="AZ60" s="109">
        <f>ROUND(AZ61,2)</f>
        <v>0</v>
      </c>
      <c r="BA60" s="109">
        <f>ROUND(BA61,2)</f>
        <v>0</v>
      </c>
      <c r="BB60" s="109">
        <f>ROUND(BB61,2)</f>
        <v>0</v>
      </c>
      <c r="BC60" s="109">
        <f>ROUND(BC61,2)</f>
        <v>0</v>
      </c>
      <c r="BD60" s="111">
        <f>ROUND(BD61,2)</f>
        <v>0</v>
      </c>
      <c r="BS60" s="112" t="s">
        <v>70</v>
      </c>
      <c r="BT60" s="112" t="s">
        <v>78</v>
      </c>
      <c r="BU60" s="112" t="s">
        <v>72</v>
      </c>
      <c r="BV60" s="112" t="s">
        <v>73</v>
      </c>
      <c r="BW60" s="112" t="s">
        <v>92</v>
      </c>
      <c r="BX60" s="112" t="s">
        <v>77</v>
      </c>
      <c r="CL60" s="112" t="s">
        <v>3</v>
      </c>
    </row>
    <row r="61" spans="1:90" s="6" customFormat="1" ht="16.5" customHeight="1">
      <c r="A61" s="113" t="s">
        <v>82</v>
      </c>
      <c r="B61" s="103"/>
      <c r="C61" s="9"/>
      <c r="D61" s="9"/>
      <c r="E61" s="9"/>
      <c r="F61" s="104" t="s">
        <v>15</v>
      </c>
      <c r="G61" s="104"/>
      <c r="H61" s="104"/>
      <c r="I61" s="104"/>
      <c r="J61" s="104"/>
      <c r="K61" s="9"/>
      <c r="L61" s="104" t="s">
        <v>83</v>
      </c>
      <c r="M61" s="104"/>
      <c r="N61" s="104"/>
      <c r="O61" s="104"/>
      <c r="P61" s="104"/>
      <c r="Q61" s="104"/>
      <c r="R61" s="104"/>
      <c r="S61" s="104"/>
      <c r="T61" s="104"/>
      <c r="U61" s="104"/>
      <c r="V61" s="104"/>
      <c r="W61" s="104"/>
      <c r="X61" s="104"/>
      <c r="Y61" s="104"/>
      <c r="Z61" s="104"/>
      <c r="AA61" s="104"/>
      <c r="AB61" s="104"/>
      <c r="AC61" s="104"/>
      <c r="AD61" s="104"/>
      <c r="AE61" s="104"/>
      <c r="AF61" s="104"/>
      <c r="AG61" s="106">
        <f>'1 - Stavební část_01'!J34</f>
        <v>0</v>
      </c>
      <c r="AH61" s="9"/>
      <c r="AI61" s="9"/>
      <c r="AJ61" s="9"/>
      <c r="AK61" s="9"/>
      <c r="AL61" s="9"/>
      <c r="AM61" s="9"/>
      <c r="AN61" s="106">
        <f>SUM(AG61,AT61)</f>
        <v>0</v>
      </c>
      <c r="AO61" s="9"/>
      <c r="AP61" s="9"/>
      <c r="AQ61" s="107" t="s">
        <v>80</v>
      </c>
      <c r="AR61" s="103"/>
      <c r="AS61" s="108">
        <v>0</v>
      </c>
      <c r="AT61" s="109">
        <f>ROUND(SUM(AV61:AW61),2)</f>
        <v>0</v>
      </c>
      <c r="AU61" s="110">
        <f>'1 - Stavební část_01'!P108</f>
        <v>0</v>
      </c>
      <c r="AV61" s="109">
        <f>'1 - Stavební část_01'!J37</f>
        <v>0</v>
      </c>
      <c r="AW61" s="109">
        <f>'1 - Stavební část_01'!J38</f>
        <v>0</v>
      </c>
      <c r="AX61" s="109">
        <f>'1 - Stavební část_01'!J39</f>
        <v>0</v>
      </c>
      <c r="AY61" s="109">
        <f>'1 - Stavební část_01'!J40</f>
        <v>0</v>
      </c>
      <c r="AZ61" s="109">
        <f>'1 - Stavební část_01'!F37</f>
        <v>0</v>
      </c>
      <c r="BA61" s="109">
        <f>'1 - Stavební část_01'!F38</f>
        <v>0</v>
      </c>
      <c r="BB61" s="109">
        <f>'1 - Stavební část_01'!F39</f>
        <v>0</v>
      </c>
      <c r="BC61" s="109">
        <f>'1 - Stavební část_01'!F40</f>
        <v>0</v>
      </c>
      <c r="BD61" s="111">
        <f>'1 - Stavební část_01'!F41</f>
        <v>0</v>
      </c>
      <c r="BT61" s="112" t="s">
        <v>84</v>
      </c>
      <c r="BV61" s="112" t="s">
        <v>73</v>
      </c>
      <c r="BW61" s="112" t="s">
        <v>93</v>
      </c>
      <c r="BX61" s="112" t="s">
        <v>92</v>
      </c>
      <c r="CL61" s="112" t="s">
        <v>3</v>
      </c>
    </row>
    <row r="62" spans="2:91" s="5" customFormat="1" ht="40.5" customHeight="1">
      <c r="B62" s="91"/>
      <c r="C62" s="92"/>
      <c r="D62" s="93" t="s">
        <v>78</v>
      </c>
      <c r="E62" s="93"/>
      <c r="F62" s="93"/>
      <c r="G62" s="93"/>
      <c r="H62" s="93"/>
      <c r="I62" s="94"/>
      <c r="J62" s="93" t="s">
        <v>94</v>
      </c>
      <c r="K62" s="93"/>
      <c r="L62" s="93"/>
      <c r="M62" s="93"/>
      <c r="N62" s="93"/>
      <c r="O62" s="93"/>
      <c r="P62" s="93"/>
      <c r="Q62" s="93"/>
      <c r="R62" s="93"/>
      <c r="S62" s="93"/>
      <c r="T62" s="93"/>
      <c r="U62" s="93"/>
      <c r="V62" s="93"/>
      <c r="W62" s="93"/>
      <c r="X62" s="93"/>
      <c r="Y62" s="93"/>
      <c r="Z62" s="93"/>
      <c r="AA62" s="93"/>
      <c r="AB62" s="93"/>
      <c r="AC62" s="93"/>
      <c r="AD62" s="93"/>
      <c r="AE62" s="93"/>
      <c r="AF62" s="93"/>
      <c r="AG62" s="95">
        <f>ROUND(AG63+AG66,2)</f>
        <v>0</v>
      </c>
      <c r="AH62" s="94"/>
      <c r="AI62" s="94"/>
      <c r="AJ62" s="94"/>
      <c r="AK62" s="94"/>
      <c r="AL62" s="94"/>
      <c r="AM62" s="94"/>
      <c r="AN62" s="96">
        <f>SUM(AG62,AT62)</f>
        <v>0</v>
      </c>
      <c r="AO62" s="94"/>
      <c r="AP62" s="94"/>
      <c r="AQ62" s="97" t="s">
        <v>76</v>
      </c>
      <c r="AR62" s="91"/>
      <c r="AS62" s="98">
        <f>ROUND(AS63+AS66,2)</f>
        <v>0</v>
      </c>
      <c r="AT62" s="99">
        <f>ROUND(SUM(AV62:AW62),2)</f>
        <v>0</v>
      </c>
      <c r="AU62" s="100">
        <f>ROUND(AU63+AU66,5)</f>
        <v>0</v>
      </c>
      <c r="AV62" s="99">
        <f>ROUND(AZ62*L29,2)</f>
        <v>0</v>
      </c>
      <c r="AW62" s="99">
        <f>ROUND(BA62*L30,2)</f>
        <v>0</v>
      </c>
      <c r="AX62" s="99">
        <f>ROUND(BB62*L29,2)</f>
        <v>0</v>
      </c>
      <c r="AY62" s="99">
        <f>ROUND(BC62*L30,2)</f>
        <v>0</v>
      </c>
      <c r="AZ62" s="99">
        <f>ROUND(AZ63+AZ66,2)</f>
        <v>0</v>
      </c>
      <c r="BA62" s="99">
        <f>ROUND(BA63+BA66,2)</f>
        <v>0</v>
      </c>
      <c r="BB62" s="99">
        <f>ROUND(BB63+BB66,2)</f>
        <v>0</v>
      </c>
      <c r="BC62" s="99">
        <f>ROUND(BC63+BC66,2)</f>
        <v>0</v>
      </c>
      <c r="BD62" s="101">
        <f>ROUND(BD63+BD66,2)</f>
        <v>0</v>
      </c>
      <c r="BS62" s="102" t="s">
        <v>70</v>
      </c>
      <c r="BT62" s="102" t="s">
        <v>15</v>
      </c>
      <c r="BU62" s="102" t="s">
        <v>72</v>
      </c>
      <c r="BV62" s="102" t="s">
        <v>73</v>
      </c>
      <c r="BW62" s="102" t="s">
        <v>95</v>
      </c>
      <c r="BX62" s="102" t="s">
        <v>5</v>
      </c>
      <c r="CL62" s="102" t="s">
        <v>3</v>
      </c>
      <c r="CM62" s="102" t="s">
        <v>78</v>
      </c>
    </row>
    <row r="63" spans="2:90" s="6" customFormat="1" ht="16.5" customHeight="1">
      <c r="B63" s="103"/>
      <c r="C63" s="9"/>
      <c r="D63" s="9"/>
      <c r="E63" s="104" t="s">
        <v>15</v>
      </c>
      <c r="F63" s="104"/>
      <c r="G63" s="104"/>
      <c r="H63" s="104"/>
      <c r="I63" s="104"/>
      <c r="J63" s="9"/>
      <c r="K63" s="104" t="s">
        <v>79</v>
      </c>
      <c r="L63" s="104"/>
      <c r="M63" s="104"/>
      <c r="N63" s="104"/>
      <c r="O63" s="104"/>
      <c r="P63" s="104"/>
      <c r="Q63" s="104"/>
      <c r="R63" s="104"/>
      <c r="S63" s="104"/>
      <c r="T63" s="104"/>
      <c r="U63" s="104"/>
      <c r="V63" s="104"/>
      <c r="W63" s="104"/>
      <c r="X63" s="104"/>
      <c r="Y63" s="104"/>
      <c r="Z63" s="104"/>
      <c r="AA63" s="104"/>
      <c r="AB63" s="104"/>
      <c r="AC63" s="104"/>
      <c r="AD63" s="104"/>
      <c r="AE63" s="104"/>
      <c r="AF63" s="104"/>
      <c r="AG63" s="105">
        <f>ROUND(SUM(AG64:AG65),2)</f>
        <v>0</v>
      </c>
      <c r="AH63" s="9"/>
      <c r="AI63" s="9"/>
      <c r="AJ63" s="9"/>
      <c r="AK63" s="9"/>
      <c r="AL63" s="9"/>
      <c r="AM63" s="9"/>
      <c r="AN63" s="106">
        <f>SUM(AG63,AT63)</f>
        <v>0</v>
      </c>
      <c r="AO63" s="9"/>
      <c r="AP63" s="9"/>
      <c r="AQ63" s="107" t="s">
        <v>80</v>
      </c>
      <c r="AR63" s="103"/>
      <c r="AS63" s="108">
        <f>ROUND(SUM(AS64:AS65),2)</f>
        <v>0</v>
      </c>
      <c r="AT63" s="109">
        <f>ROUND(SUM(AV63:AW63),2)</f>
        <v>0</v>
      </c>
      <c r="AU63" s="110">
        <f>ROUND(SUM(AU64:AU65),5)</f>
        <v>0</v>
      </c>
      <c r="AV63" s="109">
        <f>ROUND(AZ63*L29,2)</f>
        <v>0</v>
      </c>
      <c r="AW63" s="109">
        <f>ROUND(BA63*L30,2)</f>
        <v>0</v>
      </c>
      <c r="AX63" s="109">
        <f>ROUND(BB63*L29,2)</f>
        <v>0</v>
      </c>
      <c r="AY63" s="109">
        <f>ROUND(BC63*L30,2)</f>
        <v>0</v>
      </c>
      <c r="AZ63" s="109">
        <f>ROUND(SUM(AZ64:AZ65),2)</f>
        <v>0</v>
      </c>
      <c r="BA63" s="109">
        <f>ROUND(SUM(BA64:BA65),2)</f>
        <v>0</v>
      </c>
      <c r="BB63" s="109">
        <f>ROUND(SUM(BB64:BB65),2)</f>
        <v>0</v>
      </c>
      <c r="BC63" s="109">
        <f>ROUND(SUM(BC64:BC65),2)</f>
        <v>0</v>
      </c>
      <c r="BD63" s="111">
        <f>ROUND(SUM(BD64:BD65),2)</f>
        <v>0</v>
      </c>
      <c r="BS63" s="112" t="s">
        <v>70</v>
      </c>
      <c r="BT63" s="112" t="s">
        <v>78</v>
      </c>
      <c r="BU63" s="112" t="s">
        <v>72</v>
      </c>
      <c r="BV63" s="112" t="s">
        <v>73</v>
      </c>
      <c r="BW63" s="112" t="s">
        <v>96</v>
      </c>
      <c r="BX63" s="112" t="s">
        <v>95</v>
      </c>
      <c r="CL63" s="112" t="s">
        <v>3</v>
      </c>
    </row>
    <row r="64" spans="1:90" s="6" customFormat="1" ht="16.5" customHeight="1">
      <c r="A64" s="113" t="s">
        <v>82</v>
      </c>
      <c r="B64" s="103"/>
      <c r="C64" s="9"/>
      <c r="D64" s="9"/>
      <c r="E64" s="9"/>
      <c r="F64" s="104" t="s">
        <v>15</v>
      </c>
      <c r="G64" s="104"/>
      <c r="H64" s="104"/>
      <c r="I64" s="104"/>
      <c r="J64" s="104"/>
      <c r="K64" s="9"/>
      <c r="L64" s="104" t="s">
        <v>97</v>
      </c>
      <c r="M64" s="104"/>
      <c r="N64" s="104"/>
      <c r="O64" s="104"/>
      <c r="P64" s="104"/>
      <c r="Q64" s="104"/>
      <c r="R64" s="104"/>
      <c r="S64" s="104"/>
      <c r="T64" s="104"/>
      <c r="U64" s="104"/>
      <c r="V64" s="104"/>
      <c r="W64" s="104"/>
      <c r="X64" s="104"/>
      <c r="Y64" s="104"/>
      <c r="Z64" s="104"/>
      <c r="AA64" s="104"/>
      <c r="AB64" s="104"/>
      <c r="AC64" s="104"/>
      <c r="AD64" s="104"/>
      <c r="AE64" s="104"/>
      <c r="AF64" s="104"/>
      <c r="AG64" s="106">
        <f>'1 - Vzduchotechnika'!J34</f>
        <v>0</v>
      </c>
      <c r="AH64" s="9"/>
      <c r="AI64" s="9"/>
      <c r="AJ64" s="9"/>
      <c r="AK64" s="9"/>
      <c r="AL64" s="9"/>
      <c r="AM64" s="9"/>
      <c r="AN64" s="106">
        <f>SUM(AG64,AT64)</f>
        <v>0</v>
      </c>
      <c r="AO64" s="9"/>
      <c r="AP64" s="9"/>
      <c r="AQ64" s="107" t="s">
        <v>80</v>
      </c>
      <c r="AR64" s="103"/>
      <c r="AS64" s="108">
        <v>0</v>
      </c>
      <c r="AT64" s="109">
        <f>ROUND(SUM(AV64:AW64),2)</f>
        <v>0</v>
      </c>
      <c r="AU64" s="110">
        <f>'1 - Vzduchotechnika'!P103</f>
        <v>0</v>
      </c>
      <c r="AV64" s="109">
        <f>'1 - Vzduchotechnika'!J37</f>
        <v>0</v>
      </c>
      <c r="AW64" s="109">
        <f>'1 - Vzduchotechnika'!J38</f>
        <v>0</v>
      </c>
      <c r="AX64" s="109">
        <f>'1 - Vzduchotechnika'!J39</f>
        <v>0</v>
      </c>
      <c r="AY64" s="109">
        <f>'1 - Vzduchotechnika'!J40</f>
        <v>0</v>
      </c>
      <c r="AZ64" s="109">
        <f>'1 - Vzduchotechnika'!F37</f>
        <v>0</v>
      </c>
      <c r="BA64" s="109">
        <f>'1 - Vzduchotechnika'!F38</f>
        <v>0</v>
      </c>
      <c r="BB64" s="109">
        <f>'1 - Vzduchotechnika'!F39</f>
        <v>0</v>
      </c>
      <c r="BC64" s="109">
        <f>'1 - Vzduchotechnika'!F40</f>
        <v>0</v>
      </c>
      <c r="BD64" s="111">
        <f>'1 - Vzduchotechnika'!F41</f>
        <v>0</v>
      </c>
      <c r="BT64" s="112" t="s">
        <v>84</v>
      </c>
      <c r="BV64" s="112" t="s">
        <v>73</v>
      </c>
      <c r="BW64" s="112" t="s">
        <v>98</v>
      </c>
      <c r="BX64" s="112" t="s">
        <v>96</v>
      </c>
      <c r="CL64" s="112" t="s">
        <v>3</v>
      </c>
    </row>
    <row r="65" spans="1:90" s="6" customFormat="1" ht="16.5" customHeight="1">
      <c r="A65" s="113" t="s">
        <v>82</v>
      </c>
      <c r="B65" s="103"/>
      <c r="C65" s="9"/>
      <c r="D65" s="9"/>
      <c r="E65" s="9"/>
      <c r="F65" s="104" t="s">
        <v>78</v>
      </c>
      <c r="G65" s="104"/>
      <c r="H65" s="104"/>
      <c r="I65" s="104"/>
      <c r="J65" s="104"/>
      <c r="K65" s="9"/>
      <c r="L65" s="104" t="s">
        <v>99</v>
      </c>
      <c r="M65" s="104"/>
      <c r="N65" s="104"/>
      <c r="O65" s="104"/>
      <c r="P65" s="104"/>
      <c r="Q65" s="104"/>
      <c r="R65" s="104"/>
      <c r="S65" s="104"/>
      <c r="T65" s="104"/>
      <c r="U65" s="104"/>
      <c r="V65" s="104"/>
      <c r="W65" s="104"/>
      <c r="X65" s="104"/>
      <c r="Y65" s="104"/>
      <c r="Z65" s="104"/>
      <c r="AA65" s="104"/>
      <c r="AB65" s="104"/>
      <c r="AC65" s="104"/>
      <c r="AD65" s="104"/>
      <c r="AE65" s="104"/>
      <c r="AF65" s="104"/>
      <c r="AG65" s="106">
        <f>'2 - Elektromontáže'!J34</f>
        <v>0</v>
      </c>
      <c r="AH65" s="9"/>
      <c r="AI65" s="9"/>
      <c r="AJ65" s="9"/>
      <c r="AK65" s="9"/>
      <c r="AL65" s="9"/>
      <c r="AM65" s="9"/>
      <c r="AN65" s="106">
        <f>SUM(AG65,AT65)</f>
        <v>0</v>
      </c>
      <c r="AO65" s="9"/>
      <c r="AP65" s="9"/>
      <c r="AQ65" s="107" t="s">
        <v>80</v>
      </c>
      <c r="AR65" s="103"/>
      <c r="AS65" s="108">
        <v>0</v>
      </c>
      <c r="AT65" s="109">
        <f>ROUND(SUM(AV65:AW65),2)</f>
        <v>0</v>
      </c>
      <c r="AU65" s="110">
        <f>'2 - Elektromontáže'!P97</f>
        <v>0</v>
      </c>
      <c r="AV65" s="109">
        <f>'2 - Elektromontáže'!J37</f>
        <v>0</v>
      </c>
      <c r="AW65" s="109">
        <f>'2 - Elektromontáže'!J38</f>
        <v>0</v>
      </c>
      <c r="AX65" s="109">
        <f>'2 - Elektromontáže'!J39</f>
        <v>0</v>
      </c>
      <c r="AY65" s="109">
        <f>'2 - Elektromontáže'!J40</f>
        <v>0</v>
      </c>
      <c r="AZ65" s="109">
        <f>'2 - Elektromontáže'!F37</f>
        <v>0</v>
      </c>
      <c r="BA65" s="109">
        <f>'2 - Elektromontáže'!F38</f>
        <v>0</v>
      </c>
      <c r="BB65" s="109">
        <f>'2 - Elektromontáže'!F39</f>
        <v>0</v>
      </c>
      <c r="BC65" s="109">
        <f>'2 - Elektromontáže'!F40</f>
        <v>0</v>
      </c>
      <c r="BD65" s="111">
        <f>'2 - Elektromontáže'!F41</f>
        <v>0</v>
      </c>
      <c r="BT65" s="112" t="s">
        <v>84</v>
      </c>
      <c r="BV65" s="112" t="s">
        <v>73</v>
      </c>
      <c r="BW65" s="112" t="s">
        <v>100</v>
      </c>
      <c r="BX65" s="112" t="s">
        <v>96</v>
      </c>
      <c r="CL65" s="112" t="s">
        <v>3</v>
      </c>
    </row>
    <row r="66" spans="2:90" s="6" customFormat="1" ht="16.5" customHeight="1">
      <c r="B66" s="103"/>
      <c r="C66" s="9"/>
      <c r="D66" s="9"/>
      <c r="E66" s="104" t="s">
        <v>78</v>
      </c>
      <c r="F66" s="104"/>
      <c r="G66" s="104"/>
      <c r="H66" s="104"/>
      <c r="I66" s="104"/>
      <c r="J66" s="9"/>
      <c r="K66" s="104" t="s">
        <v>91</v>
      </c>
      <c r="L66" s="104"/>
      <c r="M66" s="104"/>
      <c r="N66" s="104"/>
      <c r="O66" s="104"/>
      <c r="P66" s="104"/>
      <c r="Q66" s="104"/>
      <c r="R66" s="104"/>
      <c r="S66" s="104"/>
      <c r="T66" s="104"/>
      <c r="U66" s="104"/>
      <c r="V66" s="104"/>
      <c r="W66" s="104"/>
      <c r="X66" s="104"/>
      <c r="Y66" s="104"/>
      <c r="Z66" s="104"/>
      <c r="AA66" s="104"/>
      <c r="AB66" s="104"/>
      <c r="AC66" s="104"/>
      <c r="AD66" s="104"/>
      <c r="AE66" s="104"/>
      <c r="AF66" s="104"/>
      <c r="AG66" s="105">
        <f>ROUND(AG67,2)</f>
        <v>0</v>
      </c>
      <c r="AH66" s="9"/>
      <c r="AI66" s="9"/>
      <c r="AJ66" s="9"/>
      <c r="AK66" s="9"/>
      <c r="AL66" s="9"/>
      <c r="AM66" s="9"/>
      <c r="AN66" s="106">
        <f>SUM(AG66,AT66)</f>
        <v>0</v>
      </c>
      <c r="AO66" s="9"/>
      <c r="AP66" s="9"/>
      <c r="AQ66" s="107" t="s">
        <v>80</v>
      </c>
      <c r="AR66" s="103"/>
      <c r="AS66" s="108">
        <f>ROUND(AS67,2)</f>
        <v>0</v>
      </c>
      <c r="AT66" s="109">
        <f>ROUND(SUM(AV66:AW66),2)</f>
        <v>0</v>
      </c>
      <c r="AU66" s="110">
        <f>ROUND(AU67,5)</f>
        <v>0</v>
      </c>
      <c r="AV66" s="109">
        <f>ROUND(AZ66*L29,2)</f>
        <v>0</v>
      </c>
      <c r="AW66" s="109">
        <f>ROUND(BA66*L30,2)</f>
        <v>0</v>
      </c>
      <c r="AX66" s="109">
        <f>ROUND(BB66*L29,2)</f>
        <v>0</v>
      </c>
      <c r="AY66" s="109">
        <f>ROUND(BC66*L30,2)</f>
        <v>0</v>
      </c>
      <c r="AZ66" s="109">
        <f>ROUND(AZ67,2)</f>
        <v>0</v>
      </c>
      <c r="BA66" s="109">
        <f>ROUND(BA67,2)</f>
        <v>0</v>
      </c>
      <c r="BB66" s="109">
        <f>ROUND(BB67,2)</f>
        <v>0</v>
      </c>
      <c r="BC66" s="109">
        <f>ROUND(BC67,2)</f>
        <v>0</v>
      </c>
      <c r="BD66" s="111">
        <f>ROUND(BD67,2)</f>
        <v>0</v>
      </c>
      <c r="BS66" s="112" t="s">
        <v>70</v>
      </c>
      <c r="BT66" s="112" t="s">
        <v>78</v>
      </c>
      <c r="BU66" s="112" t="s">
        <v>72</v>
      </c>
      <c r="BV66" s="112" t="s">
        <v>73</v>
      </c>
      <c r="BW66" s="112" t="s">
        <v>101</v>
      </c>
      <c r="BX66" s="112" t="s">
        <v>95</v>
      </c>
      <c r="CL66" s="112" t="s">
        <v>3</v>
      </c>
    </row>
    <row r="67" spans="1:90" s="6" customFormat="1" ht="16.5" customHeight="1">
      <c r="A67" s="113" t="s">
        <v>82</v>
      </c>
      <c r="B67" s="103"/>
      <c r="C67" s="9"/>
      <c r="D67" s="9"/>
      <c r="E67" s="9"/>
      <c r="F67" s="104" t="s">
        <v>15</v>
      </c>
      <c r="G67" s="104"/>
      <c r="H67" s="104"/>
      <c r="I67" s="104"/>
      <c r="J67" s="104"/>
      <c r="K67" s="9"/>
      <c r="L67" s="104" t="s">
        <v>102</v>
      </c>
      <c r="M67" s="104"/>
      <c r="N67" s="104"/>
      <c r="O67" s="104"/>
      <c r="P67" s="104"/>
      <c r="Q67" s="104"/>
      <c r="R67" s="104"/>
      <c r="S67" s="104"/>
      <c r="T67" s="104"/>
      <c r="U67" s="104"/>
      <c r="V67" s="104"/>
      <c r="W67" s="104"/>
      <c r="X67" s="104"/>
      <c r="Y67" s="104"/>
      <c r="Z67" s="104"/>
      <c r="AA67" s="104"/>
      <c r="AB67" s="104"/>
      <c r="AC67" s="104"/>
      <c r="AD67" s="104"/>
      <c r="AE67" s="104"/>
      <c r="AF67" s="104"/>
      <c r="AG67" s="106">
        <f>'1 - Chlazení'!J34</f>
        <v>0</v>
      </c>
      <c r="AH67" s="9"/>
      <c r="AI67" s="9"/>
      <c r="AJ67" s="9"/>
      <c r="AK67" s="9"/>
      <c r="AL67" s="9"/>
      <c r="AM67" s="9"/>
      <c r="AN67" s="106">
        <f>SUM(AG67,AT67)</f>
        <v>0</v>
      </c>
      <c r="AO67" s="9"/>
      <c r="AP67" s="9"/>
      <c r="AQ67" s="107" t="s">
        <v>80</v>
      </c>
      <c r="AR67" s="103"/>
      <c r="AS67" s="114">
        <v>0</v>
      </c>
      <c r="AT67" s="115">
        <f>ROUND(SUM(AV67:AW67),2)</f>
        <v>0</v>
      </c>
      <c r="AU67" s="116">
        <f>'1 - Chlazení'!P99</f>
        <v>0</v>
      </c>
      <c r="AV67" s="115">
        <f>'1 - Chlazení'!J37</f>
        <v>0</v>
      </c>
      <c r="AW67" s="115">
        <f>'1 - Chlazení'!J38</f>
        <v>0</v>
      </c>
      <c r="AX67" s="115">
        <f>'1 - Chlazení'!J39</f>
        <v>0</v>
      </c>
      <c r="AY67" s="115">
        <f>'1 - Chlazení'!J40</f>
        <v>0</v>
      </c>
      <c r="AZ67" s="115">
        <f>'1 - Chlazení'!F37</f>
        <v>0</v>
      </c>
      <c r="BA67" s="115">
        <f>'1 - Chlazení'!F38</f>
        <v>0</v>
      </c>
      <c r="BB67" s="115">
        <f>'1 - Chlazení'!F39</f>
        <v>0</v>
      </c>
      <c r="BC67" s="115">
        <f>'1 - Chlazení'!F40</f>
        <v>0</v>
      </c>
      <c r="BD67" s="117">
        <f>'1 - Chlazení'!F41</f>
        <v>0</v>
      </c>
      <c r="BT67" s="112" t="s">
        <v>84</v>
      </c>
      <c r="BV67" s="112" t="s">
        <v>73</v>
      </c>
      <c r="BW67" s="112" t="s">
        <v>103</v>
      </c>
      <c r="BX67" s="112" t="s">
        <v>101</v>
      </c>
      <c r="CL67" s="112" t="s">
        <v>3</v>
      </c>
    </row>
    <row r="68" spans="2:44" s="1" customFormat="1" ht="30" customHeight="1">
      <c r="B68" s="37"/>
      <c r="AR68" s="37"/>
    </row>
    <row r="69" spans="2:44" s="1" customFormat="1" ht="6.95" customHeight="1">
      <c r="B69" s="52"/>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37"/>
    </row>
  </sheetData>
  <mergeCells count="9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D62:H62"/>
    <mergeCell ref="D55:H55"/>
    <mergeCell ref="E56:I56"/>
    <mergeCell ref="F57:J57"/>
    <mergeCell ref="F58:J58"/>
    <mergeCell ref="F59:J59"/>
    <mergeCell ref="E60:I60"/>
    <mergeCell ref="F61:J61"/>
    <mergeCell ref="E63:I63"/>
    <mergeCell ref="F64:J64"/>
    <mergeCell ref="F65:J65"/>
    <mergeCell ref="E66:I66"/>
    <mergeCell ref="F67:J67"/>
    <mergeCell ref="AG64:AM64"/>
    <mergeCell ref="AG63:AM63"/>
    <mergeCell ref="AG65:AM65"/>
    <mergeCell ref="AG66:AM66"/>
    <mergeCell ref="AG67:AM67"/>
    <mergeCell ref="C52:G52"/>
    <mergeCell ref="I52:AF52"/>
    <mergeCell ref="J55:AF55"/>
    <mergeCell ref="K56:AF56"/>
    <mergeCell ref="L57:AF57"/>
    <mergeCell ref="L58:AF58"/>
    <mergeCell ref="L59:AF59"/>
    <mergeCell ref="K60:AF60"/>
    <mergeCell ref="L61:AF61"/>
    <mergeCell ref="J62:AF62"/>
    <mergeCell ref="K63:AF63"/>
    <mergeCell ref="L64:AF64"/>
    <mergeCell ref="L65:AF65"/>
    <mergeCell ref="K66:AF66"/>
    <mergeCell ref="L67:AF67"/>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7" location="'1 - Stavební část'!C2" display="/"/>
    <hyperlink ref="A58" location="'2 - Hromosvod'!C2" display="/"/>
    <hyperlink ref="A59" location="'VRN - Ostatní a vedlejší ...'!C2" display="/"/>
    <hyperlink ref="A61" location="'1 - Stavební část_01'!C2" display="/"/>
    <hyperlink ref="A64" location="'1 - Vzduchotechnika'!C2" display="/"/>
    <hyperlink ref="A65" location="'2 - Elektromontáže'!C2" display="/"/>
    <hyperlink ref="A67" location="'1 - Chlaze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7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8"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85</v>
      </c>
    </row>
    <row r="3" spans="2:46" ht="6.95" customHeight="1">
      <c r="B3" s="20"/>
      <c r="C3" s="21"/>
      <c r="D3" s="21"/>
      <c r="E3" s="21"/>
      <c r="F3" s="21"/>
      <c r="G3" s="21"/>
      <c r="H3" s="21"/>
      <c r="I3" s="119"/>
      <c r="J3" s="21"/>
      <c r="K3" s="21"/>
      <c r="L3" s="22"/>
      <c r="AT3" s="19" t="s">
        <v>78</v>
      </c>
    </row>
    <row r="4" spans="2:46" ht="24.95" customHeight="1">
      <c r="B4" s="22"/>
      <c r="D4" s="23" t="s">
        <v>104</v>
      </c>
      <c r="L4" s="22"/>
      <c r="M4" s="24" t="s">
        <v>11</v>
      </c>
      <c r="AT4" s="19" t="s">
        <v>4</v>
      </c>
    </row>
    <row r="5" spans="2:12" ht="6.95" customHeight="1">
      <c r="B5" s="22"/>
      <c r="L5" s="22"/>
    </row>
    <row r="6" spans="2:12" ht="12" customHeight="1">
      <c r="B6" s="22"/>
      <c r="D6" s="31" t="s">
        <v>17</v>
      </c>
      <c r="L6" s="22"/>
    </row>
    <row r="7" spans="2:12" ht="16.5" customHeight="1">
      <c r="B7" s="22"/>
      <c r="E7" s="120" t="str">
        <f>'Rekapitulace stavby'!K6</f>
        <v>Český Brod, ul. Žitomířská 760 -Energetická úspora ZŠ Tyršova</v>
      </c>
      <c r="F7" s="31"/>
      <c r="G7" s="31"/>
      <c r="H7" s="31"/>
      <c r="L7" s="22"/>
    </row>
    <row r="8" spans="2:12" ht="12">
      <c r="B8" s="22"/>
      <c r="D8" s="31" t="s">
        <v>105</v>
      </c>
      <c r="L8" s="22"/>
    </row>
    <row r="9" spans="2:12" ht="16.5" customHeight="1">
      <c r="B9" s="22"/>
      <c r="E9" s="120" t="s">
        <v>106</v>
      </c>
      <c r="L9" s="22"/>
    </row>
    <row r="10" spans="2:12" ht="12" customHeight="1">
      <c r="B10" s="22"/>
      <c r="D10" s="31" t="s">
        <v>107</v>
      </c>
      <c r="L10" s="22"/>
    </row>
    <row r="11" spans="2:12" s="1" customFormat="1" ht="16.5" customHeight="1">
      <c r="B11" s="37"/>
      <c r="E11" s="31" t="s">
        <v>108</v>
      </c>
      <c r="F11" s="1"/>
      <c r="G11" s="1"/>
      <c r="H11" s="1"/>
      <c r="I11" s="121"/>
      <c r="L11" s="37"/>
    </row>
    <row r="12" spans="2:12" s="1" customFormat="1" ht="12" customHeight="1">
      <c r="B12" s="37"/>
      <c r="D12" s="31" t="s">
        <v>109</v>
      </c>
      <c r="I12" s="121"/>
      <c r="L12" s="37"/>
    </row>
    <row r="13" spans="2:12" s="1" customFormat="1" ht="36.95" customHeight="1">
      <c r="B13" s="37"/>
      <c r="E13" s="58" t="s">
        <v>110</v>
      </c>
      <c r="F13" s="1"/>
      <c r="G13" s="1"/>
      <c r="H13" s="1"/>
      <c r="I13" s="121"/>
      <c r="L13" s="37"/>
    </row>
    <row r="14" spans="2:12" s="1" customFormat="1" ht="12">
      <c r="B14" s="37"/>
      <c r="I14" s="121"/>
      <c r="L14" s="37"/>
    </row>
    <row r="15" spans="2:12" s="1" customFormat="1" ht="12" customHeight="1">
      <c r="B15" s="37"/>
      <c r="D15" s="31" t="s">
        <v>19</v>
      </c>
      <c r="F15" s="19" t="s">
        <v>3</v>
      </c>
      <c r="I15" s="122" t="s">
        <v>20</v>
      </c>
      <c r="J15" s="19" t="s">
        <v>3</v>
      </c>
      <c r="L15" s="37"/>
    </row>
    <row r="16" spans="2:12" s="1" customFormat="1" ht="12" customHeight="1">
      <c r="B16" s="37"/>
      <c r="D16" s="31" t="s">
        <v>21</v>
      </c>
      <c r="F16" s="19" t="s">
        <v>22</v>
      </c>
      <c r="I16" s="122" t="s">
        <v>23</v>
      </c>
      <c r="J16" s="60" t="str">
        <f>'Rekapitulace stavby'!AN8</f>
        <v>15.1.2019</v>
      </c>
      <c r="L16" s="37"/>
    </row>
    <row r="17" spans="2:12" s="1" customFormat="1" ht="10.8" customHeight="1">
      <c r="B17" s="37"/>
      <c r="I17" s="121"/>
      <c r="L17" s="37"/>
    </row>
    <row r="18" spans="2:12" s="1" customFormat="1" ht="12" customHeight="1">
      <c r="B18" s="37"/>
      <c r="D18" s="31" t="s">
        <v>25</v>
      </c>
      <c r="I18" s="122" t="s">
        <v>26</v>
      </c>
      <c r="J18" s="19" t="s">
        <v>3</v>
      </c>
      <c r="L18" s="37"/>
    </row>
    <row r="19" spans="2:12" s="1" customFormat="1" ht="18" customHeight="1">
      <c r="B19" s="37"/>
      <c r="E19" s="19" t="s">
        <v>27</v>
      </c>
      <c r="I19" s="122" t="s">
        <v>28</v>
      </c>
      <c r="J19" s="19" t="s">
        <v>3</v>
      </c>
      <c r="L19" s="37"/>
    </row>
    <row r="20" spans="2:12" s="1" customFormat="1" ht="6.95" customHeight="1">
      <c r="B20" s="37"/>
      <c r="I20" s="121"/>
      <c r="L20" s="37"/>
    </row>
    <row r="21" spans="2:12" s="1" customFormat="1" ht="12" customHeight="1">
      <c r="B21" s="37"/>
      <c r="D21" s="31" t="s">
        <v>29</v>
      </c>
      <c r="I21" s="122" t="s">
        <v>26</v>
      </c>
      <c r="J21" s="32" t="str">
        <f>'Rekapitulace stavby'!AN13</f>
        <v>Vyplň údaj</v>
      </c>
      <c r="L21" s="37"/>
    </row>
    <row r="22" spans="2:12" s="1" customFormat="1" ht="18" customHeight="1">
      <c r="B22" s="37"/>
      <c r="E22" s="32" t="str">
        <f>'Rekapitulace stavby'!E14</f>
        <v>Vyplň údaj</v>
      </c>
      <c r="F22" s="19"/>
      <c r="G22" s="19"/>
      <c r="H22" s="19"/>
      <c r="I22" s="122" t="s">
        <v>28</v>
      </c>
      <c r="J22" s="32" t="str">
        <f>'Rekapitulace stavby'!AN14</f>
        <v>Vyplň údaj</v>
      </c>
      <c r="L22" s="37"/>
    </row>
    <row r="23" spans="2:12" s="1" customFormat="1" ht="6.95" customHeight="1">
      <c r="B23" s="37"/>
      <c r="I23" s="121"/>
      <c r="L23" s="37"/>
    </row>
    <row r="24" spans="2:12" s="1" customFormat="1" ht="12" customHeight="1">
      <c r="B24" s="37"/>
      <c r="D24" s="31" t="s">
        <v>31</v>
      </c>
      <c r="I24" s="122" t="s">
        <v>26</v>
      </c>
      <c r="J24" s="19" t="s">
        <v>3</v>
      </c>
      <c r="L24" s="37"/>
    </row>
    <row r="25" spans="2:12" s="1" customFormat="1" ht="18" customHeight="1">
      <c r="B25" s="37"/>
      <c r="E25" s="19" t="s">
        <v>32</v>
      </c>
      <c r="I25" s="122" t="s">
        <v>28</v>
      </c>
      <c r="J25" s="19" t="s">
        <v>3</v>
      </c>
      <c r="L25" s="37"/>
    </row>
    <row r="26" spans="2:12" s="1" customFormat="1" ht="6.95" customHeight="1">
      <c r="B26" s="37"/>
      <c r="I26" s="121"/>
      <c r="L26" s="37"/>
    </row>
    <row r="27" spans="2:12" s="1" customFormat="1" ht="12" customHeight="1">
      <c r="B27" s="37"/>
      <c r="D27" s="31" t="s">
        <v>34</v>
      </c>
      <c r="I27" s="122" t="s">
        <v>26</v>
      </c>
      <c r="J27" s="19" t="str">
        <f>IF('Rekapitulace stavby'!AN19="","",'Rekapitulace stavby'!AN19)</f>
        <v/>
      </c>
      <c r="L27" s="37"/>
    </row>
    <row r="28" spans="2:12" s="1" customFormat="1" ht="18" customHeight="1">
      <c r="B28" s="37"/>
      <c r="E28" s="19" t="str">
        <f>IF('Rekapitulace stavby'!E20="","",'Rekapitulace stavby'!E20)</f>
        <v xml:space="preserve"> </v>
      </c>
      <c r="I28" s="122" t="s">
        <v>28</v>
      </c>
      <c r="J28" s="19" t="str">
        <f>IF('Rekapitulace stavby'!AN20="","",'Rekapitulace stavby'!AN20)</f>
        <v/>
      </c>
      <c r="L28" s="37"/>
    </row>
    <row r="29" spans="2:12" s="1" customFormat="1" ht="6.95" customHeight="1">
      <c r="B29" s="37"/>
      <c r="I29" s="121"/>
      <c r="L29" s="37"/>
    </row>
    <row r="30" spans="2:12" s="1" customFormat="1" ht="12" customHeight="1">
      <c r="B30" s="37"/>
      <c r="D30" s="31" t="s">
        <v>35</v>
      </c>
      <c r="I30" s="121"/>
      <c r="L30" s="37"/>
    </row>
    <row r="31" spans="2:12" s="7" customFormat="1" ht="45" customHeight="1">
      <c r="B31" s="123"/>
      <c r="E31" s="35" t="s">
        <v>111</v>
      </c>
      <c r="F31" s="35"/>
      <c r="G31" s="35"/>
      <c r="H31" s="35"/>
      <c r="I31" s="124"/>
      <c r="L31" s="123"/>
    </row>
    <row r="32" spans="2:12" s="1" customFormat="1" ht="6.95" customHeight="1">
      <c r="B32" s="37"/>
      <c r="I32" s="121"/>
      <c r="L32" s="37"/>
    </row>
    <row r="33" spans="2:12" s="1" customFormat="1" ht="6.95" customHeight="1">
      <c r="B33" s="37"/>
      <c r="D33" s="63"/>
      <c r="E33" s="63"/>
      <c r="F33" s="63"/>
      <c r="G33" s="63"/>
      <c r="H33" s="63"/>
      <c r="I33" s="125"/>
      <c r="J33" s="63"/>
      <c r="K33" s="63"/>
      <c r="L33" s="37"/>
    </row>
    <row r="34" spans="2:12" s="1" customFormat="1" ht="25.4" customHeight="1">
      <c r="B34" s="37"/>
      <c r="D34" s="126" t="s">
        <v>37</v>
      </c>
      <c r="I34" s="121"/>
      <c r="J34" s="83">
        <f>ROUND(J118,2)</f>
        <v>0</v>
      </c>
      <c r="L34" s="37"/>
    </row>
    <row r="35" spans="2:12" s="1" customFormat="1" ht="6.95" customHeight="1">
      <c r="B35" s="37"/>
      <c r="D35" s="63"/>
      <c r="E35" s="63"/>
      <c r="F35" s="63"/>
      <c r="G35" s="63"/>
      <c r="H35" s="63"/>
      <c r="I35" s="125"/>
      <c r="J35" s="63"/>
      <c r="K35" s="63"/>
      <c r="L35" s="37"/>
    </row>
    <row r="36" spans="2:12" s="1" customFormat="1" ht="14.4" customHeight="1">
      <c r="B36" s="37"/>
      <c r="F36" s="41" t="s">
        <v>39</v>
      </c>
      <c r="I36" s="127" t="s">
        <v>38</v>
      </c>
      <c r="J36" s="41" t="s">
        <v>40</v>
      </c>
      <c r="L36" s="37"/>
    </row>
    <row r="37" spans="2:12" s="1" customFormat="1" ht="14.4" customHeight="1">
      <c r="B37" s="37"/>
      <c r="D37" s="31" t="s">
        <v>41</v>
      </c>
      <c r="E37" s="31" t="s">
        <v>42</v>
      </c>
      <c r="F37" s="128">
        <f>ROUND((SUM(BE118:BE794)),2)</f>
        <v>0</v>
      </c>
      <c r="I37" s="129">
        <v>0.21</v>
      </c>
      <c r="J37" s="128">
        <f>ROUND(((SUM(BE118:BE794))*I37),2)</f>
        <v>0</v>
      </c>
      <c r="L37" s="37"/>
    </row>
    <row r="38" spans="2:12" s="1" customFormat="1" ht="14.4" customHeight="1">
      <c r="B38" s="37"/>
      <c r="E38" s="31" t="s">
        <v>43</v>
      </c>
      <c r="F38" s="128">
        <f>ROUND((SUM(BF118:BF794)),2)</f>
        <v>0</v>
      </c>
      <c r="I38" s="129">
        <v>0.15</v>
      </c>
      <c r="J38" s="128">
        <f>ROUND(((SUM(BF118:BF794))*I38),2)</f>
        <v>0</v>
      </c>
      <c r="L38" s="37"/>
    </row>
    <row r="39" spans="2:12" s="1" customFormat="1" ht="14.4" customHeight="1" hidden="1">
      <c r="B39" s="37"/>
      <c r="E39" s="31" t="s">
        <v>44</v>
      </c>
      <c r="F39" s="128">
        <f>ROUND((SUM(BG118:BG794)),2)</f>
        <v>0</v>
      </c>
      <c r="I39" s="129">
        <v>0.21</v>
      </c>
      <c r="J39" s="128">
        <f>0</f>
        <v>0</v>
      </c>
      <c r="L39" s="37"/>
    </row>
    <row r="40" spans="2:12" s="1" customFormat="1" ht="14.4" customHeight="1" hidden="1">
      <c r="B40" s="37"/>
      <c r="E40" s="31" t="s">
        <v>45</v>
      </c>
      <c r="F40" s="128">
        <f>ROUND((SUM(BH118:BH794)),2)</f>
        <v>0</v>
      </c>
      <c r="I40" s="129">
        <v>0.15</v>
      </c>
      <c r="J40" s="128">
        <f>0</f>
        <v>0</v>
      </c>
      <c r="L40" s="37"/>
    </row>
    <row r="41" spans="2:12" s="1" customFormat="1" ht="14.4" customHeight="1" hidden="1">
      <c r="B41" s="37"/>
      <c r="E41" s="31" t="s">
        <v>46</v>
      </c>
      <c r="F41" s="128">
        <f>ROUND((SUM(BI118:BI794)),2)</f>
        <v>0</v>
      </c>
      <c r="I41" s="129">
        <v>0</v>
      </c>
      <c r="J41" s="128">
        <f>0</f>
        <v>0</v>
      </c>
      <c r="L41" s="37"/>
    </row>
    <row r="42" spans="2:12" s="1" customFormat="1" ht="6.95" customHeight="1">
      <c r="B42" s="37"/>
      <c r="I42" s="121"/>
      <c r="L42" s="37"/>
    </row>
    <row r="43" spans="2:12" s="1" customFormat="1" ht="25.4" customHeight="1">
      <c r="B43" s="37"/>
      <c r="C43" s="130"/>
      <c r="D43" s="131" t="s">
        <v>47</v>
      </c>
      <c r="E43" s="71"/>
      <c r="F43" s="71"/>
      <c r="G43" s="132" t="s">
        <v>48</v>
      </c>
      <c r="H43" s="133" t="s">
        <v>49</v>
      </c>
      <c r="I43" s="134"/>
      <c r="J43" s="135">
        <f>SUM(J34:J41)</f>
        <v>0</v>
      </c>
      <c r="K43" s="136"/>
      <c r="L43" s="37"/>
    </row>
    <row r="44" spans="2:12" s="1" customFormat="1" ht="14.4" customHeight="1">
      <c r="B44" s="52"/>
      <c r="C44" s="53"/>
      <c r="D44" s="53"/>
      <c r="E44" s="53"/>
      <c r="F44" s="53"/>
      <c r="G44" s="53"/>
      <c r="H44" s="53"/>
      <c r="I44" s="137"/>
      <c r="J44" s="53"/>
      <c r="K44" s="53"/>
      <c r="L44" s="37"/>
    </row>
    <row r="48" spans="2:12" s="1" customFormat="1" ht="6.95" customHeight="1">
      <c r="B48" s="54"/>
      <c r="C48" s="55"/>
      <c r="D48" s="55"/>
      <c r="E48" s="55"/>
      <c r="F48" s="55"/>
      <c r="G48" s="55"/>
      <c r="H48" s="55"/>
      <c r="I48" s="138"/>
      <c r="J48" s="55"/>
      <c r="K48" s="55"/>
      <c r="L48" s="37"/>
    </row>
    <row r="49" spans="2:12" s="1" customFormat="1" ht="24.95" customHeight="1">
      <c r="B49" s="37"/>
      <c r="C49" s="23" t="s">
        <v>112</v>
      </c>
      <c r="I49" s="121"/>
      <c r="L49" s="37"/>
    </row>
    <row r="50" spans="2:12" s="1" customFormat="1" ht="6.95" customHeight="1">
      <c r="B50" s="37"/>
      <c r="I50" s="121"/>
      <c r="L50" s="37"/>
    </row>
    <row r="51" spans="2:12" s="1" customFormat="1" ht="12" customHeight="1">
      <c r="B51" s="37"/>
      <c r="C51" s="31" t="s">
        <v>17</v>
      </c>
      <c r="I51" s="121"/>
      <c r="L51" s="37"/>
    </row>
    <row r="52" spans="2:12" s="1" customFormat="1" ht="16.5" customHeight="1">
      <c r="B52" s="37"/>
      <c r="E52" s="120" t="str">
        <f>E7</f>
        <v>Český Brod, ul. Žitomířská 760 -Energetická úspora ZŠ Tyršova</v>
      </c>
      <c r="F52" s="31"/>
      <c r="G52" s="31"/>
      <c r="H52" s="31"/>
      <c r="I52" s="121"/>
      <c r="L52" s="37"/>
    </row>
    <row r="53" spans="2:12" ht="12" customHeight="1">
      <c r="B53" s="22"/>
      <c r="C53" s="31" t="s">
        <v>105</v>
      </c>
      <c r="L53" s="22"/>
    </row>
    <row r="54" spans="2:12" ht="16.5" customHeight="1">
      <c r="B54" s="22"/>
      <c r="E54" s="120" t="s">
        <v>106</v>
      </c>
      <c r="L54" s="22"/>
    </row>
    <row r="55" spans="2:12" ht="12" customHeight="1">
      <c r="B55" s="22"/>
      <c r="C55" s="31" t="s">
        <v>107</v>
      </c>
      <c r="L55" s="22"/>
    </row>
    <row r="56" spans="2:12" s="1" customFormat="1" ht="16.5" customHeight="1">
      <c r="B56" s="37"/>
      <c r="E56" s="31" t="s">
        <v>108</v>
      </c>
      <c r="F56" s="1"/>
      <c r="G56" s="1"/>
      <c r="H56" s="1"/>
      <c r="I56" s="121"/>
      <c r="L56" s="37"/>
    </row>
    <row r="57" spans="2:12" s="1" customFormat="1" ht="12" customHeight="1">
      <c r="B57" s="37"/>
      <c r="C57" s="31" t="s">
        <v>109</v>
      </c>
      <c r="I57" s="121"/>
      <c r="L57" s="37"/>
    </row>
    <row r="58" spans="2:12" s="1" customFormat="1" ht="16.5" customHeight="1">
      <c r="B58" s="37"/>
      <c r="E58" s="58" t="str">
        <f>E13</f>
        <v>1 - Stavební část</v>
      </c>
      <c r="F58" s="1"/>
      <c r="G58" s="1"/>
      <c r="H58" s="1"/>
      <c r="I58" s="121"/>
      <c r="L58" s="37"/>
    </row>
    <row r="59" spans="2:12" s="1" customFormat="1" ht="6.95" customHeight="1">
      <c r="B59" s="37"/>
      <c r="I59" s="121"/>
      <c r="L59" s="37"/>
    </row>
    <row r="60" spans="2:12" s="1" customFormat="1" ht="12" customHeight="1">
      <c r="B60" s="37"/>
      <c r="C60" s="31" t="s">
        <v>21</v>
      </c>
      <c r="F60" s="19" t="str">
        <f>F16</f>
        <v xml:space="preserve"> </v>
      </c>
      <c r="I60" s="122" t="s">
        <v>23</v>
      </c>
      <c r="J60" s="60" t="str">
        <f>IF(J16="","",J16)</f>
        <v>15.1.2019</v>
      </c>
      <c r="L60" s="37"/>
    </row>
    <row r="61" spans="2:12" s="1" customFormat="1" ht="6.95" customHeight="1">
      <c r="B61" s="37"/>
      <c r="I61" s="121"/>
      <c r="L61" s="37"/>
    </row>
    <row r="62" spans="2:12" s="1" customFormat="1" ht="13.65" customHeight="1">
      <c r="B62" s="37"/>
      <c r="C62" s="31" t="s">
        <v>25</v>
      </c>
      <c r="F62" s="19" t="str">
        <f>E19</f>
        <v>MĚSTO ČESKÝ BROD</v>
      </c>
      <c r="I62" s="122" t="s">
        <v>31</v>
      </c>
      <c r="J62" s="35" t="str">
        <f>E25</f>
        <v>Revitali s.r.o.</v>
      </c>
      <c r="L62" s="37"/>
    </row>
    <row r="63" spans="2:12" s="1" customFormat="1" ht="13.65" customHeight="1">
      <c r="B63" s="37"/>
      <c r="C63" s="31" t="s">
        <v>29</v>
      </c>
      <c r="F63" s="19" t="str">
        <f>IF(E22="","",E22)</f>
        <v>Vyplň údaj</v>
      </c>
      <c r="I63" s="122" t="s">
        <v>34</v>
      </c>
      <c r="J63" s="35" t="str">
        <f>E28</f>
        <v xml:space="preserve"> </v>
      </c>
      <c r="L63" s="37"/>
    </row>
    <row r="64" spans="2:12" s="1" customFormat="1" ht="10.3" customHeight="1">
      <c r="B64" s="37"/>
      <c r="I64" s="121"/>
      <c r="L64" s="37"/>
    </row>
    <row r="65" spans="2:12" s="1" customFormat="1" ht="29.25" customHeight="1">
      <c r="B65" s="37"/>
      <c r="C65" s="139" t="s">
        <v>113</v>
      </c>
      <c r="D65" s="130"/>
      <c r="E65" s="130"/>
      <c r="F65" s="130"/>
      <c r="G65" s="130"/>
      <c r="H65" s="130"/>
      <c r="I65" s="140"/>
      <c r="J65" s="141" t="s">
        <v>114</v>
      </c>
      <c r="K65" s="130"/>
      <c r="L65" s="37"/>
    </row>
    <row r="66" spans="2:12" s="1" customFormat="1" ht="10.3" customHeight="1">
      <c r="B66" s="37"/>
      <c r="I66" s="121"/>
      <c r="L66" s="37"/>
    </row>
    <row r="67" spans="2:47" s="1" customFormat="1" ht="22.8" customHeight="1">
      <c r="B67" s="37"/>
      <c r="C67" s="142" t="s">
        <v>69</v>
      </c>
      <c r="I67" s="121"/>
      <c r="J67" s="83">
        <f>J118</f>
        <v>0</v>
      </c>
      <c r="L67" s="37"/>
      <c r="AU67" s="19" t="s">
        <v>115</v>
      </c>
    </row>
    <row r="68" spans="2:12" s="8" customFormat="1" ht="24.95" customHeight="1">
      <c r="B68" s="143"/>
      <c r="D68" s="144" t="s">
        <v>116</v>
      </c>
      <c r="E68" s="145"/>
      <c r="F68" s="145"/>
      <c r="G68" s="145"/>
      <c r="H68" s="145"/>
      <c r="I68" s="146"/>
      <c r="J68" s="147">
        <f>J119</f>
        <v>0</v>
      </c>
      <c r="L68" s="143"/>
    </row>
    <row r="69" spans="2:12" s="9" customFormat="1" ht="19.9" customHeight="1">
      <c r="B69" s="148"/>
      <c r="D69" s="149" t="s">
        <v>117</v>
      </c>
      <c r="E69" s="150"/>
      <c r="F69" s="150"/>
      <c r="G69" s="150"/>
      <c r="H69" s="150"/>
      <c r="I69" s="151"/>
      <c r="J69" s="152">
        <f>J120</f>
        <v>0</v>
      </c>
      <c r="L69" s="148"/>
    </row>
    <row r="70" spans="2:12" s="9" customFormat="1" ht="19.9" customHeight="1">
      <c r="B70" s="148"/>
      <c r="D70" s="149" t="s">
        <v>118</v>
      </c>
      <c r="E70" s="150"/>
      <c r="F70" s="150"/>
      <c r="G70" s="150"/>
      <c r="H70" s="150"/>
      <c r="I70" s="151"/>
      <c r="J70" s="152">
        <f>J137</f>
        <v>0</v>
      </c>
      <c r="L70" s="148"/>
    </row>
    <row r="71" spans="2:12" s="9" customFormat="1" ht="19.9" customHeight="1">
      <c r="B71" s="148"/>
      <c r="D71" s="149" t="s">
        <v>119</v>
      </c>
      <c r="E71" s="150"/>
      <c r="F71" s="150"/>
      <c r="G71" s="150"/>
      <c r="H71" s="150"/>
      <c r="I71" s="151"/>
      <c r="J71" s="152">
        <f>J149</f>
        <v>0</v>
      </c>
      <c r="L71" s="148"/>
    </row>
    <row r="72" spans="2:12" s="9" customFormat="1" ht="14.85" customHeight="1">
      <c r="B72" s="148"/>
      <c r="D72" s="149" t="s">
        <v>120</v>
      </c>
      <c r="E72" s="150"/>
      <c r="F72" s="150"/>
      <c r="G72" s="150"/>
      <c r="H72" s="150"/>
      <c r="I72" s="151"/>
      <c r="J72" s="152">
        <f>J150</f>
        <v>0</v>
      </c>
      <c r="L72" s="148"/>
    </row>
    <row r="73" spans="2:12" s="9" customFormat="1" ht="14.85" customHeight="1">
      <c r="B73" s="148"/>
      <c r="D73" s="149" t="s">
        <v>121</v>
      </c>
      <c r="E73" s="150"/>
      <c r="F73" s="150"/>
      <c r="G73" s="150"/>
      <c r="H73" s="150"/>
      <c r="I73" s="151"/>
      <c r="J73" s="152">
        <f>J221</f>
        <v>0</v>
      </c>
      <c r="L73" s="148"/>
    </row>
    <row r="74" spans="2:12" s="9" customFormat="1" ht="14.85" customHeight="1">
      <c r="B74" s="148"/>
      <c r="D74" s="149" t="s">
        <v>122</v>
      </c>
      <c r="E74" s="150"/>
      <c r="F74" s="150"/>
      <c r="G74" s="150"/>
      <c r="H74" s="150"/>
      <c r="I74" s="151"/>
      <c r="J74" s="152">
        <f>J449</f>
        <v>0</v>
      </c>
      <c r="L74" s="148"/>
    </row>
    <row r="75" spans="2:12" s="9" customFormat="1" ht="19.9" customHeight="1">
      <c r="B75" s="148"/>
      <c r="D75" s="149" t="s">
        <v>123</v>
      </c>
      <c r="E75" s="150"/>
      <c r="F75" s="150"/>
      <c r="G75" s="150"/>
      <c r="H75" s="150"/>
      <c r="I75" s="151"/>
      <c r="J75" s="152">
        <f>J454</f>
        <v>0</v>
      </c>
      <c r="L75" s="148"/>
    </row>
    <row r="76" spans="2:12" s="9" customFormat="1" ht="14.85" customHeight="1">
      <c r="B76" s="148"/>
      <c r="D76" s="149" t="s">
        <v>124</v>
      </c>
      <c r="E76" s="150"/>
      <c r="F76" s="150"/>
      <c r="G76" s="150"/>
      <c r="H76" s="150"/>
      <c r="I76" s="151"/>
      <c r="J76" s="152">
        <f>J455</f>
        <v>0</v>
      </c>
      <c r="L76" s="148"/>
    </row>
    <row r="77" spans="2:12" s="9" customFormat="1" ht="14.85" customHeight="1">
      <c r="B77" s="148"/>
      <c r="D77" s="149" t="s">
        <v>125</v>
      </c>
      <c r="E77" s="150"/>
      <c r="F77" s="150"/>
      <c r="G77" s="150"/>
      <c r="H77" s="150"/>
      <c r="I77" s="151"/>
      <c r="J77" s="152">
        <f>J461</f>
        <v>0</v>
      </c>
      <c r="L77" s="148"/>
    </row>
    <row r="78" spans="2:12" s="9" customFormat="1" ht="14.85" customHeight="1">
      <c r="B78" s="148"/>
      <c r="D78" s="149" t="s">
        <v>126</v>
      </c>
      <c r="E78" s="150"/>
      <c r="F78" s="150"/>
      <c r="G78" s="150"/>
      <c r="H78" s="150"/>
      <c r="I78" s="151"/>
      <c r="J78" s="152">
        <f>J463</f>
        <v>0</v>
      </c>
      <c r="L78" s="148"/>
    </row>
    <row r="79" spans="2:12" s="9" customFormat="1" ht="14.85" customHeight="1">
      <c r="B79" s="148"/>
      <c r="D79" s="149" t="s">
        <v>127</v>
      </c>
      <c r="E79" s="150"/>
      <c r="F79" s="150"/>
      <c r="G79" s="150"/>
      <c r="H79" s="150"/>
      <c r="I79" s="151"/>
      <c r="J79" s="152">
        <f>J487</f>
        <v>0</v>
      </c>
      <c r="L79" s="148"/>
    </row>
    <row r="80" spans="2:12" s="9" customFormat="1" ht="14.85" customHeight="1">
      <c r="B80" s="148"/>
      <c r="D80" s="149" t="s">
        <v>128</v>
      </c>
      <c r="E80" s="150"/>
      <c r="F80" s="150"/>
      <c r="G80" s="150"/>
      <c r="H80" s="150"/>
      <c r="I80" s="151"/>
      <c r="J80" s="152">
        <f>J491</f>
        <v>0</v>
      </c>
      <c r="L80" s="148"/>
    </row>
    <row r="81" spans="2:12" s="9" customFormat="1" ht="14.85" customHeight="1">
      <c r="B81" s="148"/>
      <c r="D81" s="149" t="s">
        <v>129</v>
      </c>
      <c r="E81" s="150"/>
      <c r="F81" s="150"/>
      <c r="G81" s="150"/>
      <c r="H81" s="150"/>
      <c r="I81" s="151"/>
      <c r="J81" s="152">
        <f>J556</f>
        <v>0</v>
      </c>
      <c r="L81" s="148"/>
    </row>
    <row r="82" spans="2:12" s="9" customFormat="1" ht="19.9" customHeight="1">
      <c r="B82" s="148"/>
      <c r="D82" s="149" t="s">
        <v>130</v>
      </c>
      <c r="E82" s="150"/>
      <c r="F82" s="150"/>
      <c r="G82" s="150"/>
      <c r="H82" s="150"/>
      <c r="I82" s="151"/>
      <c r="J82" s="152">
        <f>J563</f>
        <v>0</v>
      </c>
      <c r="L82" s="148"/>
    </row>
    <row r="83" spans="2:12" s="9" customFormat="1" ht="19.9" customHeight="1">
      <c r="B83" s="148"/>
      <c r="D83" s="149" t="s">
        <v>131</v>
      </c>
      <c r="E83" s="150"/>
      <c r="F83" s="150"/>
      <c r="G83" s="150"/>
      <c r="H83" s="150"/>
      <c r="I83" s="151"/>
      <c r="J83" s="152">
        <f>J569</f>
        <v>0</v>
      </c>
      <c r="L83" s="148"/>
    </row>
    <row r="84" spans="2:12" s="8" customFormat="1" ht="24.95" customHeight="1">
      <c r="B84" s="143"/>
      <c r="D84" s="144" t="s">
        <v>132</v>
      </c>
      <c r="E84" s="145"/>
      <c r="F84" s="145"/>
      <c r="G84" s="145"/>
      <c r="H84" s="145"/>
      <c r="I84" s="146"/>
      <c r="J84" s="147">
        <f>J571</f>
        <v>0</v>
      </c>
      <c r="L84" s="143"/>
    </row>
    <row r="85" spans="2:12" s="9" customFormat="1" ht="19.9" customHeight="1">
      <c r="B85" s="148"/>
      <c r="D85" s="149" t="s">
        <v>133</v>
      </c>
      <c r="E85" s="150"/>
      <c r="F85" s="150"/>
      <c r="G85" s="150"/>
      <c r="H85" s="150"/>
      <c r="I85" s="151"/>
      <c r="J85" s="152">
        <f>J572</f>
        <v>0</v>
      </c>
      <c r="L85" s="148"/>
    </row>
    <row r="86" spans="2:12" s="9" customFormat="1" ht="19.9" customHeight="1">
      <c r="B86" s="148"/>
      <c r="D86" s="149" t="s">
        <v>134</v>
      </c>
      <c r="E86" s="150"/>
      <c r="F86" s="150"/>
      <c r="G86" s="150"/>
      <c r="H86" s="150"/>
      <c r="I86" s="151"/>
      <c r="J86" s="152">
        <f>J590</f>
        <v>0</v>
      </c>
      <c r="L86" s="148"/>
    </row>
    <row r="87" spans="2:12" s="9" customFormat="1" ht="19.9" customHeight="1">
      <c r="B87" s="148"/>
      <c r="D87" s="149" t="s">
        <v>135</v>
      </c>
      <c r="E87" s="150"/>
      <c r="F87" s="150"/>
      <c r="G87" s="150"/>
      <c r="H87" s="150"/>
      <c r="I87" s="151"/>
      <c r="J87" s="152">
        <f>J625</f>
        <v>0</v>
      </c>
      <c r="L87" s="148"/>
    </row>
    <row r="88" spans="2:12" s="9" customFormat="1" ht="19.9" customHeight="1">
      <c r="B88" s="148"/>
      <c r="D88" s="149" t="s">
        <v>136</v>
      </c>
      <c r="E88" s="150"/>
      <c r="F88" s="150"/>
      <c r="G88" s="150"/>
      <c r="H88" s="150"/>
      <c r="I88" s="151"/>
      <c r="J88" s="152">
        <f>J649</f>
        <v>0</v>
      </c>
      <c r="L88" s="148"/>
    </row>
    <row r="89" spans="2:12" s="9" customFormat="1" ht="19.9" customHeight="1">
      <c r="B89" s="148"/>
      <c r="D89" s="149" t="s">
        <v>137</v>
      </c>
      <c r="E89" s="150"/>
      <c r="F89" s="150"/>
      <c r="G89" s="150"/>
      <c r="H89" s="150"/>
      <c r="I89" s="151"/>
      <c r="J89" s="152">
        <f>J657</f>
        <v>0</v>
      </c>
      <c r="L89" s="148"/>
    </row>
    <row r="90" spans="2:12" s="9" customFormat="1" ht="19.9" customHeight="1">
      <c r="B90" s="148"/>
      <c r="D90" s="149" t="s">
        <v>138</v>
      </c>
      <c r="E90" s="150"/>
      <c r="F90" s="150"/>
      <c r="G90" s="150"/>
      <c r="H90" s="150"/>
      <c r="I90" s="151"/>
      <c r="J90" s="152">
        <f>J683</f>
        <v>0</v>
      </c>
      <c r="L90" s="148"/>
    </row>
    <row r="91" spans="2:12" s="9" customFormat="1" ht="19.9" customHeight="1">
      <c r="B91" s="148"/>
      <c r="D91" s="149" t="s">
        <v>139</v>
      </c>
      <c r="E91" s="150"/>
      <c r="F91" s="150"/>
      <c r="G91" s="150"/>
      <c r="H91" s="150"/>
      <c r="I91" s="151"/>
      <c r="J91" s="152">
        <f>J732</f>
        <v>0</v>
      </c>
      <c r="L91" s="148"/>
    </row>
    <row r="92" spans="2:12" s="9" customFormat="1" ht="19.9" customHeight="1">
      <c r="B92" s="148"/>
      <c r="D92" s="149" t="s">
        <v>140</v>
      </c>
      <c r="E92" s="150"/>
      <c r="F92" s="150"/>
      <c r="G92" s="150"/>
      <c r="H92" s="150"/>
      <c r="I92" s="151"/>
      <c r="J92" s="152">
        <f>J760</f>
        <v>0</v>
      </c>
      <c r="L92" s="148"/>
    </row>
    <row r="93" spans="2:12" s="9" customFormat="1" ht="19.9" customHeight="1">
      <c r="B93" s="148"/>
      <c r="D93" s="149" t="s">
        <v>141</v>
      </c>
      <c r="E93" s="150"/>
      <c r="F93" s="150"/>
      <c r="G93" s="150"/>
      <c r="H93" s="150"/>
      <c r="I93" s="151"/>
      <c r="J93" s="152">
        <f>J765</f>
        <v>0</v>
      </c>
      <c r="L93" s="148"/>
    </row>
    <row r="94" spans="2:12" s="9" customFormat="1" ht="19.9" customHeight="1">
      <c r="B94" s="148"/>
      <c r="D94" s="149" t="s">
        <v>142</v>
      </c>
      <c r="E94" s="150"/>
      <c r="F94" s="150"/>
      <c r="G94" s="150"/>
      <c r="H94" s="150"/>
      <c r="I94" s="151"/>
      <c r="J94" s="152">
        <f>J775</f>
        <v>0</v>
      </c>
      <c r="L94" s="148"/>
    </row>
    <row r="95" spans="2:12" s="1" customFormat="1" ht="21.8" customHeight="1">
      <c r="B95" s="37"/>
      <c r="I95" s="121"/>
      <c r="L95" s="37"/>
    </row>
    <row r="96" spans="2:12" s="1" customFormat="1" ht="6.95" customHeight="1">
      <c r="B96" s="52"/>
      <c r="C96" s="53"/>
      <c r="D96" s="53"/>
      <c r="E96" s="53"/>
      <c r="F96" s="53"/>
      <c r="G96" s="53"/>
      <c r="H96" s="53"/>
      <c r="I96" s="137"/>
      <c r="J96" s="53"/>
      <c r="K96" s="53"/>
      <c r="L96" s="37"/>
    </row>
    <row r="100" spans="2:12" s="1" customFormat="1" ht="6.95" customHeight="1">
      <c r="B100" s="54"/>
      <c r="C100" s="55"/>
      <c r="D100" s="55"/>
      <c r="E100" s="55"/>
      <c r="F100" s="55"/>
      <c r="G100" s="55"/>
      <c r="H100" s="55"/>
      <c r="I100" s="138"/>
      <c r="J100" s="55"/>
      <c r="K100" s="55"/>
      <c r="L100" s="37"/>
    </row>
    <row r="101" spans="2:12" s="1" customFormat="1" ht="24.95" customHeight="1">
      <c r="B101" s="37"/>
      <c r="C101" s="23" t="s">
        <v>143</v>
      </c>
      <c r="I101" s="121"/>
      <c r="L101" s="37"/>
    </row>
    <row r="102" spans="2:12" s="1" customFormat="1" ht="6.95" customHeight="1">
      <c r="B102" s="37"/>
      <c r="I102" s="121"/>
      <c r="L102" s="37"/>
    </row>
    <row r="103" spans="2:12" s="1" customFormat="1" ht="12" customHeight="1">
      <c r="B103" s="37"/>
      <c r="C103" s="31" t="s">
        <v>17</v>
      </c>
      <c r="I103" s="121"/>
      <c r="L103" s="37"/>
    </row>
    <row r="104" spans="2:12" s="1" customFormat="1" ht="16.5" customHeight="1">
      <c r="B104" s="37"/>
      <c r="E104" s="120" t="str">
        <f>E7</f>
        <v>Český Brod, ul. Žitomířská 760 -Energetická úspora ZŠ Tyršova</v>
      </c>
      <c r="F104" s="31"/>
      <c r="G104" s="31"/>
      <c r="H104" s="31"/>
      <c r="I104" s="121"/>
      <c r="L104" s="37"/>
    </row>
    <row r="105" spans="2:12" ht="12" customHeight="1">
      <c r="B105" s="22"/>
      <c r="C105" s="31" t="s">
        <v>105</v>
      </c>
      <c r="L105" s="22"/>
    </row>
    <row r="106" spans="2:12" ht="16.5" customHeight="1">
      <c r="B106" s="22"/>
      <c r="E106" s="120" t="s">
        <v>106</v>
      </c>
      <c r="L106" s="22"/>
    </row>
    <row r="107" spans="2:12" ht="12" customHeight="1">
      <c r="B107" s="22"/>
      <c r="C107" s="31" t="s">
        <v>107</v>
      </c>
      <c r="L107" s="22"/>
    </row>
    <row r="108" spans="2:12" s="1" customFormat="1" ht="16.5" customHeight="1">
      <c r="B108" s="37"/>
      <c r="E108" s="31" t="s">
        <v>108</v>
      </c>
      <c r="F108" s="1"/>
      <c r="G108" s="1"/>
      <c r="H108" s="1"/>
      <c r="I108" s="121"/>
      <c r="L108" s="37"/>
    </row>
    <row r="109" spans="2:12" s="1" customFormat="1" ht="12" customHeight="1">
      <c r="B109" s="37"/>
      <c r="C109" s="31" t="s">
        <v>109</v>
      </c>
      <c r="I109" s="121"/>
      <c r="L109" s="37"/>
    </row>
    <row r="110" spans="2:12" s="1" customFormat="1" ht="16.5" customHeight="1">
      <c r="B110" s="37"/>
      <c r="E110" s="58" t="str">
        <f>E13</f>
        <v>1 - Stavební část</v>
      </c>
      <c r="F110" s="1"/>
      <c r="G110" s="1"/>
      <c r="H110" s="1"/>
      <c r="I110" s="121"/>
      <c r="L110" s="37"/>
    </row>
    <row r="111" spans="2:12" s="1" customFormat="1" ht="6.95" customHeight="1">
      <c r="B111" s="37"/>
      <c r="I111" s="121"/>
      <c r="L111" s="37"/>
    </row>
    <row r="112" spans="2:12" s="1" customFormat="1" ht="12" customHeight="1">
      <c r="B112" s="37"/>
      <c r="C112" s="31" t="s">
        <v>21</v>
      </c>
      <c r="F112" s="19" t="str">
        <f>F16</f>
        <v xml:space="preserve"> </v>
      </c>
      <c r="I112" s="122" t="s">
        <v>23</v>
      </c>
      <c r="J112" s="60" t="str">
        <f>IF(J16="","",J16)</f>
        <v>15.1.2019</v>
      </c>
      <c r="L112" s="37"/>
    </row>
    <row r="113" spans="2:12" s="1" customFormat="1" ht="6.95" customHeight="1">
      <c r="B113" s="37"/>
      <c r="I113" s="121"/>
      <c r="L113" s="37"/>
    </row>
    <row r="114" spans="2:12" s="1" customFormat="1" ht="13.65" customHeight="1">
      <c r="B114" s="37"/>
      <c r="C114" s="31" t="s">
        <v>25</v>
      </c>
      <c r="F114" s="19" t="str">
        <f>E19</f>
        <v>MĚSTO ČESKÝ BROD</v>
      </c>
      <c r="I114" s="122" t="s">
        <v>31</v>
      </c>
      <c r="J114" s="35" t="str">
        <f>E25</f>
        <v>Revitali s.r.o.</v>
      </c>
      <c r="L114" s="37"/>
    </row>
    <row r="115" spans="2:12" s="1" customFormat="1" ht="13.65" customHeight="1">
      <c r="B115" s="37"/>
      <c r="C115" s="31" t="s">
        <v>29</v>
      </c>
      <c r="F115" s="19" t="str">
        <f>IF(E22="","",E22)</f>
        <v>Vyplň údaj</v>
      </c>
      <c r="I115" s="122" t="s">
        <v>34</v>
      </c>
      <c r="J115" s="35" t="str">
        <f>E28</f>
        <v xml:space="preserve"> </v>
      </c>
      <c r="L115" s="37"/>
    </row>
    <row r="116" spans="2:12" s="1" customFormat="1" ht="10.3" customHeight="1">
      <c r="B116" s="37"/>
      <c r="I116" s="121"/>
      <c r="L116" s="37"/>
    </row>
    <row r="117" spans="2:20" s="10" customFormat="1" ht="29.25" customHeight="1">
      <c r="B117" s="153"/>
      <c r="C117" s="154" t="s">
        <v>144</v>
      </c>
      <c r="D117" s="155" t="s">
        <v>56</v>
      </c>
      <c r="E117" s="155" t="s">
        <v>52</v>
      </c>
      <c r="F117" s="155" t="s">
        <v>53</v>
      </c>
      <c r="G117" s="155" t="s">
        <v>145</v>
      </c>
      <c r="H117" s="155" t="s">
        <v>146</v>
      </c>
      <c r="I117" s="156" t="s">
        <v>147</v>
      </c>
      <c r="J117" s="155" t="s">
        <v>114</v>
      </c>
      <c r="K117" s="157" t="s">
        <v>148</v>
      </c>
      <c r="L117" s="153"/>
      <c r="M117" s="75" t="s">
        <v>3</v>
      </c>
      <c r="N117" s="76" t="s">
        <v>41</v>
      </c>
      <c r="O117" s="76" t="s">
        <v>149</v>
      </c>
      <c r="P117" s="76" t="s">
        <v>150</v>
      </c>
      <c r="Q117" s="76" t="s">
        <v>151</v>
      </c>
      <c r="R117" s="76" t="s">
        <v>152</v>
      </c>
      <c r="S117" s="76" t="s">
        <v>153</v>
      </c>
      <c r="T117" s="77" t="s">
        <v>154</v>
      </c>
    </row>
    <row r="118" spans="2:63" s="1" customFormat="1" ht="22.8" customHeight="1">
      <c r="B118" s="37"/>
      <c r="C118" s="80" t="s">
        <v>155</v>
      </c>
      <c r="I118" s="121"/>
      <c r="J118" s="158">
        <f>BK118</f>
        <v>0</v>
      </c>
      <c r="L118" s="37"/>
      <c r="M118" s="78"/>
      <c r="N118" s="63"/>
      <c r="O118" s="63"/>
      <c r="P118" s="159">
        <f>P119+P571</f>
        <v>0</v>
      </c>
      <c r="Q118" s="63"/>
      <c r="R118" s="159">
        <f>R119+R571</f>
        <v>52.69441287000001</v>
      </c>
      <c r="S118" s="63"/>
      <c r="T118" s="160">
        <f>T119+T571</f>
        <v>67.344072</v>
      </c>
      <c r="AT118" s="19" t="s">
        <v>70</v>
      </c>
      <c r="AU118" s="19" t="s">
        <v>115</v>
      </c>
      <c r="BK118" s="161">
        <f>BK119+BK571</f>
        <v>0</v>
      </c>
    </row>
    <row r="119" spans="2:63" s="11" customFormat="1" ht="25.9" customHeight="1">
      <c r="B119" s="162"/>
      <c r="D119" s="163" t="s">
        <v>70</v>
      </c>
      <c r="E119" s="164" t="s">
        <v>156</v>
      </c>
      <c r="F119" s="164" t="s">
        <v>157</v>
      </c>
      <c r="I119" s="165"/>
      <c r="J119" s="166">
        <f>BK119</f>
        <v>0</v>
      </c>
      <c r="L119" s="162"/>
      <c r="M119" s="167"/>
      <c r="N119" s="168"/>
      <c r="O119" s="168"/>
      <c r="P119" s="169">
        <f>P120+P137+P149+P454+P563+P569</f>
        <v>0</v>
      </c>
      <c r="Q119" s="168"/>
      <c r="R119" s="169">
        <f>R120+R137+R149+R454+R563+R569</f>
        <v>47.41121937000001</v>
      </c>
      <c r="S119" s="168"/>
      <c r="T119" s="170">
        <f>T120+T137+T149+T454+T563+T569</f>
        <v>60.510597</v>
      </c>
      <c r="AR119" s="163" t="s">
        <v>15</v>
      </c>
      <c r="AT119" s="171" t="s">
        <v>70</v>
      </c>
      <c r="AU119" s="171" t="s">
        <v>71</v>
      </c>
      <c r="AY119" s="163" t="s">
        <v>158</v>
      </c>
      <c r="BK119" s="172">
        <f>BK120+BK137+BK149+BK454+BK563+BK569</f>
        <v>0</v>
      </c>
    </row>
    <row r="120" spans="2:63" s="11" customFormat="1" ht="22.8" customHeight="1">
      <c r="B120" s="162"/>
      <c r="D120" s="163" t="s">
        <v>70</v>
      </c>
      <c r="E120" s="173" t="s">
        <v>15</v>
      </c>
      <c r="F120" s="173" t="s">
        <v>159</v>
      </c>
      <c r="I120" s="165"/>
      <c r="J120" s="174">
        <f>BK120</f>
        <v>0</v>
      </c>
      <c r="L120" s="162"/>
      <c r="M120" s="167"/>
      <c r="N120" s="168"/>
      <c r="O120" s="168"/>
      <c r="P120" s="169">
        <f>SUM(P121:P136)</f>
        <v>0</v>
      </c>
      <c r="Q120" s="168"/>
      <c r="R120" s="169">
        <f>SUM(R121:R136)</f>
        <v>0</v>
      </c>
      <c r="S120" s="168"/>
      <c r="T120" s="170">
        <f>SUM(T121:T136)</f>
        <v>7.33125</v>
      </c>
      <c r="AR120" s="163" t="s">
        <v>15</v>
      </c>
      <c r="AT120" s="171" t="s">
        <v>70</v>
      </c>
      <c r="AU120" s="171" t="s">
        <v>15</v>
      </c>
      <c r="AY120" s="163" t="s">
        <v>158</v>
      </c>
      <c r="BK120" s="172">
        <f>SUM(BK121:BK136)</f>
        <v>0</v>
      </c>
    </row>
    <row r="121" spans="2:65" s="1" customFormat="1" ht="33.75" customHeight="1">
      <c r="B121" s="175"/>
      <c r="C121" s="176" t="s">
        <v>15</v>
      </c>
      <c r="D121" s="176" t="s">
        <v>160</v>
      </c>
      <c r="E121" s="177" t="s">
        <v>161</v>
      </c>
      <c r="F121" s="178" t="s">
        <v>162</v>
      </c>
      <c r="G121" s="179" t="s">
        <v>163</v>
      </c>
      <c r="H121" s="180">
        <v>28.75</v>
      </c>
      <c r="I121" s="181"/>
      <c r="J121" s="182">
        <f>ROUND(I121*H121,2)</f>
        <v>0</v>
      </c>
      <c r="K121" s="178" t="s">
        <v>164</v>
      </c>
      <c r="L121" s="37"/>
      <c r="M121" s="183" t="s">
        <v>3</v>
      </c>
      <c r="N121" s="184" t="s">
        <v>42</v>
      </c>
      <c r="O121" s="67"/>
      <c r="P121" s="185">
        <f>O121*H121</f>
        <v>0</v>
      </c>
      <c r="Q121" s="185">
        <v>0</v>
      </c>
      <c r="R121" s="185">
        <f>Q121*H121</f>
        <v>0</v>
      </c>
      <c r="S121" s="185">
        <v>0.255</v>
      </c>
      <c r="T121" s="186">
        <f>S121*H121</f>
        <v>7.33125</v>
      </c>
      <c r="AR121" s="19" t="s">
        <v>165</v>
      </c>
      <c r="AT121" s="19" t="s">
        <v>160</v>
      </c>
      <c r="AU121" s="19" t="s">
        <v>78</v>
      </c>
      <c r="AY121" s="19" t="s">
        <v>158</v>
      </c>
      <c r="BE121" s="187">
        <f>IF(N121="základní",J121,0)</f>
        <v>0</v>
      </c>
      <c r="BF121" s="187">
        <f>IF(N121="snížená",J121,0)</f>
        <v>0</v>
      </c>
      <c r="BG121" s="187">
        <f>IF(N121="zákl. přenesená",J121,0)</f>
        <v>0</v>
      </c>
      <c r="BH121" s="187">
        <f>IF(N121="sníž. přenesená",J121,0)</f>
        <v>0</v>
      </c>
      <c r="BI121" s="187">
        <f>IF(N121="nulová",J121,0)</f>
        <v>0</v>
      </c>
      <c r="BJ121" s="19" t="s">
        <v>15</v>
      </c>
      <c r="BK121" s="187">
        <f>ROUND(I121*H121,2)</f>
        <v>0</v>
      </c>
      <c r="BL121" s="19" t="s">
        <v>165</v>
      </c>
      <c r="BM121" s="19" t="s">
        <v>166</v>
      </c>
    </row>
    <row r="122" spans="2:51" s="12" customFormat="1" ht="12">
      <c r="B122" s="188"/>
      <c r="D122" s="189" t="s">
        <v>167</v>
      </c>
      <c r="E122" s="190" t="s">
        <v>3</v>
      </c>
      <c r="F122" s="191" t="s">
        <v>168</v>
      </c>
      <c r="H122" s="192">
        <v>28.75</v>
      </c>
      <c r="I122" s="193"/>
      <c r="L122" s="188"/>
      <c r="M122" s="194"/>
      <c r="N122" s="195"/>
      <c r="O122" s="195"/>
      <c r="P122" s="195"/>
      <c r="Q122" s="195"/>
      <c r="R122" s="195"/>
      <c r="S122" s="195"/>
      <c r="T122" s="196"/>
      <c r="AT122" s="190" t="s">
        <v>167</v>
      </c>
      <c r="AU122" s="190" t="s">
        <v>78</v>
      </c>
      <c r="AV122" s="12" t="s">
        <v>78</v>
      </c>
      <c r="AW122" s="12" t="s">
        <v>33</v>
      </c>
      <c r="AX122" s="12" t="s">
        <v>15</v>
      </c>
      <c r="AY122" s="190" t="s">
        <v>158</v>
      </c>
    </row>
    <row r="123" spans="2:65" s="1" customFormat="1" ht="22.5" customHeight="1">
      <c r="B123" s="175"/>
      <c r="C123" s="176" t="s">
        <v>78</v>
      </c>
      <c r="D123" s="176" t="s">
        <v>160</v>
      </c>
      <c r="E123" s="177" t="s">
        <v>169</v>
      </c>
      <c r="F123" s="178" t="s">
        <v>170</v>
      </c>
      <c r="G123" s="179" t="s">
        <v>171</v>
      </c>
      <c r="H123" s="180">
        <v>11.5</v>
      </c>
      <c r="I123" s="181"/>
      <c r="J123" s="182">
        <f>ROUND(I123*H123,2)</f>
        <v>0</v>
      </c>
      <c r="K123" s="178" t="s">
        <v>164</v>
      </c>
      <c r="L123" s="37"/>
      <c r="M123" s="183" t="s">
        <v>3</v>
      </c>
      <c r="N123" s="184" t="s">
        <v>42</v>
      </c>
      <c r="O123" s="67"/>
      <c r="P123" s="185">
        <f>O123*H123</f>
        <v>0</v>
      </c>
      <c r="Q123" s="185">
        <v>0</v>
      </c>
      <c r="R123" s="185">
        <f>Q123*H123</f>
        <v>0</v>
      </c>
      <c r="S123" s="185">
        <v>0</v>
      </c>
      <c r="T123" s="186">
        <f>S123*H123</f>
        <v>0</v>
      </c>
      <c r="AR123" s="19" t="s">
        <v>165</v>
      </c>
      <c r="AT123" s="19" t="s">
        <v>160</v>
      </c>
      <c r="AU123" s="19" t="s">
        <v>78</v>
      </c>
      <c r="AY123" s="19" t="s">
        <v>158</v>
      </c>
      <c r="BE123" s="187">
        <f>IF(N123="základní",J123,0)</f>
        <v>0</v>
      </c>
      <c r="BF123" s="187">
        <f>IF(N123="snížená",J123,0)</f>
        <v>0</v>
      </c>
      <c r="BG123" s="187">
        <f>IF(N123="zákl. přenesená",J123,0)</f>
        <v>0</v>
      </c>
      <c r="BH123" s="187">
        <f>IF(N123="sníž. přenesená",J123,0)</f>
        <v>0</v>
      </c>
      <c r="BI123" s="187">
        <f>IF(N123="nulová",J123,0)</f>
        <v>0</v>
      </c>
      <c r="BJ123" s="19" t="s">
        <v>15</v>
      </c>
      <c r="BK123" s="187">
        <f>ROUND(I123*H123,2)</f>
        <v>0</v>
      </c>
      <c r="BL123" s="19" t="s">
        <v>165</v>
      </c>
      <c r="BM123" s="19" t="s">
        <v>172</v>
      </c>
    </row>
    <row r="124" spans="2:51" s="12" customFormat="1" ht="12">
      <c r="B124" s="188"/>
      <c r="D124" s="189" t="s">
        <v>167</v>
      </c>
      <c r="E124" s="190" t="s">
        <v>3</v>
      </c>
      <c r="F124" s="191" t="s">
        <v>173</v>
      </c>
      <c r="H124" s="192">
        <v>11.5</v>
      </c>
      <c r="I124" s="193"/>
      <c r="L124" s="188"/>
      <c r="M124" s="194"/>
      <c r="N124" s="195"/>
      <c r="O124" s="195"/>
      <c r="P124" s="195"/>
      <c r="Q124" s="195"/>
      <c r="R124" s="195"/>
      <c r="S124" s="195"/>
      <c r="T124" s="196"/>
      <c r="AT124" s="190" t="s">
        <v>167</v>
      </c>
      <c r="AU124" s="190" t="s">
        <v>78</v>
      </c>
      <c r="AV124" s="12" t="s">
        <v>78</v>
      </c>
      <c r="AW124" s="12" t="s">
        <v>33</v>
      </c>
      <c r="AX124" s="12" t="s">
        <v>15</v>
      </c>
      <c r="AY124" s="190" t="s">
        <v>158</v>
      </c>
    </row>
    <row r="125" spans="2:65" s="1" customFormat="1" ht="22.5" customHeight="1">
      <c r="B125" s="175"/>
      <c r="C125" s="176" t="s">
        <v>84</v>
      </c>
      <c r="D125" s="176" t="s">
        <v>160</v>
      </c>
      <c r="E125" s="177" t="s">
        <v>174</v>
      </c>
      <c r="F125" s="178" t="s">
        <v>175</v>
      </c>
      <c r="G125" s="179" t="s">
        <v>171</v>
      </c>
      <c r="H125" s="180">
        <v>11.5</v>
      </c>
      <c r="I125" s="181"/>
      <c r="J125" s="182">
        <f>ROUND(I125*H125,2)</f>
        <v>0</v>
      </c>
      <c r="K125" s="178" t="s">
        <v>164</v>
      </c>
      <c r="L125" s="37"/>
      <c r="M125" s="183" t="s">
        <v>3</v>
      </c>
      <c r="N125" s="184" t="s">
        <v>42</v>
      </c>
      <c r="O125" s="67"/>
      <c r="P125" s="185">
        <f>O125*H125</f>
        <v>0</v>
      </c>
      <c r="Q125" s="185">
        <v>0</v>
      </c>
      <c r="R125" s="185">
        <f>Q125*H125</f>
        <v>0</v>
      </c>
      <c r="S125" s="185">
        <v>0</v>
      </c>
      <c r="T125" s="186">
        <f>S125*H125</f>
        <v>0</v>
      </c>
      <c r="AR125" s="19" t="s">
        <v>165</v>
      </c>
      <c r="AT125" s="19" t="s">
        <v>160</v>
      </c>
      <c r="AU125" s="19" t="s">
        <v>78</v>
      </c>
      <c r="AY125" s="19" t="s">
        <v>158</v>
      </c>
      <c r="BE125" s="187">
        <f>IF(N125="základní",J125,0)</f>
        <v>0</v>
      </c>
      <c r="BF125" s="187">
        <f>IF(N125="snížená",J125,0)</f>
        <v>0</v>
      </c>
      <c r="BG125" s="187">
        <f>IF(N125="zákl. přenesená",J125,0)</f>
        <v>0</v>
      </c>
      <c r="BH125" s="187">
        <f>IF(N125="sníž. přenesená",J125,0)</f>
        <v>0</v>
      </c>
      <c r="BI125" s="187">
        <f>IF(N125="nulová",J125,0)</f>
        <v>0</v>
      </c>
      <c r="BJ125" s="19" t="s">
        <v>15</v>
      </c>
      <c r="BK125" s="187">
        <f>ROUND(I125*H125,2)</f>
        <v>0</v>
      </c>
      <c r="BL125" s="19" t="s">
        <v>165</v>
      </c>
      <c r="BM125" s="19" t="s">
        <v>176</v>
      </c>
    </row>
    <row r="126" spans="2:65" s="1" customFormat="1" ht="22.5" customHeight="1">
      <c r="B126" s="175"/>
      <c r="C126" s="176" t="s">
        <v>165</v>
      </c>
      <c r="D126" s="176" t="s">
        <v>160</v>
      </c>
      <c r="E126" s="177" t="s">
        <v>177</v>
      </c>
      <c r="F126" s="178" t="s">
        <v>178</v>
      </c>
      <c r="G126" s="179" t="s">
        <v>171</v>
      </c>
      <c r="H126" s="180">
        <v>5.462</v>
      </c>
      <c r="I126" s="181"/>
      <c r="J126" s="182">
        <f>ROUND(I126*H126,2)</f>
        <v>0</v>
      </c>
      <c r="K126" s="178" t="s">
        <v>164</v>
      </c>
      <c r="L126" s="37"/>
      <c r="M126" s="183" t="s">
        <v>3</v>
      </c>
      <c r="N126" s="184" t="s">
        <v>42</v>
      </c>
      <c r="O126" s="67"/>
      <c r="P126" s="185">
        <f>O126*H126</f>
        <v>0</v>
      </c>
      <c r="Q126" s="185">
        <v>0</v>
      </c>
      <c r="R126" s="185">
        <f>Q126*H126</f>
        <v>0</v>
      </c>
      <c r="S126" s="185">
        <v>0</v>
      </c>
      <c r="T126" s="186">
        <f>S126*H126</f>
        <v>0</v>
      </c>
      <c r="AR126" s="19" t="s">
        <v>165</v>
      </c>
      <c r="AT126" s="19" t="s">
        <v>160</v>
      </c>
      <c r="AU126" s="19" t="s">
        <v>78</v>
      </c>
      <c r="AY126" s="19" t="s">
        <v>158</v>
      </c>
      <c r="BE126" s="187">
        <f>IF(N126="základní",J126,0)</f>
        <v>0</v>
      </c>
      <c r="BF126" s="187">
        <f>IF(N126="snížená",J126,0)</f>
        <v>0</v>
      </c>
      <c r="BG126" s="187">
        <f>IF(N126="zákl. přenesená",J126,0)</f>
        <v>0</v>
      </c>
      <c r="BH126" s="187">
        <f>IF(N126="sníž. přenesená",J126,0)</f>
        <v>0</v>
      </c>
      <c r="BI126" s="187">
        <f>IF(N126="nulová",J126,0)</f>
        <v>0</v>
      </c>
      <c r="BJ126" s="19" t="s">
        <v>15</v>
      </c>
      <c r="BK126" s="187">
        <f>ROUND(I126*H126,2)</f>
        <v>0</v>
      </c>
      <c r="BL126" s="19" t="s">
        <v>165</v>
      </c>
      <c r="BM126" s="19" t="s">
        <v>179</v>
      </c>
    </row>
    <row r="127" spans="2:51" s="13" customFormat="1" ht="12">
      <c r="B127" s="197"/>
      <c r="D127" s="189" t="s">
        <v>167</v>
      </c>
      <c r="E127" s="198" t="s">
        <v>3</v>
      </c>
      <c r="F127" s="199" t="s">
        <v>180</v>
      </c>
      <c r="H127" s="198" t="s">
        <v>3</v>
      </c>
      <c r="I127" s="200"/>
      <c r="L127" s="197"/>
      <c r="M127" s="201"/>
      <c r="N127" s="202"/>
      <c r="O127" s="202"/>
      <c r="P127" s="202"/>
      <c r="Q127" s="202"/>
      <c r="R127" s="202"/>
      <c r="S127" s="202"/>
      <c r="T127" s="203"/>
      <c r="AT127" s="198" t="s">
        <v>167</v>
      </c>
      <c r="AU127" s="198" t="s">
        <v>78</v>
      </c>
      <c r="AV127" s="13" t="s">
        <v>15</v>
      </c>
      <c r="AW127" s="13" t="s">
        <v>33</v>
      </c>
      <c r="AX127" s="13" t="s">
        <v>71</v>
      </c>
      <c r="AY127" s="198" t="s">
        <v>158</v>
      </c>
    </row>
    <row r="128" spans="2:51" s="12" customFormat="1" ht="12">
      <c r="B128" s="188"/>
      <c r="D128" s="189" t="s">
        <v>167</v>
      </c>
      <c r="E128" s="190" t="s">
        <v>3</v>
      </c>
      <c r="F128" s="191" t="s">
        <v>181</v>
      </c>
      <c r="H128" s="192">
        <v>5.462</v>
      </c>
      <c r="I128" s="193"/>
      <c r="L128" s="188"/>
      <c r="M128" s="194"/>
      <c r="N128" s="195"/>
      <c r="O128" s="195"/>
      <c r="P128" s="195"/>
      <c r="Q128" s="195"/>
      <c r="R128" s="195"/>
      <c r="S128" s="195"/>
      <c r="T128" s="196"/>
      <c r="AT128" s="190" t="s">
        <v>167</v>
      </c>
      <c r="AU128" s="190" t="s">
        <v>78</v>
      </c>
      <c r="AV128" s="12" t="s">
        <v>78</v>
      </c>
      <c r="AW128" s="12" t="s">
        <v>33</v>
      </c>
      <c r="AX128" s="12" t="s">
        <v>15</v>
      </c>
      <c r="AY128" s="190" t="s">
        <v>158</v>
      </c>
    </row>
    <row r="129" spans="2:65" s="1" customFormat="1" ht="22.5" customHeight="1">
      <c r="B129" s="175"/>
      <c r="C129" s="176" t="s">
        <v>182</v>
      </c>
      <c r="D129" s="176" t="s">
        <v>160</v>
      </c>
      <c r="E129" s="177" t="s">
        <v>183</v>
      </c>
      <c r="F129" s="178" t="s">
        <v>184</v>
      </c>
      <c r="G129" s="179" t="s">
        <v>171</v>
      </c>
      <c r="H129" s="180">
        <v>109.24</v>
      </c>
      <c r="I129" s="181"/>
      <c r="J129" s="182">
        <f>ROUND(I129*H129,2)</f>
        <v>0</v>
      </c>
      <c r="K129" s="178" t="s">
        <v>164</v>
      </c>
      <c r="L129" s="37"/>
      <c r="M129" s="183" t="s">
        <v>3</v>
      </c>
      <c r="N129" s="184" t="s">
        <v>42</v>
      </c>
      <c r="O129" s="67"/>
      <c r="P129" s="185">
        <f>O129*H129</f>
        <v>0</v>
      </c>
      <c r="Q129" s="185">
        <v>0</v>
      </c>
      <c r="R129" s="185">
        <f>Q129*H129</f>
        <v>0</v>
      </c>
      <c r="S129" s="185">
        <v>0</v>
      </c>
      <c r="T129" s="186">
        <f>S129*H129</f>
        <v>0</v>
      </c>
      <c r="AR129" s="19" t="s">
        <v>165</v>
      </c>
      <c r="AT129" s="19" t="s">
        <v>160</v>
      </c>
      <c r="AU129" s="19" t="s">
        <v>78</v>
      </c>
      <c r="AY129" s="19" t="s">
        <v>158</v>
      </c>
      <c r="BE129" s="187">
        <f>IF(N129="základní",J129,0)</f>
        <v>0</v>
      </c>
      <c r="BF129" s="187">
        <f>IF(N129="snížená",J129,0)</f>
        <v>0</v>
      </c>
      <c r="BG129" s="187">
        <f>IF(N129="zákl. přenesená",J129,0)</f>
        <v>0</v>
      </c>
      <c r="BH129" s="187">
        <f>IF(N129="sníž. přenesená",J129,0)</f>
        <v>0</v>
      </c>
      <c r="BI129" s="187">
        <f>IF(N129="nulová",J129,0)</f>
        <v>0</v>
      </c>
      <c r="BJ129" s="19" t="s">
        <v>15</v>
      </c>
      <c r="BK129" s="187">
        <f>ROUND(I129*H129,2)</f>
        <v>0</v>
      </c>
      <c r="BL129" s="19" t="s">
        <v>165</v>
      </c>
      <c r="BM129" s="19" t="s">
        <v>185</v>
      </c>
    </row>
    <row r="130" spans="2:51" s="12" customFormat="1" ht="12">
      <c r="B130" s="188"/>
      <c r="D130" s="189" t="s">
        <v>167</v>
      </c>
      <c r="F130" s="191" t="s">
        <v>186</v>
      </c>
      <c r="H130" s="192">
        <v>109.24</v>
      </c>
      <c r="I130" s="193"/>
      <c r="L130" s="188"/>
      <c r="M130" s="194"/>
      <c r="N130" s="195"/>
      <c r="O130" s="195"/>
      <c r="P130" s="195"/>
      <c r="Q130" s="195"/>
      <c r="R130" s="195"/>
      <c r="S130" s="195"/>
      <c r="T130" s="196"/>
      <c r="AT130" s="190" t="s">
        <v>167</v>
      </c>
      <c r="AU130" s="190" t="s">
        <v>78</v>
      </c>
      <c r="AV130" s="12" t="s">
        <v>78</v>
      </c>
      <c r="AW130" s="12" t="s">
        <v>4</v>
      </c>
      <c r="AX130" s="12" t="s">
        <v>15</v>
      </c>
      <c r="AY130" s="190" t="s">
        <v>158</v>
      </c>
    </row>
    <row r="131" spans="2:65" s="1" customFormat="1" ht="16.5" customHeight="1">
      <c r="B131" s="175"/>
      <c r="C131" s="176" t="s">
        <v>187</v>
      </c>
      <c r="D131" s="176" t="s">
        <v>160</v>
      </c>
      <c r="E131" s="177" t="s">
        <v>188</v>
      </c>
      <c r="F131" s="178" t="s">
        <v>189</v>
      </c>
      <c r="G131" s="179" t="s">
        <v>171</v>
      </c>
      <c r="H131" s="180">
        <v>5.462</v>
      </c>
      <c r="I131" s="181"/>
      <c r="J131" s="182">
        <f>ROUND(I131*H131,2)</f>
        <v>0</v>
      </c>
      <c r="K131" s="178" t="s">
        <v>164</v>
      </c>
      <c r="L131" s="37"/>
      <c r="M131" s="183" t="s">
        <v>3</v>
      </c>
      <c r="N131" s="184" t="s">
        <v>42</v>
      </c>
      <c r="O131" s="67"/>
      <c r="P131" s="185">
        <f>O131*H131</f>
        <v>0</v>
      </c>
      <c r="Q131" s="185">
        <v>0</v>
      </c>
      <c r="R131" s="185">
        <f>Q131*H131</f>
        <v>0</v>
      </c>
      <c r="S131" s="185">
        <v>0</v>
      </c>
      <c r="T131" s="186">
        <f>S131*H131</f>
        <v>0</v>
      </c>
      <c r="AR131" s="19" t="s">
        <v>165</v>
      </c>
      <c r="AT131" s="19" t="s">
        <v>160</v>
      </c>
      <c r="AU131" s="19" t="s">
        <v>78</v>
      </c>
      <c r="AY131" s="19" t="s">
        <v>158</v>
      </c>
      <c r="BE131" s="187">
        <f>IF(N131="základní",J131,0)</f>
        <v>0</v>
      </c>
      <c r="BF131" s="187">
        <f>IF(N131="snížená",J131,0)</f>
        <v>0</v>
      </c>
      <c r="BG131" s="187">
        <f>IF(N131="zákl. přenesená",J131,0)</f>
        <v>0</v>
      </c>
      <c r="BH131" s="187">
        <f>IF(N131="sníž. přenesená",J131,0)</f>
        <v>0</v>
      </c>
      <c r="BI131" s="187">
        <f>IF(N131="nulová",J131,0)</f>
        <v>0</v>
      </c>
      <c r="BJ131" s="19" t="s">
        <v>15</v>
      </c>
      <c r="BK131" s="187">
        <f>ROUND(I131*H131,2)</f>
        <v>0</v>
      </c>
      <c r="BL131" s="19" t="s">
        <v>165</v>
      </c>
      <c r="BM131" s="19" t="s">
        <v>190</v>
      </c>
    </row>
    <row r="132" spans="2:65" s="1" customFormat="1" ht="16.5" customHeight="1">
      <c r="B132" s="175"/>
      <c r="C132" s="176" t="s">
        <v>191</v>
      </c>
      <c r="D132" s="176" t="s">
        <v>160</v>
      </c>
      <c r="E132" s="177" t="s">
        <v>192</v>
      </c>
      <c r="F132" s="178" t="s">
        <v>193</v>
      </c>
      <c r="G132" s="179" t="s">
        <v>171</v>
      </c>
      <c r="H132" s="180">
        <v>5.462</v>
      </c>
      <c r="I132" s="181"/>
      <c r="J132" s="182">
        <f>ROUND(I132*H132,2)</f>
        <v>0</v>
      </c>
      <c r="K132" s="178" t="s">
        <v>164</v>
      </c>
      <c r="L132" s="37"/>
      <c r="M132" s="183" t="s">
        <v>3</v>
      </c>
      <c r="N132" s="184" t="s">
        <v>42</v>
      </c>
      <c r="O132" s="67"/>
      <c r="P132" s="185">
        <f>O132*H132</f>
        <v>0</v>
      </c>
      <c r="Q132" s="185">
        <v>0</v>
      </c>
      <c r="R132" s="185">
        <f>Q132*H132</f>
        <v>0</v>
      </c>
      <c r="S132" s="185">
        <v>0</v>
      </c>
      <c r="T132" s="186">
        <f>S132*H132</f>
        <v>0</v>
      </c>
      <c r="AR132" s="19" t="s">
        <v>165</v>
      </c>
      <c r="AT132" s="19" t="s">
        <v>160</v>
      </c>
      <c r="AU132" s="19" t="s">
        <v>78</v>
      </c>
      <c r="AY132" s="19" t="s">
        <v>158</v>
      </c>
      <c r="BE132" s="187">
        <f>IF(N132="základní",J132,0)</f>
        <v>0</v>
      </c>
      <c r="BF132" s="187">
        <f>IF(N132="snížená",J132,0)</f>
        <v>0</v>
      </c>
      <c r="BG132" s="187">
        <f>IF(N132="zákl. přenesená",J132,0)</f>
        <v>0</v>
      </c>
      <c r="BH132" s="187">
        <f>IF(N132="sníž. přenesená",J132,0)</f>
        <v>0</v>
      </c>
      <c r="BI132" s="187">
        <f>IF(N132="nulová",J132,0)</f>
        <v>0</v>
      </c>
      <c r="BJ132" s="19" t="s">
        <v>15</v>
      </c>
      <c r="BK132" s="187">
        <f>ROUND(I132*H132,2)</f>
        <v>0</v>
      </c>
      <c r="BL132" s="19" t="s">
        <v>165</v>
      </c>
      <c r="BM132" s="19" t="s">
        <v>194</v>
      </c>
    </row>
    <row r="133" spans="2:65" s="1" customFormat="1" ht="22.5" customHeight="1">
      <c r="B133" s="175"/>
      <c r="C133" s="176" t="s">
        <v>195</v>
      </c>
      <c r="D133" s="176" t="s">
        <v>160</v>
      </c>
      <c r="E133" s="177" t="s">
        <v>196</v>
      </c>
      <c r="F133" s="178" t="s">
        <v>197</v>
      </c>
      <c r="G133" s="179" t="s">
        <v>198</v>
      </c>
      <c r="H133" s="180">
        <v>10.924</v>
      </c>
      <c r="I133" s="181"/>
      <c r="J133" s="182">
        <f>ROUND(I133*H133,2)</f>
        <v>0</v>
      </c>
      <c r="K133" s="178" t="s">
        <v>164</v>
      </c>
      <c r="L133" s="37"/>
      <c r="M133" s="183" t="s">
        <v>3</v>
      </c>
      <c r="N133" s="184" t="s">
        <v>42</v>
      </c>
      <c r="O133" s="67"/>
      <c r="P133" s="185">
        <f>O133*H133</f>
        <v>0</v>
      </c>
      <c r="Q133" s="185">
        <v>0</v>
      </c>
      <c r="R133" s="185">
        <f>Q133*H133</f>
        <v>0</v>
      </c>
      <c r="S133" s="185">
        <v>0</v>
      </c>
      <c r="T133" s="186">
        <f>S133*H133</f>
        <v>0</v>
      </c>
      <c r="AR133" s="19" t="s">
        <v>165</v>
      </c>
      <c r="AT133" s="19" t="s">
        <v>160</v>
      </c>
      <c r="AU133" s="19" t="s">
        <v>78</v>
      </c>
      <c r="AY133" s="19" t="s">
        <v>158</v>
      </c>
      <c r="BE133" s="187">
        <f>IF(N133="základní",J133,0)</f>
        <v>0</v>
      </c>
      <c r="BF133" s="187">
        <f>IF(N133="snížená",J133,0)</f>
        <v>0</v>
      </c>
      <c r="BG133" s="187">
        <f>IF(N133="zákl. přenesená",J133,0)</f>
        <v>0</v>
      </c>
      <c r="BH133" s="187">
        <f>IF(N133="sníž. přenesená",J133,0)</f>
        <v>0</v>
      </c>
      <c r="BI133" s="187">
        <f>IF(N133="nulová",J133,0)</f>
        <v>0</v>
      </c>
      <c r="BJ133" s="19" t="s">
        <v>15</v>
      </c>
      <c r="BK133" s="187">
        <f>ROUND(I133*H133,2)</f>
        <v>0</v>
      </c>
      <c r="BL133" s="19" t="s">
        <v>165</v>
      </c>
      <c r="BM133" s="19" t="s">
        <v>199</v>
      </c>
    </row>
    <row r="134" spans="2:51" s="12" customFormat="1" ht="12">
      <c r="B134" s="188"/>
      <c r="D134" s="189" t="s">
        <v>167</v>
      </c>
      <c r="F134" s="191" t="s">
        <v>200</v>
      </c>
      <c r="H134" s="192">
        <v>10.924</v>
      </c>
      <c r="I134" s="193"/>
      <c r="L134" s="188"/>
      <c r="M134" s="194"/>
      <c r="N134" s="195"/>
      <c r="O134" s="195"/>
      <c r="P134" s="195"/>
      <c r="Q134" s="195"/>
      <c r="R134" s="195"/>
      <c r="S134" s="195"/>
      <c r="T134" s="196"/>
      <c r="AT134" s="190" t="s">
        <v>167</v>
      </c>
      <c r="AU134" s="190" t="s">
        <v>78</v>
      </c>
      <c r="AV134" s="12" t="s">
        <v>78</v>
      </c>
      <c r="AW134" s="12" t="s">
        <v>4</v>
      </c>
      <c r="AX134" s="12" t="s">
        <v>15</v>
      </c>
      <c r="AY134" s="190" t="s">
        <v>158</v>
      </c>
    </row>
    <row r="135" spans="2:65" s="1" customFormat="1" ht="22.5" customHeight="1">
      <c r="B135" s="175"/>
      <c r="C135" s="176" t="s">
        <v>201</v>
      </c>
      <c r="D135" s="176" t="s">
        <v>160</v>
      </c>
      <c r="E135" s="177" t="s">
        <v>202</v>
      </c>
      <c r="F135" s="178" t="s">
        <v>203</v>
      </c>
      <c r="G135" s="179" t="s">
        <v>171</v>
      </c>
      <c r="H135" s="180">
        <v>6.038</v>
      </c>
      <c r="I135" s="181"/>
      <c r="J135" s="182">
        <f>ROUND(I135*H135,2)</f>
        <v>0</v>
      </c>
      <c r="K135" s="178" t="s">
        <v>164</v>
      </c>
      <c r="L135" s="37"/>
      <c r="M135" s="183" t="s">
        <v>3</v>
      </c>
      <c r="N135" s="184" t="s">
        <v>42</v>
      </c>
      <c r="O135" s="67"/>
      <c r="P135" s="185">
        <f>O135*H135</f>
        <v>0</v>
      </c>
      <c r="Q135" s="185">
        <v>0</v>
      </c>
      <c r="R135" s="185">
        <f>Q135*H135</f>
        <v>0</v>
      </c>
      <c r="S135" s="185">
        <v>0</v>
      </c>
      <c r="T135" s="186">
        <f>S135*H135</f>
        <v>0</v>
      </c>
      <c r="AR135" s="19" t="s">
        <v>165</v>
      </c>
      <c r="AT135" s="19" t="s">
        <v>160</v>
      </c>
      <c r="AU135" s="19" t="s">
        <v>78</v>
      </c>
      <c r="AY135" s="19" t="s">
        <v>158</v>
      </c>
      <c r="BE135" s="187">
        <f>IF(N135="základní",J135,0)</f>
        <v>0</v>
      </c>
      <c r="BF135" s="187">
        <f>IF(N135="snížená",J135,0)</f>
        <v>0</v>
      </c>
      <c r="BG135" s="187">
        <f>IF(N135="zákl. přenesená",J135,0)</f>
        <v>0</v>
      </c>
      <c r="BH135" s="187">
        <f>IF(N135="sníž. přenesená",J135,0)</f>
        <v>0</v>
      </c>
      <c r="BI135" s="187">
        <f>IF(N135="nulová",J135,0)</f>
        <v>0</v>
      </c>
      <c r="BJ135" s="19" t="s">
        <v>15</v>
      </c>
      <c r="BK135" s="187">
        <f>ROUND(I135*H135,2)</f>
        <v>0</v>
      </c>
      <c r="BL135" s="19" t="s">
        <v>165</v>
      </c>
      <c r="BM135" s="19" t="s">
        <v>204</v>
      </c>
    </row>
    <row r="136" spans="2:51" s="12" customFormat="1" ht="12">
      <c r="B136" s="188"/>
      <c r="D136" s="189" t="s">
        <v>167</v>
      </c>
      <c r="E136" s="190" t="s">
        <v>3</v>
      </c>
      <c r="F136" s="191" t="s">
        <v>205</v>
      </c>
      <c r="H136" s="192">
        <v>6.038</v>
      </c>
      <c r="I136" s="193"/>
      <c r="L136" s="188"/>
      <c r="M136" s="194"/>
      <c r="N136" s="195"/>
      <c r="O136" s="195"/>
      <c r="P136" s="195"/>
      <c r="Q136" s="195"/>
      <c r="R136" s="195"/>
      <c r="S136" s="195"/>
      <c r="T136" s="196"/>
      <c r="AT136" s="190" t="s">
        <v>167</v>
      </c>
      <c r="AU136" s="190" t="s">
        <v>78</v>
      </c>
      <c r="AV136" s="12" t="s">
        <v>78</v>
      </c>
      <c r="AW136" s="12" t="s">
        <v>33</v>
      </c>
      <c r="AX136" s="12" t="s">
        <v>15</v>
      </c>
      <c r="AY136" s="190" t="s">
        <v>158</v>
      </c>
    </row>
    <row r="137" spans="2:63" s="11" customFormat="1" ht="22.8" customHeight="1">
      <c r="B137" s="162"/>
      <c r="D137" s="163" t="s">
        <v>70</v>
      </c>
      <c r="E137" s="173" t="s">
        <v>84</v>
      </c>
      <c r="F137" s="173" t="s">
        <v>206</v>
      </c>
      <c r="I137" s="165"/>
      <c r="J137" s="174">
        <f>BK137</f>
        <v>0</v>
      </c>
      <c r="L137" s="162"/>
      <c r="M137" s="167"/>
      <c r="N137" s="168"/>
      <c r="O137" s="168"/>
      <c r="P137" s="169">
        <f>SUM(P138:P148)</f>
        <v>0</v>
      </c>
      <c r="Q137" s="168"/>
      <c r="R137" s="169">
        <f>SUM(R138:R148)</f>
        <v>0.6606080000000001</v>
      </c>
      <c r="S137" s="168"/>
      <c r="T137" s="170">
        <f>SUM(T138:T148)</f>
        <v>0</v>
      </c>
      <c r="AR137" s="163" t="s">
        <v>15</v>
      </c>
      <c r="AT137" s="171" t="s">
        <v>70</v>
      </c>
      <c r="AU137" s="171" t="s">
        <v>15</v>
      </c>
      <c r="AY137" s="163" t="s">
        <v>158</v>
      </c>
      <c r="BK137" s="172">
        <f>SUM(BK138:BK148)</f>
        <v>0</v>
      </c>
    </row>
    <row r="138" spans="2:65" s="1" customFormat="1" ht="22.5" customHeight="1">
      <c r="B138" s="175"/>
      <c r="C138" s="176" t="s">
        <v>207</v>
      </c>
      <c r="D138" s="176" t="s">
        <v>160</v>
      </c>
      <c r="E138" s="177" t="s">
        <v>208</v>
      </c>
      <c r="F138" s="178" t="s">
        <v>209</v>
      </c>
      <c r="G138" s="179" t="s">
        <v>163</v>
      </c>
      <c r="H138" s="180">
        <v>3.2</v>
      </c>
      <c r="I138" s="181"/>
      <c r="J138" s="182">
        <f>ROUND(I138*H138,2)</f>
        <v>0</v>
      </c>
      <c r="K138" s="178" t="s">
        <v>164</v>
      </c>
      <c r="L138" s="37"/>
      <c r="M138" s="183" t="s">
        <v>3</v>
      </c>
      <c r="N138" s="184" t="s">
        <v>42</v>
      </c>
      <c r="O138" s="67"/>
      <c r="P138" s="185">
        <f>O138*H138</f>
        <v>0</v>
      </c>
      <c r="Q138" s="185">
        <v>0.20608</v>
      </c>
      <c r="R138" s="185">
        <f>Q138*H138</f>
        <v>0.659456</v>
      </c>
      <c r="S138" s="185">
        <v>0</v>
      </c>
      <c r="T138" s="186">
        <f>S138*H138</f>
        <v>0</v>
      </c>
      <c r="AR138" s="19" t="s">
        <v>165</v>
      </c>
      <c r="AT138" s="19" t="s">
        <v>160</v>
      </c>
      <c r="AU138" s="19" t="s">
        <v>78</v>
      </c>
      <c r="AY138" s="19" t="s">
        <v>158</v>
      </c>
      <c r="BE138" s="187">
        <f>IF(N138="základní",J138,0)</f>
        <v>0</v>
      </c>
      <c r="BF138" s="187">
        <f>IF(N138="snížená",J138,0)</f>
        <v>0</v>
      </c>
      <c r="BG138" s="187">
        <f>IF(N138="zákl. přenesená",J138,0)</f>
        <v>0</v>
      </c>
      <c r="BH138" s="187">
        <f>IF(N138="sníž. přenesená",J138,0)</f>
        <v>0</v>
      </c>
      <c r="BI138" s="187">
        <f>IF(N138="nulová",J138,0)</f>
        <v>0</v>
      </c>
      <c r="BJ138" s="19" t="s">
        <v>15</v>
      </c>
      <c r="BK138" s="187">
        <f>ROUND(I138*H138,2)</f>
        <v>0</v>
      </c>
      <c r="BL138" s="19" t="s">
        <v>165</v>
      </c>
      <c r="BM138" s="19" t="s">
        <v>210</v>
      </c>
    </row>
    <row r="139" spans="2:51" s="13" customFormat="1" ht="12">
      <c r="B139" s="197"/>
      <c r="D139" s="189" t="s">
        <v>167</v>
      </c>
      <c r="E139" s="198" t="s">
        <v>3</v>
      </c>
      <c r="F139" s="199" t="s">
        <v>211</v>
      </c>
      <c r="H139" s="198" t="s">
        <v>3</v>
      </c>
      <c r="I139" s="200"/>
      <c r="L139" s="197"/>
      <c r="M139" s="201"/>
      <c r="N139" s="202"/>
      <c r="O139" s="202"/>
      <c r="P139" s="202"/>
      <c r="Q139" s="202"/>
      <c r="R139" s="202"/>
      <c r="S139" s="202"/>
      <c r="T139" s="203"/>
      <c r="AT139" s="198" t="s">
        <v>167</v>
      </c>
      <c r="AU139" s="198" t="s">
        <v>78</v>
      </c>
      <c r="AV139" s="13" t="s">
        <v>15</v>
      </c>
      <c r="AW139" s="13" t="s">
        <v>33</v>
      </c>
      <c r="AX139" s="13" t="s">
        <v>71</v>
      </c>
      <c r="AY139" s="198" t="s">
        <v>158</v>
      </c>
    </row>
    <row r="140" spans="2:51" s="12" customFormat="1" ht="12">
      <c r="B140" s="188"/>
      <c r="D140" s="189" t="s">
        <v>167</v>
      </c>
      <c r="E140" s="190" t="s">
        <v>3</v>
      </c>
      <c r="F140" s="191" t="s">
        <v>212</v>
      </c>
      <c r="H140" s="192">
        <v>1.8</v>
      </c>
      <c r="I140" s="193"/>
      <c r="L140" s="188"/>
      <c r="M140" s="194"/>
      <c r="N140" s="195"/>
      <c r="O140" s="195"/>
      <c r="P140" s="195"/>
      <c r="Q140" s="195"/>
      <c r="R140" s="195"/>
      <c r="S140" s="195"/>
      <c r="T140" s="196"/>
      <c r="AT140" s="190" t="s">
        <v>167</v>
      </c>
      <c r="AU140" s="190" t="s">
        <v>78</v>
      </c>
      <c r="AV140" s="12" t="s">
        <v>78</v>
      </c>
      <c r="AW140" s="12" t="s">
        <v>33</v>
      </c>
      <c r="AX140" s="12" t="s">
        <v>71</v>
      </c>
      <c r="AY140" s="190" t="s">
        <v>158</v>
      </c>
    </row>
    <row r="141" spans="2:51" s="13" customFormat="1" ht="12">
      <c r="B141" s="197"/>
      <c r="D141" s="189" t="s">
        <v>167</v>
      </c>
      <c r="E141" s="198" t="s">
        <v>3</v>
      </c>
      <c r="F141" s="199" t="s">
        <v>213</v>
      </c>
      <c r="H141" s="198" t="s">
        <v>3</v>
      </c>
      <c r="I141" s="200"/>
      <c r="L141" s="197"/>
      <c r="M141" s="201"/>
      <c r="N141" s="202"/>
      <c r="O141" s="202"/>
      <c r="P141" s="202"/>
      <c r="Q141" s="202"/>
      <c r="R141" s="202"/>
      <c r="S141" s="202"/>
      <c r="T141" s="203"/>
      <c r="AT141" s="198" t="s">
        <v>167</v>
      </c>
      <c r="AU141" s="198" t="s">
        <v>78</v>
      </c>
      <c r="AV141" s="13" t="s">
        <v>15</v>
      </c>
      <c r="AW141" s="13" t="s">
        <v>33</v>
      </c>
      <c r="AX141" s="13" t="s">
        <v>71</v>
      </c>
      <c r="AY141" s="198" t="s">
        <v>158</v>
      </c>
    </row>
    <row r="142" spans="2:51" s="12" customFormat="1" ht="12">
      <c r="B142" s="188"/>
      <c r="D142" s="189" t="s">
        <v>167</v>
      </c>
      <c r="E142" s="190" t="s">
        <v>3</v>
      </c>
      <c r="F142" s="191" t="s">
        <v>214</v>
      </c>
      <c r="H142" s="192">
        <v>1.4</v>
      </c>
      <c r="I142" s="193"/>
      <c r="L142" s="188"/>
      <c r="M142" s="194"/>
      <c r="N142" s="195"/>
      <c r="O142" s="195"/>
      <c r="P142" s="195"/>
      <c r="Q142" s="195"/>
      <c r="R142" s="195"/>
      <c r="S142" s="195"/>
      <c r="T142" s="196"/>
      <c r="AT142" s="190" t="s">
        <v>167</v>
      </c>
      <c r="AU142" s="190" t="s">
        <v>78</v>
      </c>
      <c r="AV142" s="12" t="s">
        <v>78</v>
      </c>
      <c r="AW142" s="12" t="s">
        <v>33</v>
      </c>
      <c r="AX142" s="12" t="s">
        <v>71</v>
      </c>
      <c r="AY142" s="190" t="s">
        <v>158</v>
      </c>
    </row>
    <row r="143" spans="2:51" s="14" customFormat="1" ht="12">
      <c r="B143" s="204"/>
      <c r="D143" s="189" t="s">
        <v>167</v>
      </c>
      <c r="E143" s="205" t="s">
        <v>3</v>
      </c>
      <c r="F143" s="206" t="s">
        <v>215</v>
      </c>
      <c r="H143" s="207">
        <v>3.2</v>
      </c>
      <c r="I143" s="208"/>
      <c r="L143" s="204"/>
      <c r="M143" s="209"/>
      <c r="N143" s="210"/>
      <c r="O143" s="210"/>
      <c r="P143" s="210"/>
      <c r="Q143" s="210"/>
      <c r="R143" s="210"/>
      <c r="S143" s="210"/>
      <c r="T143" s="211"/>
      <c r="AT143" s="205" t="s">
        <v>167</v>
      </c>
      <c r="AU143" s="205" t="s">
        <v>78</v>
      </c>
      <c r="AV143" s="14" t="s">
        <v>165</v>
      </c>
      <c r="AW143" s="14" t="s">
        <v>33</v>
      </c>
      <c r="AX143" s="14" t="s">
        <v>15</v>
      </c>
      <c r="AY143" s="205" t="s">
        <v>158</v>
      </c>
    </row>
    <row r="144" spans="2:65" s="1" customFormat="1" ht="16.5" customHeight="1">
      <c r="B144" s="175"/>
      <c r="C144" s="176" t="s">
        <v>216</v>
      </c>
      <c r="D144" s="176" t="s">
        <v>160</v>
      </c>
      <c r="E144" s="177" t="s">
        <v>217</v>
      </c>
      <c r="F144" s="178" t="s">
        <v>218</v>
      </c>
      <c r="G144" s="179" t="s">
        <v>219</v>
      </c>
      <c r="H144" s="180">
        <v>9.6</v>
      </c>
      <c r="I144" s="181"/>
      <c r="J144" s="182">
        <f>ROUND(I144*H144,2)</f>
        <v>0</v>
      </c>
      <c r="K144" s="178" t="s">
        <v>164</v>
      </c>
      <c r="L144" s="37"/>
      <c r="M144" s="183" t="s">
        <v>3</v>
      </c>
      <c r="N144" s="184" t="s">
        <v>42</v>
      </c>
      <c r="O144" s="67"/>
      <c r="P144" s="185">
        <f>O144*H144</f>
        <v>0</v>
      </c>
      <c r="Q144" s="185">
        <v>0.00012</v>
      </c>
      <c r="R144" s="185">
        <f>Q144*H144</f>
        <v>0.001152</v>
      </c>
      <c r="S144" s="185">
        <v>0</v>
      </c>
      <c r="T144" s="186">
        <f>S144*H144</f>
        <v>0</v>
      </c>
      <c r="AR144" s="19" t="s">
        <v>165</v>
      </c>
      <c r="AT144" s="19" t="s">
        <v>160</v>
      </c>
      <c r="AU144" s="19" t="s">
        <v>78</v>
      </c>
      <c r="AY144" s="19" t="s">
        <v>158</v>
      </c>
      <c r="BE144" s="187">
        <f>IF(N144="základní",J144,0)</f>
        <v>0</v>
      </c>
      <c r="BF144" s="187">
        <f>IF(N144="snížená",J144,0)</f>
        <v>0</v>
      </c>
      <c r="BG144" s="187">
        <f>IF(N144="zákl. přenesená",J144,0)</f>
        <v>0</v>
      </c>
      <c r="BH144" s="187">
        <f>IF(N144="sníž. přenesená",J144,0)</f>
        <v>0</v>
      </c>
      <c r="BI144" s="187">
        <f>IF(N144="nulová",J144,0)</f>
        <v>0</v>
      </c>
      <c r="BJ144" s="19" t="s">
        <v>15</v>
      </c>
      <c r="BK144" s="187">
        <f>ROUND(I144*H144,2)</f>
        <v>0</v>
      </c>
      <c r="BL144" s="19" t="s">
        <v>165</v>
      </c>
      <c r="BM144" s="19" t="s">
        <v>220</v>
      </c>
    </row>
    <row r="145" spans="2:51" s="13" customFormat="1" ht="12">
      <c r="B145" s="197"/>
      <c r="D145" s="189" t="s">
        <v>167</v>
      </c>
      <c r="E145" s="198" t="s">
        <v>3</v>
      </c>
      <c r="F145" s="199" t="s">
        <v>221</v>
      </c>
      <c r="H145" s="198" t="s">
        <v>3</v>
      </c>
      <c r="I145" s="200"/>
      <c r="L145" s="197"/>
      <c r="M145" s="201"/>
      <c r="N145" s="202"/>
      <c r="O145" s="202"/>
      <c r="P145" s="202"/>
      <c r="Q145" s="202"/>
      <c r="R145" s="202"/>
      <c r="S145" s="202"/>
      <c r="T145" s="203"/>
      <c r="AT145" s="198" t="s">
        <v>167</v>
      </c>
      <c r="AU145" s="198" t="s">
        <v>78</v>
      </c>
      <c r="AV145" s="13" t="s">
        <v>15</v>
      </c>
      <c r="AW145" s="13" t="s">
        <v>33</v>
      </c>
      <c r="AX145" s="13" t="s">
        <v>71</v>
      </c>
      <c r="AY145" s="198" t="s">
        <v>158</v>
      </c>
    </row>
    <row r="146" spans="2:51" s="12" customFormat="1" ht="12">
      <c r="B146" s="188"/>
      <c r="D146" s="189" t="s">
        <v>167</v>
      </c>
      <c r="E146" s="190" t="s">
        <v>3</v>
      </c>
      <c r="F146" s="191" t="s">
        <v>222</v>
      </c>
      <c r="H146" s="192">
        <v>4.7</v>
      </c>
      <c r="I146" s="193"/>
      <c r="L146" s="188"/>
      <c r="M146" s="194"/>
      <c r="N146" s="195"/>
      <c r="O146" s="195"/>
      <c r="P146" s="195"/>
      <c r="Q146" s="195"/>
      <c r="R146" s="195"/>
      <c r="S146" s="195"/>
      <c r="T146" s="196"/>
      <c r="AT146" s="190" t="s">
        <v>167</v>
      </c>
      <c r="AU146" s="190" t="s">
        <v>78</v>
      </c>
      <c r="AV146" s="12" t="s">
        <v>78</v>
      </c>
      <c r="AW146" s="12" t="s">
        <v>33</v>
      </c>
      <c r="AX146" s="12" t="s">
        <v>71</v>
      </c>
      <c r="AY146" s="190" t="s">
        <v>158</v>
      </c>
    </row>
    <row r="147" spans="2:51" s="12" customFormat="1" ht="12">
      <c r="B147" s="188"/>
      <c r="D147" s="189" t="s">
        <v>167</v>
      </c>
      <c r="E147" s="190" t="s">
        <v>3</v>
      </c>
      <c r="F147" s="191" t="s">
        <v>223</v>
      </c>
      <c r="H147" s="192">
        <v>4.9</v>
      </c>
      <c r="I147" s="193"/>
      <c r="L147" s="188"/>
      <c r="M147" s="194"/>
      <c r="N147" s="195"/>
      <c r="O147" s="195"/>
      <c r="P147" s="195"/>
      <c r="Q147" s="195"/>
      <c r="R147" s="195"/>
      <c r="S147" s="195"/>
      <c r="T147" s="196"/>
      <c r="AT147" s="190" t="s">
        <v>167</v>
      </c>
      <c r="AU147" s="190" t="s">
        <v>78</v>
      </c>
      <c r="AV147" s="12" t="s">
        <v>78</v>
      </c>
      <c r="AW147" s="12" t="s">
        <v>33</v>
      </c>
      <c r="AX147" s="12" t="s">
        <v>71</v>
      </c>
      <c r="AY147" s="190" t="s">
        <v>158</v>
      </c>
    </row>
    <row r="148" spans="2:51" s="14" customFormat="1" ht="12">
      <c r="B148" s="204"/>
      <c r="D148" s="189" t="s">
        <v>167</v>
      </c>
      <c r="E148" s="205" t="s">
        <v>3</v>
      </c>
      <c r="F148" s="206" t="s">
        <v>215</v>
      </c>
      <c r="H148" s="207">
        <v>9.6</v>
      </c>
      <c r="I148" s="208"/>
      <c r="L148" s="204"/>
      <c r="M148" s="209"/>
      <c r="N148" s="210"/>
      <c r="O148" s="210"/>
      <c r="P148" s="210"/>
      <c r="Q148" s="210"/>
      <c r="R148" s="210"/>
      <c r="S148" s="210"/>
      <c r="T148" s="211"/>
      <c r="AT148" s="205" t="s">
        <v>167</v>
      </c>
      <c r="AU148" s="205" t="s">
        <v>78</v>
      </c>
      <c r="AV148" s="14" t="s">
        <v>165</v>
      </c>
      <c r="AW148" s="14" t="s">
        <v>33</v>
      </c>
      <c r="AX148" s="14" t="s">
        <v>15</v>
      </c>
      <c r="AY148" s="205" t="s">
        <v>158</v>
      </c>
    </row>
    <row r="149" spans="2:63" s="11" customFormat="1" ht="22.8" customHeight="1">
      <c r="B149" s="162"/>
      <c r="D149" s="163" t="s">
        <v>70</v>
      </c>
      <c r="E149" s="173" t="s">
        <v>187</v>
      </c>
      <c r="F149" s="173" t="s">
        <v>224</v>
      </c>
      <c r="I149" s="165"/>
      <c r="J149" s="174">
        <f>BK149</f>
        <v>0</v>
      </c>
      <c r="L149" s="162"/>
      <c r="M149" s="167"/>
      <c r="N149" s="168"/>
      <c r="O149" s="168"/>
      <c r="P149" s="169">
        <f>P150+P221+P449</f>
        <v>0</v>
      </c>
      <c r="Q149" s="168"/>
      <c r="R149" s="169">
        <f>R150+R221+R449</f>
        <v>46.71915637000001</v>
      </c>
      <c r="S149" s="168"/>
      <c r="T149" s="170">
        <f>T150+T221+T449</f>
        <v>0</v>
      </c>
      <c r="AR149" s="163" t="s">
        <v>15</v>
      </c>
      <c r="AT149" s="171" t="s">
        <v>70</v>
      </c>
      <c r="AU149" s="171" t="s">
        <v>15</v>
      </c>
      <c r="AY149" s="163" t="s">
        <v>158</v>
      </c>
      <c r="BK149" s="172">
        <f>BK150+BK221+BK449</f>
        <v>0</v>
      </c>
    </row>
    <row r="150" spans="2:63" s="11" customFormat="1" ht="20.85" customHeight="1">
      <c r="B150" s="162"/>
      <c r="D150" s="163" t="s">
        <v>70</v>
      </c>
      <c r="E150" s="173" t="s">
        <v>225</v>
      </c>
      <c r="F150" s="173" t="s">
        <v>226</v>
      </c>
      <c r="I150" s="165"/>
      <c r="J150" s="174">
        <f>BK150</f>
        <v>0</v>
      </c>
      <c r="L150" s="162"/>
      <c r="M150" s="167"/>
      <c r="N150" s="168"/>
      <c r="O150" s="168"/>
      <c r="P150" s="169">
        <f>SUM(P151:P220)</f>
        <v>0</v>
      </c>
      <c r="Q150" s="168"/>
      <c r="R150" s="169">
        <f>SUM(R151:R220)</f>
        <v>5.42423925</v>
      </c>
      <c r="S150" s="168"/>
      <c r="T150" s="170">
        <f>SUM(T151:T220)</f>
        <v>0</v>
      </c>
      <c r="AR150" s="163" t="s">
        <v>15</v>
      </c>
      <c r="AT150" s="171" t="s">
        <v>70</v>
      </c>
      <c r="AU150" s="171" t="s">
        <v>78</v>
      </c>
      <c r="AY150" s="163" t="s">
        <v>158</v>
      </c>
      <c r="BK150" s="172">
        <f>SUM(BK151:BK220)</f>
        <v>0</v>
      </c>
    </row>
    <row r="151" spans="2:65" s="1" customFormat="1" ht="16.5" customHeight="1">
      <c r="B151" s="175"/>
      <c r="C151" s="176" t="s">
        <v>227</v>
      </c>
      <c r="D151" s="176" t="s">
        <v>160</v>
      </c>
      <c r="E151" s="177" t="s">
        <v>228</v>
      </c>
      <c r="F151" s="178" t="s">
        <v>229</v>
      </c>
      <c r="G151" s="179" t="s">
        <v>163</v>
      </c>
      <c r="H151" s="180">
        <v>84.894</v>
      </c>
      <c r="I151" s="181"/>
      <c r="J151" s="182">
        <f>ROUND(I151*H151,2)</f>
        <v>0</v>
      </c>
      <c r="K151" s="178" t="s">
        <v>164</v>
      </c>
      <c r="L151" s="37"/>
      <c r="M151" s="183" t="s">
        <v>3</v>
      </c>
      <c r="N151" s="184" t="s">
        <v>42</v>
      </c>
      <c r="O151" s="67"/>
      <c r="P151" s="185">
        <f>O151*H151</f>
        <v>0</v>
      </c>
      <c r="Q151" s="185">
        <v>0.03358</v>
      </c>
      <c r="R151" s="185">
        <f>Q151*H151</f>
        <v>2.85074052</v>
      </c>
      <c r="S151" s="185">
        <v>0</v>
      </c>
      <c r="T151" s="186">
        <f>S151*H151</f>
        <v>0</v>
      </c>
      <c r="AR151" s="19" t="s">
        <v>165</v>
      </c>
      <c r="AT151" s="19" t="s">
        <v>160</v>
      </c>
      <c r="AU151" s="19" t="s">
        <v>84</v>
      </c>
      <c r="AY151" s="19" t="s">
        <v>158</v>
      </c>
      <c r="BE151" s="187">
        <f>IF(N151="základní",J151,0)</f>
        <v>0</v>
      </c>
      <c r="BF151" s="187">
        <f>IF(N151="snížená",J151,0)</f>
        <v>0</v>
      </c>
      <c r="BG151" s="187">
        <f>IF(N151="zákl. přenesená",J151,0)</f>
        <v>0</v>
      </c>
      <c r="BH151" s="187">
        <f>IF(N151="sníž. přenesená",J151,0)</f>
        <v>0</v>
      </c>
      <c r="BI151" s="187">
        <f>IF(N151="nulová",J151,0)</f>
        <v>0</v>
      </c>
      <c r="BJ151" s="19" t="s">
        <v>15</v>
      </c>
      <c r="BK151" s="187">
        <f>ROUND(I151*H151,2)</f>
        <v>0</v>
      </c>
      <c r="BL151" s="19" t="s">
        <v>165</v>
      </c>
      <c r="BM151" s="19" t="s">
        <v>230</v>
      </c>
    </row>
    <row r="152" spans="2:51" s="13" customFormat="1" ht="12">
      <c r="B152" s="197"/>
      <c r="D152" s="189" t="s">
        <v>167</v>
      </c>
      <c r="E152" s="198" t="s">
        <v>3</v>
      </c>
      <c r="F152" s="199" t="s">
        <v>231</v>
      </c>
      <c r="H152" s="198" t="s">
        <v>3</v>
      </c>
      <c r="I152" s="200"/>
      <c r="L152" s="197"/>
      <c r="M152" s="201"/>
      <c r="N152" s="202"/>
      <c r="O152" s="202"/>
      <c r="P152" s="202"/>
      <c r="Q152" s="202"/>
      <c r="R152" s="202"/>
      <c r="S152" s="202"/>
      <c r="T152" s="203"/>
      <c r="AT152" s="198" t="s">
        <v>167</v>
      </c>
      <c r="AU152" s="198" t="s">
        <v>84</v>
      </c>
      <c r="AV152" s="13" t="s">
        <v>15</v>
      </c>
      <c r="AW152" s="13" t="s">
        <v>33</v>
      </c>
      <c r="AX152" s="13" t="s">
        <v>71</v>
      </c>
      <c r="AY152" s="198" t="s">
        <v>158</v>
      </c>
    </row>
    <row r="153" spans="2:51" s="12" customFormat="1" ht="12">
      <c r="B153" s="188"/>
      <c r="D153" s="189" t="s">
        <v>167</v>
      </c>
      <c r="E153" s="190" t="s">
        <v>3</v>
      </c>
      <c r="F153" s="191" t="s">
        <v>232</v>
      </c>
      <c r="H153" s="192">
        <v>81.954</v>
      </c>
      <c r="I153" s="193"/>
      <c r="L153" s="188"/>
      <c r="M153" s="194"/>
      <c r="N153" s="195"/>
      <c r="O153" s="195"/>
      <c r="P153" s="195"/>
      <c r="Q153" s="195"/>
      <c r="R153" s="195"/>
      <c r="S153" s="195"/>
      <c r="T153" s="196"/>
      <c r="AT153" s="190" t="s">
        <v>167</v>
      </c>
      <c r="AU153" s="190" t="s">
        <v>84</v>
      </c>
      <c r="AV153" s="12" t="s">
        <v>78</v>
      </c>
      <c r="AW153" s="12" t="s">
        <v>33</v>
      </c>
      <c r="AX153" s="12" t="s">
        <v>71</v>
      </c>
      <c r="AY153" s="190" t="s">
        <v>158</v>
      </c>
    </row>
    <row r="154" spans="2:51" s="13" customFormat="1" ht="12">
      <c r="B154" s="197"/>
      <c r="D154" s="189" t="s">
        <v>167</v>
      </c>
      <c r="E154" s="198" t="s">
        <v>3</v>
      </c>
      <c r="F154" s="199" t="s">
        <v>233</v>
      </c>
      <c r="H154" s="198" t="s">
        <v>3</v>
      </c>
      <c r="I154" s="200"/>
      <c r="L154" s="197"/>
      <c r="M154" s="201"/>
      <c r="N154" s="202"/>
      <c r="O154" s="202"/>
      <c r="P154" s="202"/>
      <c r="Q154" s="202"/>
      <c r="R154" s="202"/>
      <c r="S154" s="202"/>
      <c r="T154" s="203"/>
      <c r="AT154" s="198" t="s">
        <v>167</v>
      </c>
      <c r="AU154" s="198" t="s">
        <v>84</v>
      </c>
      <c r="AV154" s="13" t="s">
        <v>15</v>
      </c>
      <c r="AW154" s="13" t="s">
        <v>33</v>
      </c>
      <c r="AX154" s="13" t="s">
        <v>71</v>
      </c>
      <c r="AY154" s="198" t="s">
        <v>158</v>
      </c>
    </row>
    <row r="155" spans="2:51" s="12" customFormat="1" ht="12">
      <c r="B155" s="188"/>
      <c r="D155" s="189" t="s">
        <v>167</v>
      </c>
      <c r="E155" s="190" t="s">
        <v>3</v>
      </c>
      <c r="F155" s="191" t="s">
        <v>234</v>
      </c>
      <c r="H155" s="192">
        <v>2.94</v>
      </c>
      <c r="I155" s="193"/>
      <c r="L155" s="188"/>
      <c r="M155" s="194"/>
      <c r="N155" s="195"/>
      <c r="O155" s="195"/>
      <c r="P155" s="195"/>
      <c r="Q155" s="195"/>
      <c r="R155" s="195"/>
      <c r="S155" s="195"/>
      <c r="T155" s="196"/>
      <c r="AT155" s="190" t="s">
        <v>167</v>
      </c>
      <c r="AU155" s="190" t="s">
        <v>84</v>
      </c>
      <c r="AV155" s="12" t="s">
        <v>78</v>
      </c>
      <c r="AW155" s="12" t="s">
        <v>33</v>
      </c>
      <c r="AX155" s="12" t="s">
        <v>71</v>
      </c>
      <c r="AY155" s="190" t="s">
        <v>158</v>
      </c>
    </row>
    <row r="156" spans="2:51" s="14" customFormat="1" ht="12">
      <c r="B156" s="204"/>
      <c r="D156" s="189" t="s">
        <v>167</v>
      </c>
      <c r="E156" s="205" t="s">
        <v>3</v>
      </c>
      <c r="F156" s="206" t="s">
        <v>215</v>
      </c>
      <c r="H156" s="207">
        <v>84.894</v>
      </c>
      <c r="I156" s="208"/>
      <c r="L156" s="204"/>
      <c r="M156" s="209"/>
      <c r="N156" s="210"/>
      <c r="O156" s="210"/>
      <c r="P156" s="210"/>
      <c r="Q156" s="210"/>
      <c r="R156" s="210"/>
      <c r="S156" s="210"/>
      <c r="T156" s="211"/>
      <c r="AT156" s="205" t="s">
        <v>167</v>
      </c>
      <c r="AU156" s="205" t="s">
        <v>84</v>
      </c>
      <c r="AV156" s="14" t="s">
        <v>165</v>
      </c>
      <c r="AW156" s="14" t="s">
        <v>33</v>
      </c>
      <c r="AX156" s="14" t="s">
        <v>15</v>
      </c>
      <c r="AY156" s="205" t="s">
        <v>158</v>
      </c>
    </row>
    <row r="157" spans="2:65" s="1" customFormat="1" ht="16.5" customHeight="1">
      <c r="B157" s="175"/>
      <c r="C157" s="176" t="s">
        <v>235</v>
      </c>
      <c r="D157" s="176" t="s">
        <v>160</v>
      </c>
      <c r="E157" s="177" t="s">
        <v>236</v>
      </c>
      <c r="F157" s="178" t="s">
        <v>237</v>
      </c>
      <c r="G157" s="179" t="s">
        <v>163</v>
      </c>
      <c r="H157" s="180">
        <v>133.5</v>
      </c>
      <c r="I157" s="181"/>
      <c r="J157" s="182">
        <f>ROUND(I157*H157,2)</f>
        <v>0</v>
      </c>
      <c r="K157" s="178" t="s">
        <v>164</v>
      </c>
      <c r="L157" s="37"/>
      <c r="M157" s="183" t="s">
        <v>3</v>
      </c>
      <c r="N157" s="184" t="s">
        <v>42</v>
      </c>
      <c r="O157" s="67"/>
      <c r="P157" s="185">
        <f>O157*H157</f>
        <v>0</v>
      </c>
      <c r="Q157" s="185">
        <v>0</v>
      </c>
      <c r="R157" s="185">
        <f>Q157*H157</f>
        <v>0</v>
      </c>
      <c r="S157" s="185">
        <v>0</v>
      </c>
      <c r="T157" s="186">
        <f>S157*H157</f>
        <v>0</v>
      </c>
      <c r="AR157" s="19" t="s">
        <v>165</v>
      </c>
      <c r="AT157" s="19" t="s">
        <v>160</v>
      </c>
      <c r="AU157" s="19" t="s">
        <v>84</v>
      </c>
      <c r="AY157" s="19" t="s">
        <v>158</v>
      </c>
      <c r="BE157" s="187">
        <f>IF(N157="základní",J157,0)</f>
        <v>0</v>
      </c>
      <c r="BF157" s="187">
        <f>IF(N157="snížená",J157,0)</f>
        <v>0</v>
      </c>
      <c r="BG157" s="187">
        <f>IF(N157="zákl. přenesená",J157,0)</f>
        <v>0</v>
      </c>
      <c r="BH157" s="187">
        <f>IF(N157="sníž. přenesená",J157,0)</f>
        <v>0</v>
      </c>
      <c r="BI157" s="187">
        <f>IF(N157="nulová",J157,0)</f>
        <v>0</v>
      </c>
      <c r="BJ157" s="19" t="s">
        <v>15</v>
      </c>
      <c r="BK157" s="187">
        <f>ROUND(I157*H157,2)</f>
        <v>0</v>
      </c>
      <c r="BL157" s="19" t="s">
        <v>165</v>
      </c>
      <c r="BM157" s="19" t="s">
        <v>238</v>
      </c>
    </row>
    <row r="158" spans="2:51" s="13" customFormat="1" ht="12">
      <c r="B158" s="197"/>
      <c r="D158" s="189" t="s">
        <v>167</v>
      </c>
      <c r="E158" s="198" t="s">
        <v>3</v>
      </c>
      <c r="F158" s="199" t="s">
        <v>239</v>
      </c>
      <c r="H158" s="198" t="s">
        <v>3</v>
      </c>
      <c r="I158" s="200"/>
      <c r="L158" s="197"/>
      <c r="M158" s="201"/>
      <c r="N158" s="202"/>
      <c r="O158" s="202"/>
      <c r="P158" s="202"/>
      <c r="Q158" s="202"/>
      <c r="R158" s="202"/>
      <c r="S158" s="202"/>
      <c r="T158" s="203"/>
      <c r="AT158" s="198" t="s">
        <v>167</v>
      </c>
      <c r="AU158" s="198" t="s">
        <v>84</v>
      </c>
      <c r="AV158" s="13" t="s">
        <v>15</v>
      </c>
      <c r="AW158" s="13" t="s">
        <v>33</v>
      </c>
      <c r="AX158" s="13" t="s">
        <v>71</v>
      </c>
      <c r="AY158" s="198" t="s">
        <v>158</v>
      </c>
    </row>
    <row r="159" spans="2:51" s="12" customFormat="1" ht="12">
      <c r="B159" s="188"/>
      <c r="D159" s="189" t="s">
        <v>167</v>
      </c>
      <c r="E159" s="190" t="s">
        <v>3</v>
      </c>
      <c r="F159" s="191" t="s">
        <v>240</v>
      </c>
      <c r="H159" s="192">
        <v>88.5</v>
      </c>
      <c r="I159" s="193"/>
      <c r="L159" s="188"/>
      <c r="M159" s="194"/>
      <c r="N159" s="195"/>
      <c r="O159" s="195"/>
      <c r="P159" s="195"/>
      <c r="Q159" s="195"/>
      <c r="R159" s="195"/>
      <c r="S159" s="195"/>
      <c r="T159" s="196"/>
      <c r="AT159" s="190" t="s">
        <v>167</v>
      </c>
      <c r="AU159" s="190" t="s">
        <v>84</v>
      </c>
      <c r="AV159" s="12" t="s">
        <v>78</v>
      </c>
      <c r="AW159" s="12" t="s">
        <v>33</v>
      </c>
      <c r="AX159" s="12" t="s">
        <v>71</v>
      </c>
      <c r="AY159" s="190" t="s">
        <v>158</v>
      </c>
    </row>
    <row r="160" spans="2:51" s="13" customFormat="1" ht="12">
      <c r="B160" s="197"/>
      <c r="D160" s="189" t="s">
        <v>167</v>
      </c>
      <c r="E160" s="198" t="s">
        <v>3</v>
      </c>
      <c r="F160" s="199" t="s">
        <v>241</v>
      </c>
      <c r="H160" s="198" t="s">
        <v>3</v>
      </c>
      <c r="I160" s="200"/>
      <c r="L160" s="197"/>
      <c r="M160" s="201"/>
      <c r="N160" s="202"/>
      <c r="O160" s="202"/>
      <c r="P160" s="202"/>
      <c r="Q160" s="202"/>
      <c r="R160" s="202"/>
      <c r="S160" s="202"/>
      <c r="T160" s="203"/>
      <c r="AT160" s="198" t="s">
        <v>167</v>
      </c>
      <c r="AU160" s="198" t="s">
        <v>84</v>
      </c>
      <c r="AV160" s="13" t="s">
        <v>15</v>
      </c>
      <c r="AW160" s="13" t="s">
        <v>33</v>
      </c>
      <c r="AX160" s="13" t="s">
        <v>71</v>
      </c>
      <c r="AY160" s="198" t="s">
        <v>158</v>
      </c>
    </row>
    <row r="161" spans="2:51" s="12" customFormat="1" ht="12">
      <c r="B161" s="188"/>
      <c r="D161" s="189" t="s">
        <v>167</v>
      </c>
      <c r="E161" s="190" t="s">
        <v>3</v>
      </c>
      <c r="F161" s="191" t="s">
        <v>242</v>
      </c>
      <c r="H161" s="192">
        <v>45</v>
      </c>
      <c r="I161" s="193"/>
      <c r="L161" s="188"/>
      <c r="M161" s="194"/>
      <c r="N161" s="195"/>
      <c r="O161" s="195"/>
      <c r="P161" s="195"/>
      <c r="Q161" s="195"/>
      <c r="R161" s="195"/>
      <c r="S161" s="195"/>
      <c r="T161" s="196"/>
      <c r="AT161" s="190" t="s">
        <v>167</v>
      </c>
      <c r="AU161" s="190" t="s">
        <v>84</v>
      </c>
      <c r="AV161" s="12" t="s">
        <v>78</v>
      </c>
      <c r="AW161" s="12" t="s">
        <v>33</v>
      </c>
      <c r="AX161" s="12" t="s">
        <v>71</v>
      </c>
      <c r="AY161" s="190" t="s">
        <v>158</v>
      </c>
    </row>
    <row r="162" spans="2:51" s="14" customFormat="1" ht="12">
      <c r="B162" s="204"/>
      <c r="D162" s="189" t="s">
        <v>167</v>
      </c>
      <c r="E162" s="205" t="s">
        <v>3</v>
      </c>
      <c r="F162" s="206" t="s">
        <v>215</v>
      </c>
      <c r="H162" s="207">
        <v>133.5</v>
      </c>
      <c r="I162" s="208"/>
      <c r="L162" s="204"/>
      <c r="M162" s="209"/>
      <c r="N162" s="210"/>
      <c r="O162" s="210"/>
      <c r="P162" s="210"/>
      <c r="Q162" s="210"/>
      <c r="R162" s="210"/>
      <c r="S162" s="210"/>
      <c r="T162" s="211"/>
      <c r="AT162" s="205" t="s">
        <v>167</v>
      </c>
      <c r="AU162" s="205" t="s">
        <v>84</v>
      </c>
      <c r="AV162" s="14" t="s">
        <v>165</v>
      </c>
      <c r="AW162" s="14" t="s">
        <v>33</v>
      </c>
      <c r="AX162" s="14" t="s">
        <v>15</v>
      </c>
      <c r="AY162" s="205" t="s">
        <v>158</v>
      </c>
    </row>
    <row r="163" spans="2:65" s="1" customFormat="1" ht="22.5" customHeight="1">
      <c r="B163" s="175"/>
      <c r="C163" s="176" t="s">
        <v>243</v>
      </c>
      <c r="D163" s="176" t="s">
        <v>160</v>
      </c>
      <c r="E163" s="177" t="s">
        <v>244</v>
      </c>
      <c r="F163" s="178" t="s">
        <v>245</v>
      </c>
      <c r="G163" s="179" t="s">
        <v>219</v>
      </c>
      <c r="H163" s="180">
        <v>273.18</v>
      </c>
      <c r="I163" s="181"/>
      <c r="J163" s="182">
        <f>ROUND(I163*H163,2)</f>
        <v>0</v>
      </c>
      <c r="K163" s="178" t="s">
        <v>164</v>
      </c>
      <c r="L163" s="37"/>
      <c r="M163" s="183" t="s">
        <v>3</v>
      </c>
      <c r="N163" s="184" t="s">
        <v>42</v>
      </c>
      <c r="O163" s="67"/>
      <c r="P163" s="185">
        <f>O163*H163</f>
        <v>0</v>
      </c>
      <c r="Q163" s="185">
        <v>0</v>
      </c>
      <c r="R163" s="185">
        <f>Q163*H163</f>
        <v>0</v>
      </c>
      <c r="S163" s="185">
        <v>0</v>
      </c>
      <c r="T163" s="186">
        <f>S163*H163</f>
        <v>0</v>
      </c>
      <c r="AR163" s="19" t="s">
        <v>165</v>
      </c>
      <c r="AT163" s="19" t="s">
        <v>160</v>
      </c>
      <c r="AU163" s="19" t="s">
        <v>84</v>
      </c>
      <c r="AY163" s="19" t="s">
        <v>158</v>
      </c>
      <c r="BE163" s="187">
        <f>IF(N163="základní",J163,0)</f>
        <v>0</v>
      </c>
      <c r="BF163" s="187">
        <f>IF(N163="snížená",J163,0)</f>
        <v>0</v>
      </c>
      <c r="BG163" s="187">
        <f>IF(N163="zákl. přenesená",J163,0)</f>
        <v>0</v>
      </c>
      <c r="BH163" s="187">
        <f>IF(N163="sníž. přenesená",J163,0)</f>
        <v>0</v>
      </c>
      <c r="BI163" s="187">
        <f>IF(N163="nulová",J163,0)</f>
        <v>0</v>
      </c>
      <c r="BJ163" s="19" t="s">
        <v>15</v>
      </c>
      <c r="BK163" s="187">
        <f>ROUND(I163*H163,2)</f>
        <v>0</v>
      </c>
      <c r="BL163" s="19" t="s">
        <v>165</v>
      </c>
      <c r="BM163" s="19" t="s">
        <v>246</v>
      </c>
    </row>
    <row r="164" spans="2:51" s="13" customFormat="1" ht="12">
      <c r="B164" s="197"/>
      <c r="D164" s="189" t="s">
        <v>167</v>
      </c>
      <c r="E164" s="198" t="s">
        <v>3</v>
      </c>
      <c r="F164" s="199" t="s">
        <v>231</v>
      </c>
      <c r="H164" s="198" t="s">
        <v>3</v>
      </c>
      <c r="I164" s="200"/>
      <c r="L164" s="197"/>
      <c r="M164" s="201"/>
      <c r="N164" s="202"/>
      <c r="O164" s="202"/>
      <c r="P164" s="202"/>
      <c r="Q164" s="202"/>
      <c r="R164" s="202"/>
      <c r="S164" s="202"/>
      <c r="T164" s="203"/>
      <c r="AT164" s="198" t="s">
        <v>167</v>
      </c>
      <c r="AU164" s="198" t="s">
        <v>84</v>
      </c>
      <c r="AV164" s="13" t="s">
        <v>15</v>
      </c>
      <c r="AW164" s="13" t="s">
        <v>33</v>
      </c>
      <c r="AX164" s="13" t="s">
        <v>71</v>
      </c>
      <c r="AY164" s="198" t="s">
        <v>158</v>
      </c>
    </row>
    <row r="165" spans="2:51" s="12" customFormat="1" ht="12">
      <c r="B165" s="188"/>
      <c r="D165" s="189" t="s">
        <v>167</v>
      </c>
      <c r="E165" s="190" t="s">
        <v>3</v>
      </c>
      <c r="F165" s="191" t="s">
        <v>247</v>
      </c>
      <c r="H165" s="192">
        <v>273.18</v>
      </c>
      <c r="I165" s="193"/>
      <c r="L165" s="188"/>
      <c r="M165" s="194"/>
      <c r="N165" s="195"/>
      <c r="O165" s="195"/>
      <c r="P165" s="195"/>
      <c r="Q165" s="195"/>
      <c r="R165" s="195"/>
      <c r="S165" s="195"/>
      <c r="T165" s="196"/>
      <c r="AT165" s="190" t="s">
        <v>167</v>
      </c>
      <c r="AU165" s="190" t="s">
        <v>84</v>
      </c>
      <c r="AV165" s="12" t="s">
        <v>78</v>
      </c>
      <c r="AW165" s="12" t="s">
        <v>33</v>
      </c>
      <c r="AX165" s="12" t="s">
        <v>15</v>
      </c>
      <c r="AY165" s="190" t="s">
        <v>158</v>
      </c>
    </row>
    <row r="166" spans="2:65" s="1" customFormat="1" ht="16.5" customHeight="1">
      <c r="B166" s="175"/>
      <c r="C166" s="212" t="s">
        <v>9</v>
      </c>
      <c r="D166" s="212" t="s">
        <v>248</v>
      </c>
      <c r="E166" s="213" t="s">
        <v>249</v>
      </c>
      <c r="F166" s="214" t="s">
        <v>250</v>
      </c>
      <c r="G166" s="215" t="s">
        <v>219</v>
      </c>
      <c r="H166" s="216">
        <v>286.839</v>
      </c>
      <c r="I166" s="217"/>
      <c r="J166" s="218">
        <f>ROUND(I166*H166,2)</f>
        <v>0</v>
      </c>
      <c r="K166" s="214" t="s">
        <v>164</v>
      </c>
      <c r="L166" s="219"/>
      <c r="M166" s="220" t="s">
        <v>3</v>
      </c>
      <c r="N166" s="221" t="s">
        <v>42</v>
      </c>
      <c r="O166" s="67"/>
      <c r="P166" s="185">
        <f>O166*H166</f>
        <v>0</v>
      </c>
      <c r="Q166" s="185">
        <v>3E-05</v>
      </c>
      <c r="R166" s="185">
        <f>Q166*H166</f>
        <v>0.00860517</v>
      </c>
      <c r="S166" s="185">
        <v>0</v>
      </c>
      <c r="T166" s="186">
        <f>S166*H166</f>
        <v>0</v>
      </c>
      <c r="AR166" s="19" t="s">
        <v>195</v>
      </c>
      <c r="AT166" s="19" t="s">
        <v>248</v>
      </c>
      <c r="AU166" s="19" t="s">
        <v>84</v>
      </c>
      <c r="AY166" s="19" t="s">
        <v>158</v>
      </c>
      <c r="BE166" s="187">
        <f>IF(N166="základní",J166,0)</f>
        <v>0</v>
      </c>
      <c r="BF166" s="187">
        <f>IF(N166="snížená",J166,0)</f>
        <v>0</v>
      </c>
      <c r="BG166" s="187">
        <f>IF(N166="zákl. přenesená",J166,0)</f>
        <v>0</v>
      </c>
      <c r="BH166" s="187">
        <f>IF(N166="sníž. přenesená",J166,0)</f>
        <v>0</v>
      </c>
      <c r="BI166" s="187">
        <f>IF(N166="nulová",J166,0)</f>
        <v>0</v>
      </c>
      <c r="BJ166" s="19" t="s">
        <v>15</v>
      </c>
      <c r="BK166" s="187">
        <f>ROUND(I166*H166,2)</f>
        <v>0</v>
      </c>
      <c r="BL166" s="19" t="s">
        <v>165</v>
      </c>
      <c r="BM166" s="19" t="s">
        <v>251</v>
      </c>
    </row>
    <row r="167" spans="2:51" s="12" customFormat="1" ht="12">
      <c r="B167" s="188"/>
      <c r="D167" s="189" t="s">
        <v>167</v>
      </c>
      <c r="F167" s="191" t="s">
        <v>252</v>
      </c>
      <c r="H167" s="192">
        <v>286.839</v>
      </c>
      <c r="I167" s="193"/>
      <c r="L167" s="188"/>
      <c r="M167" s="194"/>
      <c r="N167" s="195"/>
      <c r="O167" s="195"/>
      <c r="P167" s="195"/>
      <c r="Q167" s="195"/>
      <c r="R167" s="195"/>
      <c r="S167" s="195"/>
      <c r="T167" s="196"/>
      <c r="AT167" s="190" t="s">
        <v>167</v>
      </c>
      <c r="AU167" s="190" t="s">
        <v>84</v>
      </c>
      <c r="AV167" s="12" t="s">
        <v>78</v>
      </c>
      <c r="AW167" s="12" t="s">
        <v>4</v>
      </c>
      <c r="AX167" s="12" t="s">
        <v>15</v>
      </c>
      <c r="AY167" s="190" t="s">
        <v>158</v>
      </c>
    </row>
    <row r="168" spans="2:65" s="1" customFormat="1" ht="22.5" customHeight="1">
      <c r="B168" s="175"/>
      <c r="C168" s="176" t="s">
        <v>253</v>
      </c>
      <c r="D168" s="176" t="s">
        <v>160</v>
      </c>
      <c r="E168" s="177" t="s">
        <v>254</v>
      </c>
      <c r="F168" s="178" t="s">
        <v>255</v>
      </c>
      <c r="G168" s="179" t="s">
        <v>219</v>
      </c>
      <c r="H168" s="180">
        <v>273.18</v>
      </c>
      <c r="I168" s="181"/>
      <c r="J168" s="182">
        <f>ROUND(I168*H168,2)</f>
        <v>0</v>
      </c>
      <c r="K168" s="178" t="s">
        <v>164</v>
      </c>
      <c r="L168" s="37"/>
      <c r="M168" s="183" t="s">
        <v>3</v>
      </c>
      <c r="N168" s="184" t="s">
        <v>42</v>
      </c>
      <c r="O168" s="67"/>
      <c r="P168" s="185">
        <f>O168*H168</f>
        <v>0</v>
      </c>
      <c r="Q168" s="185">
        <v>0</v>
      </c>
      <c r="R168" s="185">
        <f>Q168*H168</f>
        <v>0</v>
      </c>
      <c r="S168" s="185">
        <v>0</v>
      </c>
      <c r="T168" s="186">
        <f>S168*H168</f>
        <v>0</v>
      </c>
      <c r="AR168" s="19" t="s">
        <v>165</v>
      </c>
      <c r="AT168" s="19" t="s">
        <v>160</v>
      </c>
      <c r="AU168" s="19" t="s">
        <v>84</v>
      </c>
      <c r="AY168" s="19" t="s">
        <v>158</v>
      </c>
      <c r="BE168" s="187">
        <f>IF(N168="základní",J168,0)</f>
        <v>0</v>
      </c>
      <c r="BF168" s="187">
        <f>IF(N168="snížená",J168,0)</f>
        <v>0</v>
      </c>
      <c r="BG168" s="187">
        <f>IF(N168="zákl. přenesená",J168,0)</f>
        <v>0</v>
      </c>
      <c r="BH168" s="187">
        <f>IF(N168="sníž. přenesená",J168,0)</f>
        <v>0</v>
      </c>
      <c r="BI168" s="187">
        <f>IF(N168="nulová",J168,0)</f>
        <v>0</v>
      </c>
      <c r="BJ168" s="19" t="s">
        <v>15</v>
      </c>
      <c r="BK168" s="187">
        <f>ROUND(I168*H168,2)</f>
        <v>0</v>
      </c>
      <c r="BL168" s="19" t="s">
        <v>165</v>
      </c>
      <c r="BM168" s="19" t="s">
        <v>256</v>
      </c>
    </row>
    <row r="169" spans="2:51" s="13" customFormat="1" ht="12">
      <c r="B169" s="197"/>
      <c r="D169" s="189" t="s">
        <v>167</v>
      </c>
      <c r="E169" s="198" t="s">
        <v>3</v>
      </c>
      <c r="F169" s="199" t="s">
        <v>257</v>
      </c>
      <c r="H169" s="198" t="s">
        <v>3</v>
      </c>
      <c r="I169" s="200"/>
      <c r="L169" s="197"/>
      <c r="M169" s="201"/>
      <c r="N169" s="202"/>
      <c r="O169" s="202"/>
      <c r="P169" s="202"/>
      <c r="Q169" s="202"/>
      <c r="R169" s="202"/>
      <c r="S169" s="202"/>
      <c r="T169" s="203"/>
      <c r="AT169" s="198" t="s">
        <v>167</v>
      </c>
      <c r="AU169" s="198" t="s">
        <v>84</v>
      </c>
      <c r="AV169" s="13" t="s">
        <v>15</v>
      </c>
      <c r="AW169" s="13" t="s">
        <v>33</v>
      </c>
      <c r="AX169" s="13" t="s">
        <v>71</v>
      </c>
      <c r="AY169" s="198" t="s">
        <v>158</v>
      </c>
    </row>
    <row r="170" spans="2:51" s="12" customFormat="1" ht="12">
      <c r="B170" s="188"/>
      <c r="D170" s="189" t="s">
        <v>167</v>
      </c>
      <c r="E170" s="190" t="s">
        <v>3</v>
      </c>
      <c r="F170" s="191" t="s">
        <v>258</v>
      </c>
      <c r="H170" s="192">
        <v>10.6</v>
      </c>
      <c r="I170" s="193"/>
      <c r="L170" s="188"/>
      <c r="M170" s="194"/>
      <c r="N170" s="195"/>
      <c r="O170" s="195"/>
      <c r="P170" s="195"/>
      <c r="Q170" s="195"/>
      <c r="R170" s="195"/>
      <c r="S170" s="195"/>
      <c r="T170" s="196"/>
      <c r="AT170" s="190" t="s">
        <v>167</v>
      </c>
      <c r="AU170" s="190" t="s">
        <v>84</v>
      </c>
      <c r="AV170" s="12" t="s">
        <v>78</v>
      </c>
      <c r="AW170" s="12" t="s">
        <v>33</v>
      </c>
      <c r="AX170" s="12" t="s">
        <v>71</v>
      </c>
      <c r="AY170" s="190" t="s">
        <v>158</v>
      </c>
    </row>
    <row r="171" spans="2:51" s="12" customFormat="1" ht="12">
      <c r="B171" s="188"/>
      <c r="D171" s="189" t="s">
        <v>167</v>
      </c>
      <c r="E171" s="190" t="s">
        <v>3</v>
      </c>
      <c r="F171" s="191" t="s">
        <v>259</v>
      </c>
      <c r="H171" s="192">
        <v>55</v>
      </c>
      <c r="I171" s="193"/>
      <c r="L171" s="188"/>
      <c r="M171" s="194"/>
      <c r="N171" s="195"/>
      <c r="O171" s="195"/>
      <c r="P171" s="195"/>
      <c r="Q171" s="195"/>
      <c r="R171" s="195"/>
      <c r="S171" s="195"/>
      <c r="T171" s="196"/>
      <c r="AT171" s="190" t="s">
        <v>167</v>
      </c>
      <c r="AU171" s="190" t="s">
        <v>84</v>
      </c>
      <c r="AV171" s="12" t="s">
        <v>78</v>
      </c>
      <c r="AW171" s="12" t="s">
        <v>33</v>
      </c>
      <c r="AX171" s="12" t="s">
        <v>71</v>
      </c>
      <c r="AY171" s="190" t="s">
        <v>158</v>
      </c>
    </row>
    <row r="172" spans="2:51" s="12" customFormat="1" ht="12">
      <c r="B172" s="188"/>
      <c r="D172" s="189" t="s">
        <v>167</v>
      </c>
      <c r="E172" s="190" t="s">
        <v>3</v>
      </c>
      <c r="F172" s="191" t="s">
        <v>260</v>
      </c>
      <c r="H172" s="192">
        <v>55</v>
      </c>
      <c r="I172" s="193"/>
      <c r="L172" s="188"/>
      <c r="M172" s="194"/>
      <c r="N172" s="195"/>
      <c r="O172" s="195"/>
      <c r="P172" s="195"/>
      <c r="Q172" s="195"/>
      <c r="R172" s="195"/>
      <c r="S172" s="195"/>
      <c r="T172" s="196"/>
      <c r="AT172" s="190" t="s">
        <v>167</v>
      </c>
      <c r="AU172" s="190" t="s">
        <v>84</v>
      </c>
      <c r="AV172" s="12" t="s">
        <v>78</v>
      </c>
      <c r="AW172" s="12" t="s">
        <v>33</v>
      </c>
      <c r="AX172" s="12" t="s">
        <v>71</v>
      </c>
      <c r="AY172" s="190" t="s">
        <v>158</v>
      </c>
    </row>
    <row r="173" spans="2:51" s="12" customFormat="1" ht="12">
      <c r="B173" s="188"/>
      <c r="D173" s="189" t="s">
        <v>167</v>
      </c>
      <c r="E173" s="190" t="s">
        <v>3</v>
      </c>
      <c r="F173" s="191" t="s">
        <v>261</v>
      </c>
      <c r="H173" s="192">
        <v>9.6</v>
      </c>
      <c r="I173" s="193"/>
      <c r="L173" s="188"/>
      <c r="M173" s="194"/>
      <c r="N173" s="195"/>
      <c r="O173" s="195"/>
      <c r="P173" s="195"/>
      <c r="Q173" s="195"/>
      <c r="R173" s="195"/>
      <c r="S173" s="195"/>
      <c r="T173" s="196"/>
      <c r="AT173" s="190" t="s">
        <v>167</v>
      </c>
      <c r="AU173" s="190" t="s">
        <v>84</v>
      </c>
      <c r="AV173" s="12" t="s">
        <v>78</v>
      </c>
      <c r="AW173" s="12" t="s">
        <v>33</v>
      </c>
      <c r="AX173" s="12" t="s">
        <v>71</v>
      </c>
      <c r="AY173" s="190" t="s">
        <v>158</v>
      </c>
    </row>
    <row r="174" spans="2:51" s="12" customFormat="1" ht="12">
      <c r="B174" s="188"/>
      <c r="D174" s="189" t="s">
        <v>167</v>
      </c>
      <c r="E174" s="190" t="s">
        <v>3</v>
      </c>
      <c r="F174" s="191" t="s">
        <v>262</v>
      </c>
      <c r="H174" s="192">
        <v>23</v>
      </c>
      <c r="I174" s="193"/>
      <c r="L174" s="188"/>
      <c r="M174" s="194"/>
      <c r="N174" s="195"/>
      <c r="O174" s="195"/>
      <c r="P174" s="195"/>
      <c r="Q174" s="195"/>
      <c r="R174" s="195"/>
      <c r="S174" s="195"/>
      <c r="T174" s="196"/>
      <c r="AT174" s="190" t="s">
        <v>167</v>
      </c>
      <c r="AU174" s="190" t="s">
        <v>84</v>
      </c>
      <c r="AV174" s="12" t="s">
        <v>78</v>
      </c>
      <c r="AW174" s="12" t="s">
        <v>33</v>
      </c>
      <c r="AX174" s="12" t="s">
        <v>71</v>
      </c>
      <c r="AY174" s="190" t="s">
        <v>158</v>
      </c>
    </row>
    <row r="175" spans="2:51" s="12" customFormat="1" ht="12">
      <c r="B175" s="188"/>
      <c r="D175" s="189" t="s">
        <v>167</v>
      </c>
      <c r="E175" s="190" t="s">
        <v>3</v>
      </c>
      <c r="F175" s="191" t="s">
        <v>263</v>
      </c>
      <c r="H175" s="192">
        <v>20.5</v>
      </c>
      <c r="I175" s="193"/>
      <c r="L175" s="188"/>
      <c r="M175" s="194"/>
      <c r="N175" s="195"/>
      <c r="O175" s="195"/>
      <c r="P175" s="195"/>
      <c r="Q175" s="195"/>
      <c r="R175" s="195"/>
      <c r="S175" s="195"/>
      <c r="T175" s="196"/>
      <c r="AT175" s="190" t="s">
        <v>167</v>
      </c>
      <c r="AU175" s="190" t="s">
        <v>84</v>
      </c>
      <c r="AV175" s="12" t="s">
        <v>78</v>
      </c>
      <c r="AW175" s="12" t="s">
        <v>33</v>
      </c>
      <c r="AX175" s="12" t="s">
        <v>71</v>
      </c>
      <c r="AY175" s="190" t="s">
        <v>158</v>
      </c>
    </row>
    <row r="176" spans="2:51" s="12" customFormat="1" ht="12">
      <c r="B176" s="188"/>
      <c r="D176" s="189" t="s">
        <v>167</v>
      </c>
      <c r="E176" s="190" t="s">
        <v>3</v>
      </c>
      <c r="F176" s="191" t="s">
        <v>264</v>
      </c>
      <c r="H176" s="192">
        <v>1.8</v>
      </c>
      <c r="I176" s="193"/>
      <c r="L176" s="188"/>
      <c r="M176" s="194"/>
      <c r="N176" s="195"/>
      <c r="O176" s="195"/>
      <c r="P176" s="195"/>
      <c r="Q176" s="195"/>
      <c r="R176" s="195"/>
      <c r="S176" s="195"/>
      <c r="T176" s="196"/>
      <c r="AT176" s="190" t="s">
        <v>167</v>
      </c>
      <c r="AU176" s="190" t="s">
        <v>84</v>
      </c>
      <c r="AV176" s="12" t="s">
        <v>78</v>
      </c>
      <c r="AW176" s="12" t="s">
        <v>33</v>
      </c>
      <c r="AX176" s="12" t="s">
        <v>71</v>
      </c>
      <c r="AY176" s="190" t="s">
        <v>158</v>
      </c>
    </row>
    <row r="177" spans="2:51" s="12" customFormat="1" ht="12">
      <c r="B177" s="188"/>
      <c r="D177" s="189" t="s">
        <v>167</v>
      </c>
      <c r="E177" s="190" t="s">
        <v>3</v>
      </c>
      <c r="F177" s="191" t="s">
        <v>265</v>
      </c>
      <c r="H177" s="192">
        <v>9.94</v>
      </c>
      <c r="I177" s="193"/>
      <c r="L177" s="188"/>
      <c r="M177" s="194"/>
      <c r="N177" s="195"/>
      <c r="O177" s="195"/>
      <c r="P177" s="195"/>
      <c r="Q177" s="195"/>
      <c r="R177" s="195"/>
      <c r="S177" s="195"/>
      <c r="T177" s="196"/>
      <c r="AT177" s="190" t="s">
        <v>167</v>
      </c>
      <c r="AU177" s="190" t="s">
        <v>84</v>
      </c>
      <c r="AV177" s="12" t="s">
        <v>78</v>
      </c>
      <c r="AW177" s="12" t="s">
        <v>33</v>
      </c>
      <c r="AX177" s="12" t="s">
        <v>71</v>
      </c>
      <c r="AY177" s="190" t="s">
        <v>158</v>
      </c>
    </row>
    <row r="178" spans="2:51" s="12" customFormat="1" ht="12">
      <c r="B178" s="188"/>
      <c r="D178" s="189" t="s">
        <v>167</v>
      </c>
      <c r="E178" s="190" t="s">
        <v>3</v>
      </c>
      <c r="F178" s="191" t="s">
        <v>266</v>
      </c>
      <c r="H178" s="192">
        <v>42.7</v>
      </c>
      <c r="I178" s="193"/>
      <c r="L178" s="188"/>
      <c r="M178" s="194"/>
      <c r="N178" s="195"/>
      <c r="O178" s="195"/>
      <c r="P178" s="195"/>
      <c r="Q178" s="195"/>
      <c r="R178" s="195"/>
      <c r="S178" s="195"/>
      <c r="T178" s="196"/>
      <c r="AT178" s="190" t="s">
        <v>167</v>
      </c>
      <c r="AU178" s="190" t="s">
        <v>84</v>
      </c>
      <c r="AV178" s="12" t="s">
        <v>78</v>
      </c>
      <c r="AW178" s="12" t="s">
        <v>33</v>
      </c>
      <c r="AX178" s="12" t="s">
        <v>71</v>
      </c>
      <c r="AY178" s="190" t="s">
        <v>158</v>
      </c>
    </row>
    <row r="179" spans="2:51" s="12" customFormat="1" ht="12">
      <c r="B179" s="188"/>
      <c r="D179" s="189" t="s">
        <v>167</v>
      </c>
      <c r="E179" s="190" t="s">
        <v>3</v>
      </c>
      <c r="F179" s="191" t="s">
        <v>267</v>
      </c>
      <c r="H179" s="192">
        <v>3.36</v>
      </c>
      <c r="I179" s="193"/>
      <c r="L179" s="188"/>
      <c r="M179" s="194"/>
      <c r="N179" s="195"/>
      <c r="O179" s="195"/>
      <c r="P179" s="195"/>
      <c r="Q179" s="195"/>
      <c r="R179" s="195"/>
      <c r="S179" s="195"/>
      <c r="T179" s="196"/>
      <c r="AT179" s="190" t="s">
        <v>167</v>
      </c>
      <c r="AU179" s="190" t="s">
        <v>84</v>
      </c>
      <c r="AV179" s="12" t="s">
        <v>78</v>
      </c>
      <c r="AW179" s="12" t="s">
        <v>33</v>
      </c>
      <c r="AX179" s="12" t="s">
        <v>71</v>
      </c>
      <c r="AY179" s="190" t="s">
        <v>158</v>
      </c>
    </row>
    <row r="180" spans="2:51" s="12" customFormat="1" ht="12">
      <c r="B180" s="188"/>
      <c r="D180" s="189" t="s">
        <v>167</v>
      </c>
      <c r="E180" s="190" t="s">
        <v>3</v>
      </c>
      <c r="F180" s="191" t="s">
        <v>268</v>
      </c>
      <c r="H180" s="192">
        <v>16.6</v>
      </c>
      <c r="I180" s="193"/>
      <c r="L180" s="188"/>
      <c r="M180" s="194"/>
      <c r="N180" s="195"/>
      <c r="O180" s="195"/>
      <c r="P180" s="195"/>
      <c r="Q180" s="195"/>
      <c r="R180" s="195"/>
      <c r="S180" s="195"/>
      <c r="T180" s="196"/>
      <c r="AT180" s="190" t="s">
        <v>167</v>
      </c>
      <c r="AU180" s="190" t="s">
        <v>84</v>
      </c>
      <c r="AV180" s="12" t="s">
        <v>78</v>
      </c>
      <c r="AW180" s="12" t="s">
        <v>33</v>
      </c>
      <c r="AX180" s="12" t="s">
        <v>71</v>
      </c>
      <c r="AY180" s="190" t="s">
        <v>158</v>
      </c>
    </row>
    <row r="181" spans="2:51" s="12" customFormat="1" ht="12">
      <c r="B181" s="188"/>
      <c r="D181" s="189" t="s">
        <v>167</v>
      </c>
      <c r="E181" s="190" t="s">
        <v>3</v>
      </c>
      <c r="F181" s="191" t="s">
        <v>269</v>
      </c>
      <c r="H181" s="192">
        <v>2.54</v>
      </c>
      <c r="I181" s="193"/>
      <c r="L181" s="188"/>
      <c r="M181" s="194"/>
      <c r="N181" s="195"/>
      <c r="O181" s="195"/>
      <c r="P181" s="195"/>
      <c r="Q181" s="195"/>
      <c r="R181" s="195"/>
      <c r="S181" s="195"/>
      <c r="T181" s="196"/>
      <c r="AT181" s="190" t="s">
        <v>167</v>
      </c>
      <c r="AU181" s="190" t="s">
        <v>84</v>
      </c>
      <c r="AV181" s="12" t="s">
        <v>78</v>
      </c>
      <c r="AW181" s="12" t="s">
        <v>33</v>
      </c>
      <c r="AX181" s="12" t="s">
        <v>71</v>
      </c>
      <c r="AY181" s="190" t="s">
        <v>158</v>
      </c>
    </row>
    <row r="182" spans="2:51" s="12" customFormat="1" ht="12">
      <c r="B182" s="188"/>
      <c r="D182" s="189" t="s">
        <v>167</v>
      </c>
      <c r="E182" s="190" t="s">
        <v>3</v>
      </c>
      <c r="F182" s="191" t="s">
        <v>270</v>
      </c>
      <c r="H182" s="192">
        <v>5.8</v>
      </c>
      <c r="I182" s="193"/>
      <c r="L182" s="188"/>
      <c r="M182" s="194"/>
      <c r="N182" s="195"/>
      <c r="O182" s="195"/>
      <c r="P182" s="195"/>
      <c r="Q182" s="195"/>
      <c r="R182" s="195"/>
      <c r="S182" s="195"/>
      <c r="T182" s="196"/>
      <c r="AT182" s="190" t="s">
        <v>167</v>
      </c>
      <c r="AU182" s="190" t="s">
        <v>84</v>
      </c>
      <c r="AV182" s="12" t="s">
        <v>78</v>
      </c>
      <c r="AW182" s="12" t="s">
        <v>33</v>
      </c>
      <c r="AX182" s="12" t="s">
        <v>71</v>
      </c>
      <c r="AY182" s="190" t="s">
        <v>158</v>
      </c>
    </row>
    <row r="183" spans="2:51" s="12" customFormat="1" ht="12">
      <c r="B183" s="188"/>
      <c r="D183" s="189" t="s">
        <v>167</v>
      </c>
      <c r="E183" s="190" t="s">
        <v>3</v>
      </c>
      <c r="F183" s="191" t="s">
        <v>271</v>
      </c>
      <c r="H183" s="192">
        <v>1.5</v>
      </c>
      <c r="I183" s="193"/>
      <c r="L183" s="188"/>
      <c r="M183" s="194"/>
      <c r="N183" s="195"/>
      <c r="O183" s="195"/>
      <c r="P183" s="195"/>
      <c r="Q183" s="195"/>
      <c r="R183" s="195"/>
      <c r="S183" s="195"/>
      <c r="T183" s="196"/>
      <c r="AT183" s="190" t="s">
        <v>167</v>
      </c>
      <c r="AU183" s="190" t="s">
        <v>84</v>
      </c>
      <c r="AV183" s="12" t="s">
        <v>78</v>
      </c>
      <c r="AW183" s="12" t="s">
        <v>33</v>
      </c>
      <c r="AX183" s="12" t="s">
        <v>71</v>
      </c>
      <c r="AY183" s="190" t="s">
        <v>158</v>
      </c>
    </row>
    <row r="184" spans="2:51" s="12" customFormat="1" ht="12">
      <c r="B184" s="188"/>
      <c r="D184" s="189" t="s">
        <v>167</v>
      </c>
      <c r="E184" s="190" t="s">
        <v>3</v>
      </c>
      <c r="F184" s="191" t="s">
        <v>272</v>
      </c>
      <c r="H184" s="192">
        <v>4.64</v>
      </c>
      <c r="I184" s="193"/>
      <c r="L184" s="188"/>
      <c r="M184" s="194"/>
      <c r="N184" s="195"/>
      <c r="O184" s="195"/>
      <c r="P184" s="195"/>
      <c r="Q184" s="195"/>
      <c r="R184" s="195"/>
      <c r="S184" s="195"/>
      <c r="T184" s="196"/>
      <c r="AT184" s="190" t="s">
        <v>167</v>
      </c>
      <c r="AU184" s="190" t="s">
        <v>84</v>
      </c>
      <c r="AV184" s="12" t="s">
        <v>78</v>
      </c>
      <c r="AW184" s="12" t="s">
        <v>33</v>
      </c>
      <c r="AX184" s="12" t="s">
        <v>71</v>
      </c>
      <c r="AY184" s="190" t="s">
        <v>158</v>
      </c>
    </row>
    <row r="185" spans="2:51" s="12" customFormat="1" ht="12">
      <c r="B185" s="188"/>
      <c r="D185" s="189" t="s">
        <v>167</v>
      </c>
      <c r="E185" s="190" t="s">
        <v>3</v>
      </c>
      <c r="F185" s="191" t="s">
        <v>273</v>
      </c>
      <c r="H185" s="192">
        <v>4.9</v>
      </c>
      <c r="I185" s="193"/>
      <c r="L185" s="188"/>
      <c r="M185" s="194"/>
      <c r="N185" s="195"/>
      <c r="O185" s="195"/>
      <c r="P185" s="195"/>
      <c r="Q185" s="195"/>
      <c r="R185" s="195"/>
      <c r="S185" s="195"/>
      <c r="T185" s="196"/>
      <c r="AT185" s="190" t="s">
        <v>167</v>
      </c>
      <c r="AU185" s="190" t="s">
        <v>84</v>
      </c>
      <c r="AV185" s="12" t="s">
        <v>78</v>
      </c>
      <c r="AW185" s="12" t="s">
        <v>33</v>
      </c>
      <c r="AX185" s="12" t="s">
        <v>71</v>
      </c>
      <c r="AY185" s="190" t="s">
        <v>158</v>
      </c>
    </row>
    <row r="186" spans="2:51" s="12" customFormat="1" ht="12">
      <c r="B186" s="188"/>
      <c r="D186" s="189" t="s">
        <v>167</v>
      </c>
      <c r="E186" s="190" t="s">
        <v>3</v>
      </c>
      <c r="F186" s="191" t="s">
        <v>274</v>
      </c>
      <c r="H186" s="192">
        <v>5.7</v>
      </c>
      <c r="I186" s="193"/>
      <c r="L186" s="188"/>
      <c r="M186" s="194"/>
      <c r="N186" s="195"/>
      <c r="O186" s="195"/>
      <c r="P186" s="195"/>
      <c r="Q186" s="195"/>
      <c r="R186" s="195"/>
      <c r="S186" s="195"/>
      <c r="T186" s="196"/>
      <c r="AT186" s="190" t="s">
        <v>167</v>
      </c>
      <c r="AU186" s="190" t="s">
        <v>84</v>
      </c>
      <c r="AV186" s="12" t="s">
        <v>78</v>
      </c>
      <c r="AW186" s="12" t="s">
        <v>33</v>
      </c>
      <c r="AX186" s="12" t="s">
        <v>71</v>
      </c>
      <c r="AY186" s="190" t="s">
        <v>158</v>
      </c>
    </row>
    <row r="187" spans="2:51" s="14" customFormat="1" ht="12">
      <c r="B187" s="204"/>
      <c r="D187" s="189" t="s">
        <v>167</v>
      </c>
      <c r="E187" s="205" t="s">
        <v>3</v>
      </c>
      <c r="F187" s="206" t="s">
        <v>215</v>
      </c>
      <c r="H187" s="207">
        <v>273.18</v>
      </c>
      <c r="I187" s="208"/>
      <c r="L187" s="204"/>
      <c r="M187" s="209"/>
      <c r="N187" s="210"/>
      <c r="O187" s="210"/>
      <c r="P187" s="210"/>
      <c r="Q187" s="210"/>
      <c r="R187" s="210"/>
      <c r="S187" s="210"/>
      <c r="T187" s="211"/>
      <c r="AT187" s="205" t="s">
        <v>167</v>
      </c>
      <c r="AU187" s="205" t="s">
        <v>84</v>
      </c>
      <c r="AV187" s="14" t="s">
        <v>165</v>
      </c>
      <c r="AW187" s="14" t="s">
        <v>33</v>
      </c>
      <c r="AX187" s="14" t="s">
        <v>15</v>
      </c>
      <c r="AY187" s="205" t="s">
        <v>158</v>
      </c>
    </row>
    <row r="188" spans="2:65" s="1" customFormat="1" ht="16.5" customHeight="1">
      <c r="B188" s="175"/>
      <c r="C188" s="212" t="s">
        <v>275</v>
      </c>
      <c r="D188" s="212" t="s">
        <v>248</v>
      </c>
      <c r="E188" s="213" t="s">
        <v>276</v>
      </c>
      <c r="F188" s="214" t="s">
        <v>277</v>
      </c>
      <c r="G188" s="215" t="s">
        <v>219</v>
      </c>
      <c r="H188" s="216">
        <v>286.839</v>
      </c>
      <c r="I188" s="217"/>
      <c r="J188" s="218">
        <f>ROUND(I188*H188,2)</f>
        <v>0</v>
      </c>
      <c r="K188" s="214" t="s">
        <v>164</v>
      </c>
      <c r="L188" s="219"/>
      <c r="M188" s="220" t="s">
        <v>3</v>
      </c>
      <c r="N188" s="221" t="s">
        <v>42</v>
      </c>
      <c r="O188" s="67"/>
      <c r="P188" s="185">
        <f>O188*H188</f>
        <v>0</v>
      </c>
      <c r="Q188" s="185">
        <v>4E-05</v>
      </c>
      <c r="R188" s="185">
        <f>Q188*H188</f>
        <v>0.01147356</v>
      </c>
      <c r="S188" s="185">
        <v>0</v>
      </c>
      <c r="T188" s="186">
        <f>S188*H188</f>
        <v>0</v>
      </c>
      <c r="AR188" s="19" t="s">
        <v>195</v>
      </c>
      <c r="AT188" s="19" t="s">
        <v>248</v>
      </c>
      <c r="AU188" s="19" t="s">
        <v>84</v>
      </c>
      <c r="AY188" s="19" t="s">
        <v>158</v>
      </c>
      <c r="BE188" s="187">
        <f>IF(N188="základní",J188,0)</f>
        <v>0</v>
      </c>
      <c r="BF188" s="187">
        <f>IF(N188="snížená",J188,0)</f>
        <v>0</v>
      </c>
      <c r="BG188" s="187">
        <f>IF(N188="zákl. přenesená",J188,0)</f>
        <v>0</v>
      </c>
      <c r="BH188" s="187">
        <f>IF(N188="sníž. přenesená",J188,0)</f>
        <v>0</v>
      </c>
      <c r="BI188" s="187">
        <f>IF(N188="nulová",J188,0)</f>
        <v>0</v>
      </c>
      <c r="BJ188" s="19" t="s">
        <v>15</v>
      </c>
      <c r="BK188" s="187">
        <f>ROUND(I188*H188,2)</f>
        <v>0</v>
      </c>
      <c r="BL188" s="19" t="s">
        <v>165</v>
      </c>
      <c r="BM188" s="19" t="s">
        <v>278</v>
      </c>
    </row>
    <row r="189" spans="2:51" s="12" customFormat="1" ht="12">
      <c r="B189" s="188"/>
      <c r="D189" s="189" t="s">
        <v>167</v>
      </c>
      <c r="F189" s="191" t="s">
        <v>252</v>
      </c>
      <c r="H189" s="192">
        <v>286.839</v>
      </c>
      <c r="I189" s="193"/>
      <c r="L189" s="188"/>
      <c r="M189" s="194"/>
      <c r="N189" s="195"/>
      <c r="O189" s="195"/>
      <c r="P189" s="195"/>
      <c r="Q189" s="195"/>
      <c r="R189" s="195"/>
      <c r="S189" s="195"/>
      <c r="T189" s="196"/>
      <c r="AT189" s="190" t="s">
        <v>167</v>
      </c>
      <c r="AU189" s="190" t="s">
        <v>84</v>
      </c>
      <c r="AV189" s="12" t="s">
        <v>78</v>
      </c>
      <c r="AW189" s="12" t="s">
        <v>4</v>
      </c>
      <c r="AX189" s="12" t="s">
        <v>15</v>
      </c>
      <c r="AY189" s="190" t="s">
        <v>158</v>
      </c>
    </row>
    <row r="190" spans="2:65" s="1" customFormat="1" ht="16.5" customHeight="1">
      <c r="B190" s="175"/>
      <c r="C190" s="176" t="s">
        <v>279</v>
      </c>
      <c r="D190" s="176" t="s">
        <v>160</v>
      </c>
      <c r="E190" s="177" t="s">
        <v>280</v>
      </c>
      <c r="F190" s="178" t="s">
        <v>281</v>
      </c>
      <c r="G190" s="179" t="s">
        <v>163</v>
      </c>
      <c r="H190" s="180">
        <v>136.422</v>
      </c>
      <c r="I190" s="181"/>
      <c r="J190" s="182">
        <f>ROUND(I190*H190,2)</f>
        <v>0</v>
      </c>
      <c r="K190" s="178" t="s">
        <v>164</v>
      </c>
      <c r="L190" s="37"/>
      <c r="M190" s="183" t="s">
        <v>3</v>
      </c>
      <c r="N190" s="184" t="s">
        <v>42</v>
      </c>
      <c r="O190" s="67"/>
      <c r="P190" s="185">
        <f>O190*H190</f>
        <v>0</v>
      </c>
      <c r="Q190" s="185">
        <v>0</v>
      </c>
      <c r="R190" s="185">
        <f>Q190*H190</f>
        <v>0</v>
      </c>
      <c r="S190" s="185">
        <v>0</v>
      </c>
      <c r="T190" s="186">
        <f>S190*H190</f>
        <v>0</v>
      </c>
      <c r="AR190" s="19" t="s">
        <v>165</v>
      </c>
      <c r="AT190" s="19" t="s">
        <v>160</v>
      </c>
      <c r="AU190" s="19" t="s">
        <v>84</v>
      </c>
      <c r="AY190" s="19" t="s">
        <v>158</v>
      </c>
      <c r="BE190" s="187">
        <f>IF(N190="základní",J190,0)</f>
        <v>0</v>
      </c>
      <c r="BF190" s="187">
        <f>IF(N190="snížená",J190,0)</f>
        <v>0</v>
      </c>
      <c r="BG190" s="187">
        <f>IF(N190="zákl. přenesená",J190,0)</f>
        <v>0</v>
      </c>
      <c r="BH190" s="187">
        <f>IF(N190="sníž. přenesená",J190,0)</f>
        <v>0</v>
      </c>
      <c r="BI190" s="187">
        <f>IF(N190="nulová",J190,0)</f>
        <v>0</v>
      </c>
      <c r="BJ190" s="19" t="s">
        <v>15</v>
      </c>
      <c r="BK190" s="187">
        <f>ROUND(I190*H190,2)</f>
        <v>0</v>
      </c>
      <c r="BL190" s="19" t="s">
        <v>165</v>
      </c>
      <c r="BM190" s="19" t="s">
        <v>282</v>
      </c>
    </row>
    <row r="191" spans="2:51" s="13" customFormat="1" ht="12">
      <c r="B191" s="197"/>
      <c r="D191" s="189" t="s">
        <v>167</v>
      </c>
      <c r="E191" s="198" t="s">
        <v>3</v>
      </c>
      <c r="F191" s="199" t="s">
        <v>257</v>
      </c>
      <c r="H191" s="198" t="s">
        <v>3</v>
      </c>
      <c r="I191" s="200"/>
      <c r="L191" s="197"/>
      <c r="M191" s="201"/>
      <c r="N191" s="202"/>
      <c r="O191" s="202"/>
      <c r="P191" s="202"/>
      <c r="Q191" s="202"/>
      <c r="R191" s="202"/>
      <c r="S191" s="202"/>
      <c r="T191" s="203"/>
      <c r="AT191" s="198" t="s">
        <v>167</v>
      </c>
      <c r="AU191" s="198" t="s">
        <v>84</v>
      </c>
      <c r="AV191" s="13" t="s">
        <v>15</v>
      </c>
      <c r="AW191" s="13" t="s">
        <v>33</v>
      </c>
      <c r="AX191" s="13" t="s">
        <v>71</v>
      </c>
      <c r="AY191" s="198" t="s">
        <v>158</v>
      </c>
    </row>
    <row r="192" spans="2:51" s="12" customFormat="1" ht="12">
      <c r="B192" s="188"/>
      <c r="D192" s="189" t="s">
        <v>167</v>
      </c>
      <c r="E192" s="190" t="s">
        <v>3</v>
      </c>
      <c r="F192" s="191" t="s">
        <v>283</v>
      </c>
      <c r="H192" s="192">
        <v>5.2</v>
      </c>
      <c r="I192" s="193"/>
      <c r="L192" s="188"/>
      <c r="M192" s="194"/>
      <c r="N192" s="195"/>
      <c r="O192" s="195"/>
      <c r="P192" s="195"/>
      <c r="Q192" s="195"/>
      <c r="R192" s="195"/>
      <c r="S192" s="195"/>
      <c r="T192" s="196"/>
      <c r="AT192" s="190" t="s">
        <v>167</v>
      </c>
      <c r="AU192" s="190" t="s">
        <v>84</v>
      </c>
      <c r="AV192" s="12" t="s">
        <v>78</v>
      </c>
      <c r="AW192" s="12" t="s">
        <v>33</v>
      </c>
      <c r="AX192" s="12" t="s">
        <v>71</v>
      </c>
      <c r="AY192" s="190" t="s">
        <v>158</v>
      </c>
    </row>
    <row r="193" spans="2:51" s="12" customFormat="1" ht="12">
      <c r="B193" s="188"/>
      <c r="D193" s="189" t="s">
        <v>167</v>
      </c>
      <c r="E193" s="190" t="s">
        <v>3</v>
      </c>
      <c r="F193" s="191" t="s">
        <v>284</v>
      </c>
      <c r="H193" s="192">
        <v>30</v>
      </c>
      <c r="I193" s="193"/>
      <c r="L193" s="188"/>
      <c r="M193" s="194"/>
      <c r="N193" s="195"/>
      <c r="O193" s="195"/>
      <c r="P193" s="195"/>
      <c r="Q193" s="195"/>
      <c r="R193" s="195"/>
      <c r="S193" s="195"/>
      <c r="T193" s="196"/>
      <c r="AT193" s="190" t="s">
        <v>167</v>
      </c>
      <c r="AU193" s="190" t="s">
        <v>84</v>
      </c>
      <c r="AV193" s="12" t="s">
        <v>78</v>
      </c>
      <c r="AW193" s="12" t="s">
        <v>33</v>
      </c>
      <c r="AX193" s="12" t="s">
        <v>71</v>
      </c>
      <c r="AY193" s="190" t="s">
        <v>158</v>
      </c>
    </row>
    <row r="194" spans="2:51" s="12" customFormat="1" ht="12">
      <c r="B194" s="188"/>
      <c r="D194" s="189" t="s">
        <v>167</v>
      </c>
      <c r="E194" s="190" t="s">
        <v>3</v>
      </c>
      <c r="F194" s="191" t="s">
        <v>285</v>
      </c>
      <c r="H194" s="192">
        <v>28.875</v>
      </c>
      <c r="I194" s="193"/>
      <c r="L194" s="188"/>
      <c r="M194" s="194"/>
      <c r="N194" s="195"/>
      <c r="O194" s="195"/>
      <c r="P194" s="195"/>
      <c r="Q194" s="195"/>
      <c r="R194" s="195"/>
      <c r="S194" s="195"/>
      <c r="T194" s="196"/>
      <c r="AT194" s="190" t="s">
        <v>167</v>
      </c>
      <c r="AU194" s="190" t="s">
        <v>84</v>
      </c>
      <c r="AV194" s="12" t="s">
        <v>78</v>
      </c>
      <c r="AW194" s="12" t="s">
        <v>33</v>
      </c>
      <c r="AX194" s="12" t="s">
        <v>71</v>
      </c>
      <c r="AY194" s="190" t="s">
        <v>158</v>
      </c>
    </row>
    <row r="195" spans="2:51" s="12" customFormat="1" ht="12">
      <c r="B195" s="188"/>
      <c r="D195" s="189" t="s">
        <v>167</v>
      </c>
      <c r="E195" s="190" t="s">
        <v>3</v>
      </c>
      <c r="F195" s="191" t="s">
        <v>286</v>
      </c>
      <c r="H195" s="192">
        <v>4.55</v>
      </c>
      <c r="I195" s="193"/>
      <c r="L195" s="188"/>
      <c r="M195" s="194"/>
      <c r="N195" s="195"/>
      <c r="O195" s="195"/>
      <c r="P195" s="195"/>
      <c r="Q195" s="195"/>
      <c r="R195" s="195"/>
      <c r="S195" s="195"/>
      <c r="T195" s="196"/>
      <c r="AT195" s="190" t="s">
        <v>167</v>
      </c>
      <c r="AU195" s="190" t="s">
        <v>84</v>
      </c>
      <c r="AV195" s="12" t="s">
        <v>78</v>
      </c>
      <c r="AW195" s="12" t="s">
        <v>33</v>
      </c>
      <c r="AX195" s="12" t="s">
        <v>71</v>
      </c>
      <c r="AY195" s="190" t="s">
        <v>158</v>
      </c>
    </row>
    <row r="196" spans="2:51" s="12" customFormat="1" ht="12">
      <c r="B196" s="188"/>
      <c r="D196" s="189" t="s">
        <v>167</v>
      </c>
      <c r="E196" s="190" t="s">
        <v>3</v>
      </c>
      <c r="F196" s="191" t="s">
        <v>287</v>
      </c>
      <c r="H196" s="192">
        <v>6</v>
      </c>
      <c r="I196" s="193"/>
      <c r="L196" s="188"/>
      <c r="M196" s="194"/>
      <c r="N196" s="195"/>
      <c r="O196" s="195"/>
      <c r="P196" s="195"/>
      <c r="Q196" s="195"/>
      <c r="R196" s="195"/>
      <c r="S196" s="195"/>
      <c r="T196" s="196"/>
      <c r="AT196" s="190" t="s">
        <v>167</v>
      </c>
      <c r="AU196" s="190" t="s">
        <v>84</v>
      </c>
      <c r="AV196" s="12" t="s">
        <v>78</v>
      </c>
      <c r="AW196" s="12" t="s">
        <v>33</v>
      </c>
      <c r="AX196" s="12" t="s">
        <v>71</v>
      </c>
      <c r="AY196" s="190" t="s">
        <v>158</v>
      </c>
    </row>
    <row r="197" spans="2:51" s="12" customFormat="1" ht="12">
      <c r="B197" s="188"/>
      <c r="D197" s="189" t="s">
        <v>167</v>
      </c>
      <c r="E197" s="190" t="s">
        <v>3</v>
      </c>
      <c r="F197" s="191" t="s">
        <v>288</v>
      </c>
      <c r="H197" s="192">
        <v>5.25</v>
      </c>
      <c r="I197" s="193"/>
      <c r="L197" s="188"/>
      <c r="M197" s="194"/>
      <c r="N197" s="195"/>
      <c r="O197" s="195"/>
      <c r="P197" s="195"/>
      <c r="Q197" s="195"/>
      <c r="R197" s="195"/>
      <c r="S197" s="195"/>
      <c r="T197" s="196"/>
      <c r="AT197" s="190" t="s">
        <v>167</v>
      </c>
      <c r="AU197" s="190" t="s">
        <v>84</v>
      </c>
      <c r="AV197" s="12" t="s">
        <v>78</v>
      </c>
      <c r="AW197" s="12" t="s">
        <v>33</v>
      </c>
      <c r="AX197" s="12" t="s">
        <v>71</v>
      </c>
      <c r="AY197" s="190" t="s">
        <v>158</v>
      </c>
    </row>
    <row r="198" spans="2:51" s="12" customFormat="1" ht="12">
      <c r="B198" s="188"/>
      <c r="D198" s="189" t="s">
        <v>167</v>
      </c>
      <c r="E198" s="190" t="s">
        <v>3</v>
      </c>
      <c r="F198" s="191" t="s">
        <v>289</v>
      </c>
      <c r="H198" s="192">
        <v>0.36</v>
      </c>
      <c r="I198" s="193"/>
      <c r="L198" s="188"/>
      <c r="M198" s="194"/>
      <c r="N198" s="195"/>
      <c r="O198" s="195"/>
      <c r="P198" s="195"/>
      <c r="Q198" s="195"/>
      <c r="R198" s="195"/>
      <c r="S198" s="195"/>
      <c r="T198" s="196"/>
      <c r="AT198" s="190" t="s">
        <v>167</v>
      </c>
      <c r="AU198" s="190" t="s">
        <v>84</v>
      </c>
      <c r="AV198" s="12" t="s">
        <v>78</v>
      </c>
      <c r="AW198" s="12" t="s">
        <v>33</v>
      </c>
      <c r="AX198" s="12" t="s">
        <v>71</v>
      </c>
      <c r="AY198" s="190" t="s">
        <v>158</v>
      </c>
    </row>
    <row r="199" spans="2:51" s="12" customFormat="1" ht="12">
      <c r="B199" s="188"/>
      <c r="D199" s="189" t="s">
        <v>167</v>
      </c>
      <c r="E199" s="190" t="s">
        <v>3</v>
      </c>
      <c r="F199" s="191" t="s">
        <v>290</v>
      </c>
      <c r="H199" s="192">
        <v>5.664</v>
      </c>
      <c r="I199" s="193"/>
      <c r="L199" s="188"/>
      <c r="M199" s="194"/>
      <c r="N199" s="195"/>
      <c r="O199" s="195"/>
      <c r="P199" s="195"/>
      <c r="Q199" s="195"/>
      <c r="R199" s="195"/>
      <c r="S199" s="195"/>
      <c r="T199" s="196"/>
      <c r="AT199" s="190" t="s">
        <v>167</v>
      </c>
      <c r="AU199" s="190" t="s">
        <v>84</v>
      </c>
      <c r="AV199" s="12" t="s">
        <v>78</v>
      </c>
      <c r="AW199" s="12" t="s">
        <v>33</v>
      </c>
      <c r="AX199" s="12" t="s">
        <v>71</v>
      </c>
      <c r="AY199" s="190" t="s">
        <v>158</v>
      </c>
    </row>
    <row r="200" spans="2:51" s="12" customFormat="1" ht="12">
      <c r="B200" s="188"/>
      <c r="D200" s="189" t="s">
        <v>167</v>
      </c>
      <c r="E200" s="190" t="s">
        <v>3</v>
      </c>
      <c r="F200" s="191" t="s">
        <v>291</v>
      </c>
      <c r="H200" s="192">
        <v>29.4</v>
      </c>
      <c r="I200" s="193"/>
      <c r="L200" s="188"/>
      <c r="M200" s="194"/>
      <c r="N200" s="195"/>
      <c r="O200" s="195"/>
      <c r="P200" s="195"/>
      <c r="Q200" s="195"/>
      <c r="R200" s="195"/>
      <c r="S200" s="195"/>
      <c r="T200" s="196"/>
      <c r="AT200" s="190" t="s">
        <v>167</v>
      </c>
      <c r="AU200" s="190" t="s">
        <v>84</v>
      </c>
      <c r="AV200" s="12" t="s">
        <v>78</v>
      </c>
      <c r="AW200" s="12" t="s">
        <v>33</v>
      </c>
      <c r="AX200" s="12" t="s">
        <v>71</v>
      </c>
      <c r="AY200" s="190" t="s">
        <v>158</v>
      </c>
    </row>
    <row r="201" spans="2:51" s="12" customFormat="1" ht="12">
      <c r="B201" s="188"/>
      <c r="D201" s="189" t="s">
        <v>167</v>
      </c>
      <c r="E201" s="190" t="s">
        <v>3</v>
      </c>
      <c r="F201" s="191" t="s">
        <v>292</v>
      </c>
      <c r="H201" s="192">
        <v>0.494</v>
      </c>
      <c r="I201" s="193"/>
      <c r="L201" s="188"/>
      <c r="M201" s="194"/>
      <c r="N201" s="195"/>
      <c r="O201" s="195"/>
      <c r="P201" s="195"/>
      <c r="Q201" s="195"/>
      <c r="R201" s="195"/>
      <c r="S201" s="195"/>
      <c r="T201" s="196"/>
      <c r="AT201" s="190" t="s">
        <v>167</v>
      </c>
      <c r="AU201" s="190" t="s">
        <v>84</v>
      </c>
      <c r="AV201" s="12" t="s">
        <v>78</v>
      </c>
      <c r="AW201" s="12" t="s">
        <v>33</v>
      </c>
      <c r="AX201" s="12" t="s">
        <v>71</v>
      </c>
      <c r="AY201" s="190" t="s">
        <v>158</v>
      </c>
    </row>
    <row r="202" spans="2:51" s="12" customFormat="1" ht="12">
      <c r="B202" s="188"/>
      <c r="D202" s="189" t="s">
        <v>167</v>
      </c>
      <c r="E202" s="190" t="s">
        <v>3</v>
      </c>
      <c r="F202" s="191" t="s">
        <v>293</v>
      </c>
      <c r="H202" s="192">
        <v>6.08</v>
      </c>
      <c r="I202" s="193"/>
      <c r="L202" s="188"/>
      <c r="M202" s="194"/>
      <c r="N202" s="195"/>
      <c r="O202" s="195"/>
      <c r="P202" s="195"/>
      <c r="Q202" s="195"/>
      <c r="R202" s="195"/>
      <c r="S202" s="195"/>
      <c r="T202" s="196"/>
      <c r="AT202" s="190" t="s">
        <v>167</v>
      </c>
      <c r="AU202" s="190" t="s">
        <v>84</v>
      </c>
      <c r="AV202" s="12" t="s">
        <v>78</v>
      </c>
      <c r="AW202" s="12" t="s">
        <v>33</v>
      </c>
      <c r="AX202" s="12" t="s">
        <v>71</v>
      </c>
      <c r="AY202" s="190" t="s">
        <v>158</v>
      </c>
    </row>
    <row r="203" spans="2:51" s="12" customFormat="1" ht="12">
      <c r="B203" s="188"/>
      <c r="D203" s="189" t="s">
        <v>167</v>
      </c>
      <c r="E203" s="190" t="s">
        <v>3</v>
      </c>
      <c r="F203" s="191" t="s">
        <v>294</v>
      </c>
      <c r="H203" s="192">
        <v>0.752</v>
      </c>
      <c r="I203" s="193"/>
      <c r="L203" s="188"/>
      <c r="M203" s="194"/>
      <c r="N203" s="195"/>
      <c r="O203" s="195"/>
      <c r="P203" s="195"/>
      <c r="Q203" s="195"/>
      <c r="R203" s="195"/>
      <c r="S203" s="195"/>
      <c r="T203" s="196"/>
      <c r="AT203" s="190" t="s">
        <v>167</v>
      </c>
      <c r="AU203" s="190" t="s">
        <v>84</v>
      </c>
      <c r="AV203" s="12" t="s">
        <v>78</v>
      </c>
      <c r="AW203" s="12" t="s">
        <v>33</v>
      </c>
      <c r="AX203" s="12" t="s">
        <v>71</v>
      </c>
      <c r="AY203" s="190" t="s">
        <v>158</v>
      </c>
    </row>
    <row r="204" spans="2:51" s="12" customFormat="1" ht="12">
      <c r="B204" s="188"/>
      <c r="D204" s="189" t="s">
        <v>167</v>
      </c>
      <c r="E204" s="190" t="s">
        <v>3</v>
      </c>
      <c r="F204" s="191" t="s">
        <v>295</v>
      </c>
      <c r="H204" s="192">
        <v>3.6</v>
      </c>
      <c r="I204" s="193"/>
      <c r="L204" s="188"/>
      <c r="M204" s="194"/>
      <c r="N204" s="195"/>
      <c r="O204" s="195"/>
      <c r="P204" s="195"/>
      <c r="Q204" s="195"/>
      <c r="R204" s="195"/>
      <c r="S204" s="195"/>
      <c r="T204" s="196"/>
      <c r="AT204" s="190" t="s">
        <v>167</v>
      </c>
      <c r="AU204" s="190" t="s">
        <v>84</v>
      </c>
      <c r="AV204" s="12" t="s">
        <v>78</v>
      </c>
      <c r="AW204" s="12" t="s">
        <v>33</v>
      </c>
      <c r="AX204" s="12" t="s">
        <v>71</v>
      </c>
      <c r="AY204" s="190" t="s">
        <v>158</v>
      </c>
    </row>
    <row r="205" spans="2:51" s="12" customFormat="1" ht="12">
      <c r="B205" s="188"/>
      <c r="D205" s="189" t="s">
        <v>167</v>
      </c>
      <c r="E205" s="190" t="s">
        <v>3</v>
      </c>
      <c r="F205" s="191" t="s">
        <v>296</v>
      </c>
      <c r="H205" s="192">
        <v>0.25</v>
      </c>
      <c r="I205" s="193"/>
      <c r="L205" s="188"/>
      <c r="M205" s="194"/>
      <c r="N205" s="195"/>
      <c r="O205" s="195"/>
      <c r="P205" s="195"/>
      <c r="Q205" s="195"/>
      <c r="R205" s="195"/>
      <c r="S205" s="195"/>
      <c r="T205" s="196"/>
      <c r="AT205" s="190" t="s">
        <v>167</v>
      </c>
      <c r="AU205" s="190" t="s">
        <v>84</v>
      </c>
      <c r="AV205" s="12" t="s">
        <v>78</v>
      </c>
      <c r="AW205" s="12" t="s">
        <v>33</v>
      </c>
      <c r="AX205" s="12" t="s">
        <v>71</v>
      </c>
      <c r="AY205" s="190" t="s">
        <v>158</v>
      </c>
    </row>
    <row r="206" spans="2:51" s="12" customFormat="1" ht="12">
      <c r="B206" s="188"/>
      <c r="D206" s="189" t="s">
        <v>167</v>
      </c>
      <c r="E206" s="190" t="s">
        <v>3</v>
      </c>
      <c r="F206" s="191" t="s">
        <v>297</v>
      </c>
      <c r="H206" s="192">
        <v>2.387</v>
      </c>
      <c r="I206" s="193"/>
      <c r="L206" s="188"/>
      <c r="M206" s="194"/>
      <c r="N206" s="195"/>
      <c r="O206" s="195"/>
      <c r="P206" s="195"/>
      <c r="Q206" s="195"/>
      <c r="R206" s="195"/>
      <c r="S206" s="195"/>
      <c r="T206" s="196"/>
      <c r="AT206" s="190" t="s">
        <v>167</v>
      </c>
      <c r="AU206" s="190" t="s">
        <v>84</v>
      </c>
      <c r="AV206" s="12" t="s">
        <v>78</v>
      </c>
      <c r="AW206" s="12" t="s">
        <v>33</v>
      </c>
      <c r="AX206" s="12" t="s">
        <v>71</v>
      </c>
      <c r="AY206" s="190" t="s">
        <v>158</v>
      </c>
    </row>
    <row r="207" spans="2:51" s="12" customFormat="1" ht="12">
      <c r="B207" s="188"/>
      <c r="D207" s="189" t="s">
        <v>167</v>
      </c>
      <c r="E207" s="190" t="s">
        <v>3</v>
      </c>
      <c r="F207" s="191" t="s">
        <v>298</v>
      </c>
      <c r="H207" s="192">
        <v>1.8</v>
      </c>
      <c r="I207" s="193"/>
      <c r="L207" s="188"/>
      <c r="M207" s="194"/>
      <c r="N207" s="195"/>
      <c r="O207" s="195"/>
      <c r="P207" s="195"/>
      <c r="Q207" s="195"/>
      <c r="R207" s="195"/>
      <c r="S207" s="195"/>
      <c r="T207" s="196"/>
      <c r="AT207" s="190" t="s">
        <v>167</v>
      </c>
      <c r="AU207" s="190" t="s">
        <v>84</v>
      </c>
      <c r="AV207" s="12" t="s">
        <v>78</v>
      </c>
      <c r="AW207" s="12" t="s">
        <v>33</v>
      </c>
      <c r="AX207" s="12" t="s">
        <v>71</v>
      </c>
      <c r="AY207" s="190" t="s">
        <v>158</v>
      </c>
    </row>
    <row r="208" spans="2:51" s="12" customFormat="1" ht="12">
      <c r="B208" s="188"/>
      <c r="D208" s="189" t="s">
        <v>167</v>
      </c>
      <c r="E208" s="190" t="s">
        <v>3</v>
      </c>
      <c r="F208" s="191" t="s">
        <v>299</v>
      </c>
      <c r="H208" s="192">
        <v>2.16</v>
      </c>
      <c r="I208" s="193"/>
      <c r="L208" s="188"/>
      <c r="M208" s="194"/>
      <c r="N208" s="195"/>
      <c r="O208" s="195"/>
      <c r="P208" s="195"/>
      <c r="Q208" s="195"/>
      <c r="R208" s="195"/>
      <c r="S208" s="195"/>
      <c r="T208" s="196"/>
      <c r="AT208" s="190" t="s">
        <v>167</v>
      </c>
      <c r="AU208" s="190" t="s">
        <v>84</v>
      </c>
      <c r="AV208" s="12" t="s">
        <v>78</v>
      </c>
      <c r="AW208" s="12" t="s">
        <v>33</v>
      </c>
      <c r="AX208" s="12" t="s">
        <v>71</v>
      </c>
      <c r="AY208" s="190" t="s">
        <v>158</v>
      </c>
    </row>
    <row r="209" spans="2:51" s="12" customFormat="1" ht="12">
      <c r="B209" s="188"/>
      <c r="D209" s="189" t="s">
        <v>167</v>
      </c>
      <c r="E209" s="190" t="s">
        <v>3</v>
      </c>
      <c r="F209" s="191" t="s">
        <v>300</v>
      </c>
      <c r="H209" s="192">
        <v>3.6</v>
      </c>
      <c r="I209" s="193"/>
      <c r="L209" s="188"/>
      <c r="M209" s="194"/>
      <c r="N209" s="195"/>
      <c r="O209" s="195"/>
      <c r="P209" s="195"/>
      <c r="Q209" s="195"/>
      <c r="R209" s="195"/>
      <c r="S209" s="195"/>
      <c r="T209" s="196"/>
      <c r="AT209" s="190" t="s">
        <v>167</v>
      </c>
      <c r="AU209" s="190" t="s">
        <v>84</v>
      </c>
      <c r="AV209" s="12" t="s">
        <v>78</v>
      </c>
      <c r="AW209" s="12" t="s">
        <v>33</v>
      </c>
      <c r="AX209" s="12" t="s">
        <v>71</v>
      </c>
      <c r="AY209" s="190" t="s">
        <v>158</v>
      </c>
    </row>
    <row r="210" spans="2:51" s="14" customFormat="1" ht="12">
      <c r="B210" s="204"/>
      <c r="D210" s="189" t="s">
        <v>167</v>
      </c>
      <c r="E210" s="205" t="s">
        <v>3</v>
      </c>
      <c r="F210" s="206" t="s">
        <v>215</v>
      </c>
      <c r="H210" s="207">
        <v>136.422</v>
      </c>
      <c r="I210" s="208"/>
      <c r="L210" s="204"/>
      <c r="M210" s="209"/>
      <c r="N210" s="210"/>
      <c r="O210" s="210"/>
      <c r="P210" s="210"/>
      <c r="Q210" s="210"/>
      <c r="R210" s="210"/>
      <c r="S210" s="210"/>
      <c r="T210" s="211"/>
      <c r="AT210" s="205" t="s">
        <v>167</v>
      </c>
      <c r="AU210" s="205" t="s">
        <v>84</v>
      </c>
      <c r="AV210" s="14" t="s">
        <v>165</v>
      </c>
      <c r="AW210" s="14" t="s">
        <v>33</v>
      </c>
      <c r="AX210" s="14" t="s">
        <v>15</v>
      </c>
      <c r="AY210" s="205" t="s">
        <v>158</v>
      </c>
    </row>
    <row r="211" spans="2:65" s="1" customFormat="1" ht="16.5" customHeight="1">
      <c r="B211" s="175"/>
      <c r="C211" s="176" t="s">
        <v>301</v>
      </c>
      <c r="D211" s="176" t="s">
        <v>160</v>
      </c>
      <c r="E211" s="177" t="s">
        <v>302</v>
      </c>
      <c r="F211" s="178" t="s">
        <v>303</v>
      </c>
      <c r="G211" s="179" t="s">
        <v>163</v>
      </c>
      <c r="H211" s="180">
        <v>67</v>
      </c>
      <c r="I211" s="181"/>
      <c r="J211" s="182">
        <f>ROUND(I211*H211,2)</f>
        <v>0</v>
      </c>
      <c r="K211" s="178" t="s">
        <v>164</v>
      </c>
      <c r="L211" s="37"/>
      <c r="M211" s="183" t="s">
        <v>3</v>
      </c>
      <c r="N211" s="184" t="s">
        <v>42</v>
      </c>
      <c r="O211" s="67"/>
      <c r="P211" s="185">
        <f>O211*H211</f>
        <v>0</v>
      </c>
      <c r="Q211" s="185">
        <v>0.0095</v>
      </c>
      <c r="R211" s="185">
        <f>Q211*H211</f>
        <v>0.6365</v>
      </c>
      <c r="S211" s="185">
        <v>0</v>
      </c>
      <c r="T211" s="186">
        <f>S211*H211</f>
        <v>0</v>
      </c>
      <c r="AR211" s="19" t="s">
        <v>165</v>
      </c>
      <c r="AT211" s="19" t="s">
        <v>160</v>
      </c>
      <c r="AU211" s="19" t="s">
        <v>84</v>
      </c>
      <c r="AY211" s="19" t="s">
        <v>158</v>
      </c>
      <c r="BE211" s="187">
        <f>IF(N211="základní",J211,0)</f>
        <v>0</v>
      </c>
      <c r="BF211" s="187">
        <f>IF(N211="snížená",J211,0)</f>
        <v>0</v>
      </c>
      <c r="BG211" s="187">
        <f>IF(N211="zákl. přenesená",J211,0)</f>
        <v>0</v>
      </c>
      <c r="BH211" s="187">
        <f>IF(N211="sníž. přenesená",J211,0)</f>
        <v>0</v>
      </c>
      <c r="BI211" s="187">
        <f>IF(N211="nulová",J211,0)</f>
        <v>0</v>
      </c>
      <c r="BJ211" s="19" t="s">
        <v>15</v>
      </c>
      <c r="BK211" s="187">
        <f>ROUND(I211*H211,2)</f>
        <v>0</v>
      </c>
      <c r="BL211" s="19" t="s">
        <v>165</v>
      </c>
      <c r="BM211" s="19" t="s">
        <v>304</v>
      </c>
    </row>
    <row r="212" spans="2:51" s="13" customFormat="1" ht="12">
      <c r="B212" s="197"/>
      <c r="D212" s="189" t="s">
        <v>167</v>
      </c>
      <c r="E212" s="198" t="s">
        <v>3</v>
      </c>
      <c r="F212" s="199" t="s">
        <v>305</v>
      </c>
      <c r="H212" s="198" t="s">
        <v>3</v>
      </c>
      <c r="I212" s="200"/>
      <c r="L212" s="197"/>
      <c r="M212" s="201"/>
      <c r="N212" s="202"/>
      <c r="O212" s="202"/>
      <c r="P212" s="202"/>
      <c r="Q212" s="202"/>
      <c r="R212" s="202"/>
      <c r="S212" s="202"/>
      <c r="T212" s="203"/>
      <c r="AT212" s="198" t="s">
        <v>167</v>
      </c>
      <c r="AU212" s="198" t="s">
        <v>84</v>
      </c>
      <c r="AV212" s="13" t="s">
        <v>15</v>
      </c>
      <c r="AW212" s="13" t="s">
        <v>33</v>
      </c>
      <c r="AX212" s="13" t="s">
        <v>71</v>
      </c>
      <c r="AY212" s="198" t="s">
        <v>158</v>
      </c>
    </row>
    <row r="213" spans="2:51" s="12" customFormat="1" ht="12">
      <c r="B213" s="188"/>
      <c r="D213" s="189" t="s">
        <v>167</v>
      </c>
      <c r="E213" s="190" t="s">
        <v>3</v>
      </c>
      <c r="F213" s="191" t="s">
        <v>306</v>
      </c>
      <c r="H213" s="192">
        <v>67</v>
      </c>
      <c r="I213" s="193"/>
      <c r="L213" s="188"/>
      <c r="M213" s="194"/>
      <c r="N213" s="195"/>
      <c r="O213" s="195"/>
      <c r="P213" s="195"/>
      <c r="Q213" s="195"/>
      <c r="R213" s="195"/>
      <c r="S213" s="195"/>
      <c r="T213" s="196"/>
      <c r="AT213" s="190" t="s">
        <v>167</v>
      </c>
      <c r="AU213" s="190" t="s">
        <v>84</v>
      </c>
      <c r="AV213" s="12" t="s">
        <v>78</v>
      </c>
      <c r="AW213" s="12" t="s">
        <v>33</v>
      </c>
      <c r="AX213" s="12" t="s">
        <v>15</v>
      </c>
      <c r="AY213" s="190" t="s">
        <v>158</v>
      </c>
    </row>
    <row r="214" spans="2:65" s="1" customFormat="1" ht="16.5" customHeight="1">
      <c r="B214" s="175"/>
      <c r="C214" s="212" t="s">
        <v>307</v>
      </c>
      <c r="D214" s="212" t="s">
        <v>248</v>
      </c>
      <c r="E214" s="213" t="s">
        <v>308</v>
      </c>
      <c r="F214" s="214" t="s">
        <v>309</v>
      </c>
      <c r="G214" s="215" t="s">
        <v>163</v>
      </c>
      <c r="H214" s="216">
        <v>68.34</v>
      </c>
      <c r="I214" s="217"/>
      <c r="J214" s="218">
        <f>ROUND(I214*H214,2)</f>
        <v>0</v>
      </c>
      <c r="K214" s="214" t="s">
        <v>164</v>
      </c>
      <c r="L214" s="219"/>
      <c r="M214" s="220" t="s">
        <v>3</v>
      </c>
      <c r="N214" s="221" t="s">
        <v>42</v>
      </c>
      <c r="O214" s="67"/>
      <c r="P214" s="185">
        <f>O214*H214</f>
        <v>0</v>
      </c>
      <c r="Q214" s="185">
        <v>0.021</v>
      </c>
      <c r="R214" s="185">
        <f>Q214*H214</f>
        <v>1.43514</v>
      </c>
      <c r="S214" s="185">
        <v>0</v>
      </c>
      <c r="T214" s="186">
        <f>S214*H214</f>
        <v>0</v>
      </c>
      <c r="AR214" s="19" t="s">
        <v>195</v>
      </c>
      <c r="AT214" s="19" t="s">
        <v>248</v>
      </c>
      <c r="AU214" s="19" t="s">
        <v>84</v>
      </c>
      <c r="AY214" s="19" t="s">
        <v>158</v>
      </c>
      <c r="BE214" s="187">
        <f>IF(N214="základní",J214,0)</f>
        <v>0</v>
      </c>
      <c r="BF214" s="187">
        <f>IF(N214="snížená",J214,0)</f>
        <v>0</v>
      </c>
      <c r="BG214" s="187">
        <f>IF(N214="zákl. přenesená",J214,0)</f>
        <v>0</v>
      </c>
      <c r="BH214" s="187">
        <f>IF(N214="sníž. přenesená",J214,0)</f>
        <v>0</v>
      </c>
      <c r="BI214" s="187">
        <f>IF(N214="nulová",J214,0)</f>
        <v>0</v>
      </c>
      <c r="BJ214" s="19" t="s">
        <v>15</v>
      </c>
      <c r="BK214" s="187">
        <f>ROUND(I214*H214,2)</f>
        <v>0</v>
      </c>
      <c r="BL214" s="19" t="s">
        <v>165</v>
      </c>
      <c r="BM214" s="19" t="s">
        <v>310</v>
      </c>
    </row>
    <row r="215" spans="2:51" s="12" customFormat="1" ht="12">
      <c r="B215" s="188"/>
      <c r="D215" s="189" t="s">
        <v>167</v>
      </c>
      <c r="F215" s="191" t="s">
        <v>311</v>
      </c>
      <c r="H215" s="192">
        <v>68.34</v>
      </c>
      <c r="I215" s="193"/>
      <c r="L215" s="188"/>
      <c r="M215" s="194"/>
      <c r="N215" s="195"/>
      <c r="O215" s="195"/>
      <c r="P215" s="195"/>
      <c r="Q215" s="195"/>
      <c r="R215" s="195"/>
      <c r="S215" s="195"/>
      <c r="T215" s="196"/>
      <c r="AT215" s="190" t="s">
        <v>167</v>
      </c>
      <c r="AU215" s="190" t="s">
        <v>84</v>
      </c>
      <c r="AV215" s="12" t="s">
        <v>78</v>
      </c>
      <c r="AW215" s="12" t="s">
        <v>4</v>
      </c>
      <c r="AX215" s="12" t="s">
        <v>15</v>
      </c>
      <c r="AY215" s="190" t="s">
        <v>158</v>
      </c>
    </row>
    <row r="216" spans="2:65" s="1" customFormat="1" ht="22.5" customHeight="1">
      <c r="B216" s="175"/>
      <c r="C216" s="176" t="s">
        <v>8</v>
      </c>
      <c r="D216" s="176" t="s">
        <v>160</v>
      </c>
      <c r="E216" s="177" t="s">
        <v>312</v>
      </c>
      <c r="F216" s="178" t="s">
        <v>313</v>
      </c>
      <c r="G216" s="179" t="s">
        <v>163</v>
      </c>
      <c r="H216" s="180">
        <v>67</v>
      </c>
      <c r="I216" s="181"/>
      <c r="J216" s="182">
        <f>ROUND(I216*H216,2)</f>
        <v>0</v>
      </c>
      <c r="K216" s="178" t="s">
        <v>164</v>
      </c>
      <c r="L216" s="37"/>
      <c r="M216" s="183" t="s">
        <v>3</v>
      </c>
      <c r="N216" s="184" t="s">
        <v>42</v>
      </c>
      <c r="O216" s="67"/>
      <c r="P216" s="185">
        <f>O216*H216</f>
        <v>0</v>
      </c>
      <c r="Q216" s="185">
        <v>6E-05</v>
      </c>
      <c r="R216" s="185">
        <f>Q216*H216</f>
        <v>0.00402</v>
      </c>
      <c r="S216" s="185">
        <v>0</v>
      </c>
      <c r="T216" s="186">
        <f>S216*H216</f>
        <v>0</v>
      </c>
      <c r="AR216" s="19" t="s">
        <v>165</v>
      </c>
      <c r="AT216" s="19" t="s">
        <v>160</v>
      </c>
      <c r="AU216" s="19" t="s">
        <v>84</v>
      </c>
      <c r="AY216" s="19" t="s">
        <v>158</v>
      </c>
      <c r="BE216" s="187">
        <f>IF(N216="základní",J216,0)</f>
        <v>0</v>
      </c>
      <c r="BF216" s="187">
        <f>IF(N216="snížená",J216,0)</f>
        <v>0</v>
      </c>
      <c r="BG216" s="187">
        <f>IF(N216="zákl. přenesená",J216,0)</f>
        <v>0</v>
      </c>
      <c r="BH216" s="187">
        <f>IF(N216="sníž. přenesená",J216,0)</f>
        <v>0</v>
      </c>
      <c r="BI216" s="187">
        <f>IF(N216="nulová",J216,0)</f>
        <v>0</v>
      </c>
      <c r="BJ216" s="19" t="s">
        <v>15</v>
      </c>
      <c r="BK216" s="187">
        <f>ROUND(I216*H216,2)</f>
        <v>0</v>
      </c>
      <c r="BL216" s="19" t="s">
        <v>165</v>
      </c>
      <c r="BM216" s="19" t="s">
        <v>314</v>
      </c>
    </row>
    <row r="217" spans="2:65" s="1" customFormat="1" ht="22.5" customHeight="1">
      <c r="B217" s="175"/>
      <c r="C217" s="176" t="s">
        <v>315</v>
      </c>
      <c r="D217" s="176" t="s">
        <v>160</v>
      </c>
      <c r="E217" s="177" t="s">
        <v>316</v>
      </c>
      <c r="F217" s="178" t="s">
        <v>317</v>
      </c>
      <c r="G217" s="179" t="s">
        <v>163</v>
      </c>
      <c r="H217" s="180">
        <v>67</v>
      </c>
      <c r="I217" s="181"/>
      <c r="J217" s="182">
        <f>ROUND(I217*H217,2)</f>
        <v>0</v>
      </c>
      <c r="K217" s="178" t="s">
        <v>164</v>
      </c>
      <c r="L217" s="37"/>
      <c r="M217" s="183" t="s">
        <v>3</v>
      </c>
      <c r="N217" s="184" t="s">
        <v>42</v>
      </c>
      <c r="O217" s="67"/>
      <c r="P217" s="185">
        <f>O217*H217</f>
        <v>0</v>
      </c>
      <c r="Q217" s="185">
        <v>0.00478</v>
      </c>
      <c r="R217" s="185">
        <f>Q217*H217</f>
        <v>0.32026000000000004</v>
      </c>
      <c r="S217" s="185">
        <v>0</v>
      </c>
      <c r="T217" s="186">
        <f>S217*H217</f>
        <v>0</v>
      </c>
      <c r="AR217" s="19" t="s">
        <v>165</v>
      </c>
      <c r="AT217" s="19" t="s">
        <v>160</v>
      </c>
      <c r="AU217" s="19" t="s">
        <v>84</v>
      </c>
      <c r="AY217" s="19" t="s">
        <v>158</v>
      </c>
      <c r="BE217" s="187">
        <f>IF(N217="základní",J217,0)</f>
        <v>0</v>
      </c>
      <c r="BF217" s="187">
        <f>IF(N217="snížená",J217,0)</f>
        <v>0</v>
      </c>
      <c r="BG217" s="187">
        <f>IF(N217="zákl. přenesená",J217,0)</f>
        <v>0</v>
      </c>
      <c r="BH217" s="187">
        <f>IF(N217="sníž. přenesená",J217,0)</f>
        <v>0</v>
      </c>
      <c r="BI217" s="187">
        <f>IF(N217="nulová",J217,0)</f>
        <v>0</v>
      </c>
      <c r="BJ217" s="19" t="s">
        <v>15</v>
      </c>
      <c r="BK217" s="187">
        <f>ROUND(I217*H217,2)</f>
        <v>0</v>
      </c>
      <c r="BL217" s="19" t="s">
        <v>165</v>
      </c>
      <c r="BM217" s="19" t="s">
        <v>318</v>
      </c>
    </row>
    <row r="218" spans="2:65" s="1" customFormat="1" ht="16.5" customHeight="1">
      <c r="B218" s="175"/>
      <c r="C218" s="176" t="s">
        <v>319</v>
      </c>
      <c r="D218" s="176" t="s">
        <v>160</v>
      </c>
      <c r="E218" s="177" t="s">
        <v>320</v>
      </c>
      <c r="F218" s="178" t="s">
        <v>321</v>
      </c>
      <c r="G218" s="179" t="s">
        <v>322</v>
      </c>
      <c r="H218" s="180">
        <v>1</v>
      </c>
      <c r="I218" s="181"/>
      <c r="J218" s="182">
        <f>ROUND(I218*H218,2)</f>
        <v>0</v>
      </c>
      <c r="K218" s="178" t="s">
        <v>164</v>
      </c>
      <c r="L218" s="37"/>
      <c r="M218" s="183" t="s">
        <v>3</v>
      </c>
      <c r="N218" s="184" t="s">
        <v>42</v>
      </c>
      <c r="O218" s="67"/>
      <c r="P218" s="185">
        <f>O218*H218</f>
        <v>0</v>
      </c>
      <c r="Q218" s="185">
        <v>0.1575</v>
      </c>
      <c r="R218" s="185">
        <f>Q218*H218</f>
        <v>0.1575</v>
      </c>
      <c r="S218" s="185">
        <v>0</v>
      </c>
      <c r="T218" s="186">
        <f>S218*H218</f>
        <v>0</v>
      </c>
      <c r="AR218" s="19" t="s">
        <v>165</v>
      </c>
      <c r="AT218" s="19" t="s">
        <v>160</v>
      </c>
      <c r="AU218" s="19" t="s">
        <v>84</v>
      </c>
      <c r="AY218" s="19" t="s">
        <v>158</v>
      </c>
      <c r="BE218" s="187">
        <f>IF(N218="základní",J218,0)</f>
        <v>0</v>
      </c>
      <c r="BF218" s="187">
        <f>IF(N218="snížená",J218,0)</f>
        <v>0</v>
      </c>
      <c r="BG218" s="187">
        <f>IF(N218="zákl. přenesená",J218,0)</f>
        <v>0</v>
      </c>
      <c r="BH218" s="187">
        <f>IF(N218="sníž. přenesená",J218,0)</f>
        <v>0</v>
      </c>
      <c r="BI218" s="187">
        <f>IF(N218="nulová",J218,0)</f>
        <v>0</v>
      </c>
      <c r="BJ218" s="19" t="s">
        <v>15</v>
      </c>
      <c r="BK218" s="187">
        <f>ROUND(I218*H218,2)</f>
        <v>0</v>
      </c>
      <c r="BL218" s="19" t="s">
        <v>165</v>
      </c>
      <c r="BM218" s="19" t="s">
        <v>323</v>
      </c>
    </row>
    <row r="219" spans="2:51" s="13" customFormat="1" ht="12">
      <c r="B219" s="197"/>
      <c r="D219" s="189" t="s">
        <v>167</v>
      </c>
      <c r="E219" s="198" t="s">
        <v>3</v>
      </c>
      <c r="F219" s="199" t="s">
        <v>211</v>
      </c>
      <c r="H219" s="198" t="s">
        <v>3</v>
      </c>
      <c r="I219" s="200"/>
      <c r="L219" s="197"/>
      <c r="M219" s="201"/>
      <c r="N219" s="202"/>
      <c r="O219" s="202"/>
      <c r="P219" s="202"/>
      <c r="Q219" s="202"/>
      <c r="R219" s="202"/>
      <c r="S219" s="202"/>
      <c r="T219" s="203"/>
      <c r="AT219" s="198" t="s">
        <v>167</v>
      </c>
      <c r="AU219" s="198" t="s">
        <v>84</v>
      </c>
      <c r="AV219" s="13" t="s">
        <v>15</v>
      </c>
      <c r="AW219" s="13" t="s">
        <v>33</v>
      </c>
      <c r="AX219" s="13" t="s">
        <v>71</v>
      </c>
      <c r="AY219" s="198" t="s">
        <v>158</v>
      </c>
    </row>
    <row r="220" spans="2:51" s="12" customFormat="1" ht="12">
      <c r="B220" s="188"/>
      <c r="D220" s="189" t="s">
        <v>167</v>
      </c>
      <c r="E220" s="190" t="s">
        <v>3</v>
      </c>
      <c r="F220" s="191" t="s">
        <v>15</v>
      </c>
      <c r="H220" s="192">
        <v>1</v>
      </c>
      <c r="I220" s="193"/>
      <c r="L220" s="188"/>
      <c r="M220" s="194"/>
      <c r="N220" s="195"/>
      <c r="O220" s="195"/>
      <c r="P220" s="195"/>
      <c r="Q220" s="195"/>
      <c r="R220" s="195"/>
      <c r="S220" s="195"/>
      <c r="T220" s="196"/>
      <c r="AT220" s="190" t="s">
        <v>167</v>
      </c>
      <c r="AU220" s="190" t="s">
        <v>84</v>
      </c>
      <c r="AV220" s="12" t="s">
        <v>78</v>
      </c>
      <c r="AW220" s="12" t="s">
        <v>33</v>
      </c>
      <c r="AX220" s="12" t="s">
        <v>15</v>
      </c>
      <c r="AY220" s="190" t="s">
        <v>158</v>
      </c>
    </row>
    <row r="221" spans="2:63" s="11" customFormat="1" ht="20.85" customHeight="1">
      <c r="B221" s="162"/>
      <c r="D221" s="163" t="s">
        <v>70</v>
      </c>
      <c r="E221" s="173" t="s">
        <v>324</v>
      </c>
      <c r="F221" s="173" t="s">
        <v>325</v>
      </c>
      <c r="I221" s="165"/>
      <c r="J221" s="174">
        <f>BK221</f>
        <v>0</v>
      </c>
      <c r="L221" s="162"/>
      <c r="M221" s="167"/>
      <c r="N221" s="168"/>
      <c r="O221" s="168"/>
      <c r="P221" s="169">
        <f>SUM(P222:P448)</f>
        <v>0</v>
      </c>
      <c r="Q221" s="168"/>
      <c r="R221" s="169">
        <f>SUM(R222:R448)</f>
        <v>29.126192120000006</v>
      </c>
      <c r="S221" s="168"/>
      <c r="T221" s="170">
        <f>SUM(T222:T448)</f>
        <v>0</v>
      </c>
      <c r="AR221" s="163" t="s">
        <v>15</v>
      </c>
      <c r="AT221" s="171" t="s">
        <v>70</v>
      </c>
      <c r="AU221" s="171" t="s">
        <v>78</v>
      </c>
      <c r="AY221" s="163" t="s">
        <v>158</v>
      </c>
      <c r="BK221" s="172">
        <f>SUM(BK222:BK448)</f>
        <v>0</v>
      </c>
    </row>
    <row r="222" spans="2:65" s="1" customFormat="1" ht="16.5" customHeight="1">
      <c r="B222" s="175"/>
      <c r="C222" s="176" t="s">
        <v>326</v>
      </c>
      <c r="D222" s="176" t="s">
        <v>160</v>
      </c>
      <c r="E222" s="177" t="s">
        <v>327</v>
      </c>
      <c r="F222" s="178" t="s">
        <v>328</v>
      </c>
      <c r="G222" s="179" t="s">
        <v>163</v>
      </c>
      <c r="H222" s="180">
        <v>1.5</v>
      </c>
      <c r="I222" s="181"/>
      <c r="J222" s="182">
        <f>ROUND(I222*H222,2)</f>
        <v>0</v>
      </c>
      <c r="K222" s="178" t="s">
        <v>164</v>
      </c>
      <c r="L222" s="37"/>
      <c r="M222" s="183" t="s">
        <v>3</v>
      </c>
      <c r="N222" s="184" t="s">
        <v>42</v>
      </c>
      <c r="O222" s="67"/>
      <c r="P222" s="185">
        <f>O222*H222</f>
        <v>0</v>
      </c>
      <c r="Q222" s="185">
        <v>0.00026</v>
      </c>
      <c r="R222" s="185">
        <f>Q222*H222</f>
        <v>0.00038999999999999994</v>
      </c>
      <c r="S222" s="185">
        <v>0</v>
      </c>
      <c r="T222" s="186">
        <f>S222*H222</f>
        <v>0</v>
      </c>
      <c r="AR222" s="19" t="s">
        <v>165</v>
      </c>
      <c r="AT222" s="19" t="s">
        <v>160</v>
      </c>
      <c r="AU222" s="19" t="s">
        <v>84</v>
      </c>
      <c r="AY222" s="19" t="s">
        <v>158</v>
      </c>
      <c r="BE222" s="187">
        <f>IF(N222="základní",J222,0)</f>
        <v>0</v>
      </c>
      <c r="BF222" s="187">
        <f>IF(N222="snížená",J222,0)</f>
        <v>0</v>
      </c>
      <c r="BG222" s="187">
        <f>IF(N222="zákl. přenesená",J222,0)</f>
        <v>0</v>
      </c>
      <c r="BH222" s="187">
        <f>IF(N222="sníž. přenesená",J222,0)</f>
        <v>0</v>
      </c>
      <c r="BI222" s="187">
        <f>IF(N222="nulová",J222,0)</f>
        <v>0</v>
      </c>
      <c r="BJ222" s="19" t="s">
        <v>15</v>
      </c>
      <c r="BK222" s="187">
        <f>ROUND(I222*H222,2)</f>
        <v>0</v>
      </c>
      <c r="BL222" s="19" t="s">
        <v>165</v>
      </c>
      <c r="BM222" s="19" t="s">
        <v>329</v>
      </c>
    </row>
    <row r="223" spans="2:51" s="13" customFormat="1" ht="12">
      <c r="B223" s="197"/>
      <c r="D223" s="189" t="s">
        <v>167</v>
      </c>
      <c r="E223" s="198" t="s">
        <v>3</v>
      </c>
      <c r="F223" s="199" t="s">
        <v>330</v>
      </c>
      <c r="H223" s="198" t="s">
        <v>3</v>
      </c>
      <c r="I223" s="200"/>
      <c r="L223" s="197"/>
      <c r="M223" s="201"/>
      <c r="N223" s="202"/>
      <c r="O223" s="202"/>
      <c r="P223" s="202"/>
      <c r="Q223" s="202"/>
      <c r="R223" s="202"/>
      <c r="S223" s="202"/>
      <c r="T223" s="203"/>
      <c r="AT223" s="198" t="s">
        <v>167</v>
      </c>
      <c r="AU223" s="198" t="s">
        <v>84</v>
      </c>
      <c r="AV223" s="13" t="s">
        <v>15</v>
      </c>
      <c r="AW223" s="13" t="s">
        <v>33</v>
      </c>
      <c r="AX223" s="13" t="s">
        <v>71</v>
      </c>
      <c r="AY223" s="198" t="s">
        <v>158</v>
      </c>
    </row>
    <row r="224" spans="2:51" s="12" customFormat="1" ht="12">
      <c r="B224" s="188"/>
      <c r="D224" s="189" t="s">
        <v>167</v>
      </c>
      <c r="E224" s="190" t="s">
        <v>3</v>
      </c>
      <c r="F224" s="191" t="s">
        <v>331</v>
      </c>
      <c r="H224" s="192">
        <v>1.5</v>
      </c>
      <c r="I224" s="193"/>
      <c r="L224" s="188"/>
      <c r="M224" s="194"/>
      <c r="N224" s="195"/>
      <c r="O224" s="195"/>
      <c r="P224" s="195"/>
      <c r="Q224" s="195"/>
      <c r="R224" s="195"/>
      <c r="S224" s="195"/>
      <c r="T224" s="196"/>
      <c r="AT224" s="190" t="s">
        <v>167</v>
      </c>
      <c r="AU224" s="190" t="s">
        <v>84</v>
      </c>
      <c r="AV224" s="12" t="s">
        <v>78</v>
      </c>
      <c r="AW224" s="12" t="s">
        <v>33</v>
      </c>
      <c r="AX224" s="12" t="s">
        <v>15</v>
      </c>
      <c r="AY224" s="190" t="s">
        <v>158</v>
      </c>
    </row>
    <row r="225" spans="2:65" s="1" customFormat="1" ht="16.5" customHeight="1">
      <c r="B225" s="175"/>
      <c r="C225" s="176" t="s">
        <v>332</v>
      </c>
      <c r="D225" s="176" t="s">
        <v>160</v>
      </c>
      <c r="E225" s="177" t="s">
        <v>333</v>
      </c>
      <c r="F225" s="178" t="s">
        <v>334</v>
      </c>
      <c r="G225" s="179" t="s">
        <v>163</v>
      </c>
      <c r="H225" s="180">
        <v>1.5</v>
      </c>
      <c r="I225" s="181"/>
      <c r="J225" s="182">
        <f>ROUND(I225*H225,2)</f>
        <v>0</v>
      </c>
      <c r="K225" s="178" t="s">
        <v>164</v>
      </c>
      <c r="L225" s="37"/>
      <c r="M225" s="183" t="s">
        <v>3</v>
      </c>
      <c r="N225" s="184" t="s">
        <v>42</v>
      </c>
      <c r="O225" s="67"/>
      <c r="P225" s="185">
        <f>O225*H225</f>
        <v>0</v>
      </c>
      <c r="Q225" s="185">
        <v>0.00937</v>
      </c>
      <c r="R225" s="185">
        <f>Q225*H225</f>
        <v>0.014055</v>
      </c>
      <c r="S225" s="185">
        <v>0</v>
      </c>
      <c r="T225" s="186">
        <f>S225*H225</f>
        <v>0</v>
      </c>
      <c r="AR225" s="19" t="s">
        <v>165</v>
      </c>
      <c r="AT225" s="19" t="s">
        <v>160</v>
      </c>
      <c r="AU225" s="19" t="s">
        <v>84</v>
      </c>
      <c r="AY225" s="19" t="s">
        <v>158</v>
      </c>
      <c r="BE225" s="187">
        <f>IF(N225="základní",J225,0)</f>
        <v>0</v>
      </c>
      <c r="BF225" s="187">
        <f>IF(N225="snížená",J225,0)</f>
        <v>0</v>
      </c>
      <c r="BG225" s="187">
        <f>IF(N225="zákl. přenesená",J225,0)</f>
        <v>0</v>
      </c>
      <c r="BH225" s="187">
        <f>IF(N225="sníž. přenesená",J225,0)</f>
        <v>0</v>
      </c>
      <c r="BI225" s="187">
        <f>IF(N225="nulová",J225,0)</f>
        <v>0</v>
      </c>
      <c r="BJ225" s="19" t="s">
        <v>15</v>
      </c>
      <c r="BK225" s="187">
        <f>ROUND(I225*H225,2)</f>
        <v>0</v>
      </c>
      <c r="BL225" s="19" t="s">
        <v>165</v>
      </c>
      <c r="BM225" s="19" t="s">
        <v>335</v>
      </c>
    </row>
    <row r="226" spans="2:51" s="13" customFormat="1" ht="12">
      <c r="B226" s="197"/>
      <c r="D226" s="189" t="s">
        <v>167</v>
      </c>
      <c r="E226" s="198" t="s">
        <v>3</v>
      </c>
      <c r="F226" s="199" t="s">
        <v>330</v>
      </c>
      <c r="H226" s="198" t="s">
        <v>3</v>
      </c>
      <c r="I226" s="200"/>
      <c r="L226" s="197"/>
      <c r="M226" s="201"/>
      <c r="N226" s="202"/>
      <c r="O226" s="202"/>
      <c r="P226" s="202"/>
      <c r="Q226" s="202"/>
      <c r="R226" s="202"/>
      <c r="S226" s="202"/>
      <c r="T226" s="203"/>
      <c r="AT226" s="198" t="s">
        <v>167</v>
      </c>
      <c r="AU226" s="198" t="s">
        <v>84</v>
      </c>
      <c r="AV226" s="13" t="s">
        <v>15</v>
      </c>
      <c r="AW226" s="13" t="s">
        <v>33</v>
      </c>
      <c r="AX226" s="13" t="s">
        <v>71</v>
      </c>
      <c r="AY226" s="198" t="s">
        <v>158</v>
      </c>
    </row>
    <row r="227" spans="2:51" s="12" customFormat="1" ht="12">
      <c r="B227" s="188"/>
      <c r="D227" s="189" t="s">
        <v>167</v>
      </c>
      <c r="E227" s="190" t="s">
        <v>3</v>
      </c>
      <c r="F227" s="191" t="s">
        <v>331</v>
      </c>
      <c r="H227" s="192">
        <v>1.5</v>
      </c>
      <c r="I227" s="193"/>
      <c r="L227" s="188"/>
      <c r="M227" s="194"/>
      <c r="N227" s="195"/>
      <c r="O227" s="195"/>
      <c r="P227" s="195"/>
      <c r="Q227" s="195"/>
      <c r="R227" s="195"/>
      <c r="S227" s="195"/>
      <c r="T227" s="196"/>
      <c r="AT227" s="190" t="s">
        <v>167</v>
      </c>
      <c r="AU227" s="190" t="s">
        <v>84</v>
      </c>
      <c r="AV227" s="12" t="s">
        <v>78</v>
      </c>
      <c r="AW227" s="12" t="s">
        <v>33</v>
      </c>
      <c r="AX227" s="12" t="s">
        <v>15</v>
      </c>
      <c r="AY227" s="190" t="s">
        <v>158</v>
      </c>
    </row>
    <row r="228" spans="2:65" s="1" customFormat="1" ht="16.5" customHeight="1">
      <c r="B228" s="175"/>
      <c r="C228" s="212" t="s">
        <v>336</v>
      </c>
      <c r="D228" s="212" t="s">
        <v>248</v>
      </c>
      <c r="E228" s="213" t="s">
        <v>337</v>
      </c>
      <c r="F228" s="214" t="s">
        <v>338</v>
      </c>
      <c r="G228" s="215" t="s">
        <v>163</v>
      </c>
      <c r="H228" s="216">
        <v>1.53</v>
      </c>
      <c r="I228" s="217"/>
      <c r="J228" s="218">
        <f>ROUND(I228*H228,2)</f>
        <v>0</v>
      </c>
      <c r="K228" s="214" t="s">
        <v>164</v>
      </c>
      <c r="L228" s="219"/>
      <c r="M228" s="220" t="s">
        <v>3</v>
      </c>
      <c r="N228" s="221" t="s">
        <v>42</v>
      </c>
      <c r="O228" s="67"/>
      <c r="P228" s="185">
        <f>O228*H228</f>
        <v>0</v>
      </c>
      <c r="Q228" s="185">
        <v>0.0075</v>
      </c>
      <c r="R228" s="185">
        <f>Q228*H228</f>
        <v>0.011474999999999999</v>
      </c>
      <c r="S228" s="185">
        <v>0</v>
      </c>
      <c r="T228" s="186">
        <f>S228*H228</f>
        <v>0</v>
      </c>
      <c r="AR228" s="19" t="s">
        <v>195</v>
      </c>
      <c r="AT228" s="19" t="s">
        <v>248</v>
      </c>
      <c r="AU228" s="19" t="s">
        <v>84</v>
      </c>
      <c r="AY228" s="19" t="s">
        <v>158</v>
      </c>
      <c r="BE228" s="187">
        <f>IF(N228="základní",J228,0)</f>
        <v>0</v>
      </c>
      <c r="BF228" s="187">
        <f>IF(N228="snížená",J228,0)</f>
        <v>0</v>
      </c>
      <c r="BG228" s="187">
        <f>IF(N228="zákl. přenesená",J228,0)</f>
        <v>0</v>
      </c>
      <c r="BH228" s="187">
        <f>IF(N228="sníž. přenesená",J228,0)</f>
        <v>0</v>
      </c>
      <c r="BI228" s="187">
        <f>IF(N228="nulová",J228,0)</f>
        <v>0</v>
      </c>
      <c r="BJ228" s="19" t="s">
        <v>15</v>
      </c>
      <c r="BK228" s="187">
        <f>ROUND(I228*H228,2)</f>
        <v>0</v>
      </c>
      <c r="BL228" s="19" t="s">
        <v>165</v>
      </c>
      <c r="BM228" s="19" t="s">
        <v>339</v>
      </c>
    </row>
    <row r="229" spans="2:51" s="12" customFormat="1" ht="12">
      <c r="B229" s="188"/>
      <c r="D229" s="189" t="s">
        <v>167</v>
      </c>
      <c r="F229" s="191" t="s">
        <v>340</v>
      </c>
      <c r="H229" s="192">
        <v>1.53</v>
      </c>
      <c r="I229" s="193"/>
      <c r="L229" s="188"/>
      <c r="M229" s="194"/>
      <c r="N229" s="195"/>
      <c r="O229" s="195"/>
      <c r="P229" s="195"/>
      <c r="Q229" s="195"/>
      <c r="R229" s="195"/>
      <c r="S229" s="195"/>
      <c r="T229" s="196"/>
      <c r="AT229" s="190" t="s">
        <v>167</v>
      </c>
      <c r="AU229" s="190" t="s">
        <v>84</v>
      </c>
      <c r="AV229" s="12" t="s">
        <v>78</v>
      </c>
      <c r="AW229" s="12" t="s">
        <v>4</v>
      </c>
      <c r="AX229" s="12" t="s">
        <v>15</v>
      </c>
      <c r="AY229" s="190" t="s">
        <v>158</v>
      </c>
    </row>
    <row r="230" spans="2:65" s="1" customFormat="1" ht="22.5" customHeight="1">
      <c r="B230" s="175"/>
      <c r="C230" s="176" t="s">
        <v>341</v>
      </c>
      <c r="D230" s="176" t="s">
        <v>160</v>
      </c>
      <c r="E230" s="177" t="s">
        <v>342</v>
      </c>
      <c r="F230" s="178" t="s">
        <v>343</v>
      </c>
      <c r="G230" s="179" t="s">
        <v>163</v>
      </c>
      <c r="H230" s="180">
        <v>1.5</v>
      </c>
      <c r="I230" s="181"/>
      <c r="J230" s="182">
        <f>ROUND(I230*H230,2)</f>
        <v>0</v>
      </c>
      <c r="K230" s="178" t="s">
        <v>164</v>
      </c>
      <c r="L230" s="37"/>
      <c r="M230" s="183" t="s">
        <v>3</v>
      </c>
      <c r="N230" s="184" t="s">
        <v>42</v>
      </c>
      <c r="O230" s="67"/>
      <c r="P230" s="185">
        <f>O230*H230</f>
        <v>0</v>
      </c>
      <c r="Q230" s="185">
        <v>9E-05</v>
      </c>
      <c r="R230" s="185">
        <f>Q230*H230</f>
        <v>0.000135</v>
      </c>
      <c r="S230" s="185">
        <v>0</v>
      </c>
      <c r="T230" s="186">
        <f>S230*H230</f>
        <v>0</v>
      </c>
      <c r="AR230" s="19" t="s">
        <v>165</v>
      </c>
      <c r="AT230" s="19" t="s">
        <v>160</v>
      </c>
      <c r="AU230" s="19" t="s">
        <v>84</v>
      </c>
      <c r="AY230" s="19" t="s">
        <v>158</v>
      </c>
      <c r="BE230" s="187">
        <f>IF(N230="základní",J230,0)</f>
        <v>0</v>
      </c>
      <c r="BF230" s="187">
        <f>IF(N230="snížená",J230,0)</f>
        <v>0</v>
      </c>
      <c r="BG230" s="187">
        <f>IF(N230="zákl. přenesená",J230,0)</f>
        <v>0</v>
      </c>
      <c r="BH230" s="187">
        <f>IF(N230="sníž. přenesená",J230,0)</f>
        <v>0</v>
      </c>
      <c r="BI230" s="187">
        <f>IF(N230="nulová",J230,0)</f>
        <v>0</v>
      </c>
      <c r="BJ230" s="19" t="s">
        <v>15</v>
      </c>
      <c r="BK230" s="187">
        <f>ROUND(I230*H230,2)</f>
        <v>0</v>
      </c>
      <c r="BL230" s="19" t="s">
        <v>165</v>
      </c>
      <c r="BM230" s="19" t="s">
        <v>344</v>
      </c>
    </row>
    <row r="231" spans="2:51" s="13" customFormat="1" ht="12">
      <c r="B231" s="197"/>
      <c r="D231" s="189" t="s">
        <v>167</v>
      </c>
      <c r="E231" s="198" t="s">
        <v>3</v>
      </c>
      <c r="F231" s="199" t="s">
        <v>330</v>
      </c>
      <c r="H231" s="198" t="s">
        <v>3</v>
      </c>
      <c r="I231" s="200"/>
      <c r="L231" s="197"/>
      <c r="M231" s="201"/>
      <c r="N231" s="202"/>
      <c r="O231" s="202"/>
      <c r="P231" s="202"/>
      <c r="Q231" s="202"/>
      <c r="R231" s="202"/>
      <c r="S231" s="202"/>
      <c r="T231" s="203"/>
      <c r="AT231" s="198" t="s">
        <v>167</v>
      </c>
      <c r="AU231" s="198" t="s">
        <v>84</v>
      </c>
      <c r="AV231" s="13" t="s">
        <v>15</v>
      </c>
      <c r="AW231" s="13" t="s">
        <v>33</v>
      </c>
      <c r="AX231" s="13" t="s">
        <v>71</v>
      </c>
      <c r="AY231" s="198" t="s">
        <v>158</v>
      </c>
    </row>
    <row r="232" spans="2:51" s="12" customFormat="1" ht="12">
      <c r="B232" s="188"/>
      <c r="D232" s="189" t="s">
        <v>167</v>
      </c>
      <c r="E232" s="190" t="s">
        <v>3</v>
      </c>
      <c r="F232" s="191" t="s">
        <v>331</v>
      </c>
      <c r="H232" s="192">
        <v>1.5</v>
      </c>
      <c r="I232" s="193"/>
      <c r="L232" s="188"/>
      <c r="M232" s="194"/>
      <c r="N232" s="195"/>
      <c r="O232" s="195"/>
      <c r="P232" s="195"/>
      <c r="Q232" s="195"/>
      <c r="R232" s="195"/>
      <c r="S232" s="195"/>
      <c r="T232" s="196"/>
      <c r="AT232" s="190" t="s">
        <v>167</v>
      </c>
      <c r="AU232" s="190" t="s">
        <v>84</v>
      </c>
      <c r="AV232" s="12" t="s">
        <v>78</v>
      </c>
      <c r="AW232" s="12" t="s">
        <v>33</v>
      </c>
      <c r="AX232" s="12" t="s">
        <v>15</v>
      </c>
      <c r="AY232" s="190" t="s">
        <v>158</v>
      </c>
    </row>
    <row r="233" spans="2:65" s="1" customFormat="1" ht="16.5" customHeight="1">
      <c r="B233" s="175"/>
      <c r="C233" s="176" t="s">
        <v>345</v>
      </c>
      <c r="D233" s="176" t="s">
        <v>160</v>
      </c>
      <c r="E233" s="177" t="s">
        <v>346</v>
      </c>
      <c r="F233" s="178" t="s">
        <v>347</v>
      </c>
      <c r="G233" s="179" t="s">
        <v>163</v>
      </c>
      <c r="H233" s="180">
        <v>1.5</v>
      </c>
      <c r="I233" s="181"/>
      <c r="J233" s="182">
        <f>ROUND(I233*H233,2)</f>
        <v>0</v>
      </c>
      <c r="K233" s="178" t="s">
        <v>164</v>
      </c>
      <c r="L233" s="37"/>
      <c r="M233" s="183" t="s">
        <v>3</v>
      </c>
      <c r="N233" s="184" t="s">
        <v>42</v>
      </c>
      <c r="O233" s="67"/>
      <c r="P233" s="185">
        <f>O233*H233</f>
        <v>0</v>
      </c>
      <c r="Q233" s="185">
        <v>0.00382</v>
      </c>
      <c r="R233" s="185">
        <f>Q233*H233</f>
        <v>0.00573</v>
      </c>
      <c r="S233" s="185">
        <v>0</v>
      </c>
      <c r="T233" s="186">
        <f>S233*H233</f>
        <v>0</v>
      </c>
      <c r="AR233" s="19" t="s">
        <v>165</v>
      </c>
      <c r="AT233" s="19" t="s">
        <v>160</v>
      </c>
      <c r="AU233" s="19" t="s">
        <v>84</v>
      </c>
      <c r="AY233" s="19" t="s">
        <v>158</v>
      </c>
      <c r="BE233" s="187">
        <f>IF(N233="základní",J233,0)</f>
        <v>0</v>
      </c>
      <c r="BF233" s="187">
        <f>IF(N233="snížená",J233,0)</f>
        <v>0</v>
      </c>
      <c r="BG233" s="187">
        <f>IF(N233="zákl. přenesená",J233,0)</f>
        <v>0</v>
      </c>
      <c r="BH233" s="187">
        <f>IF(N233="sníž. přenesená",J233,0)</f>
        <v>0</v>
      </c>
      <c r="BI233" s="187">
        <f>IF(N233="nulová",J233,0)</f>
        <v>0</v>
      </c>
      <c r="BJ233" s="19" t="s">
        <v>15</v>
      </c>
      <c r="BK233" s="187">
        <f>ROUND(I233*H233,2)</f>
        <v>0</v>
      </c>
      <c r="BL233" s="19" t="s">
        <v>165</v>
      </c>
      <c r="BM233" s="19" t="s">
        <v>348</v>
      </c>
    </row>
    <row r="234" spans="2:51" s="13" customFormat="1" ht="12">
      <c r="B234" s="197"/>
      <c r="D234" s="189" t="s">
        <v>167</v>
      </c>
      <c r="E234" s="198" t="s">
        <v>3</v>
      </c>
      <c r="F234" s="199" t="s">
        <v>330</v>
      </c>
      <c r="H234" s="198" t="s">
        <v>3</v>
      </c>
      <c r="I234" s="200"/>
      <c r="L234" s="197"/>
      <c r="M234" s="201"/>
      <c r="N234" s="202"/>
      <c r="O234" s="202"/>
      <c r="P234" s="202"/>
      <c r="Q234" s="202"/>
      <c r="R234" s="202"/>
      <c r="S234" s="202"/>
      <c r="T234" s="203"/>
      <c r="AT234" s="198" t="s">
        <v>167</v>
      </c>
      <c r="AU234" s="198" t="s">
        <v>84</v>
      </c>
      <c r="AV234" s="13" t="s">
        <v>15</v>
      </c>
      <c r="AW234" s="13" t="s">
        <v>33</v>
      </c>
      <c r="AX234" s="13" t="s">
        <v>71</v>
      </c>
      <c r="AY234" s="198" t="s">
        <v>158</v>
      </c>
    </row>
    <row r="235" spans="2:51" s="12" customFormat="1" ht="12">
      <c r="B235" s="188"/>
      <c r="D235" s="189" t="s">
        <v>167</v>
      </c>
      <c r="E235" s="190" t="s">
        <v>3</v>
      </c>
      <c r="F235" s="191" t="s">
        <v>331</v>
      </c>
      <c r="H235" s="192">
        <v>1.5</v>
      </c>
      <c r="I235" s="193"/>
      <c r="L235" s="188"/>
      <c r="M235" s="194"/>
      <c r="N235" s="195"/>
      <c r="O235" s="195"/>
      <c r="P235" s="195"/>
      <c r="Q235" s="195"/>
      <c r="R235" s="195"/>
      <c r="S235" s="195"/>
      <c r="T235" s="196"/>
      <c r="AT235" s="190" t="s">
        <v>167</v>
      </c>
      <c r="AU235" s="190" t="s">
        <v>84</v>
      </c>
      <c r="AV235" s="12" t="s">
        <v>78</v>
      </c>
      <c r="AW235" s="12" t="s">
        <v>33</v>
      </c>
      <c r="AX235" s="12" t="s">
        <v>15</v>
      </c>
      <c r="AY235" s="190" t="s">
        <v>158</v>
      </c>
    </row>
    <row r="236" spans="2:65" s="1" customFormat="1" ht="22.5" customHeight="1">
      <c r="B236" s="175"/>
      <c r="C236" s="176" t="s">
        <v>349</v>
      </c>
      <c r="D236" s="176" t="s">
        <v>160</v>
      </c>
      <c r="E236" s="177" t="s">
        <v>350</v>
      </c>
      <c r="F236" s="178" t="s">
        <v>351</v>
      </c>
      <c r="G236" s="179" t="s">
        <v>163</v>
      </c>
      <c r="H236" s="180">
        <v>1.5</v>
      </c>
      <c r="I236" s="181"/>
      <c r="J236" s="182">
        <f>ROUND(I236*H236,2)</f>
        <v>0</v>
      </c>
      <c r="K236" s="178" t="s">
        <v>164</v>
      </c>
      <c r="L236" s="37"/>
      <c r="M236" s="183" t="s">
        <v>3</v>
      </c>
      <c r="N236" s="184" t="s">
        <v>42</v>
      </c>
      <c r="O236" s="67"/>
      <c r="P236" s="185">
        <f>O236*H236</f>
        <v>0</v>
      </c>
      <c r="Q236" s="185">
        <v>0.00478</v>
      </c>
      <c r="R236" s="185">
        <f>Q236*H236</f>
        <v>0.007170000000000001</v>
      </c>
      <c r="S236" s="185">
        <v>0</v>
      </c>
      <c r="T236" s="186">
        <f>S236*H236</f>
        <v>0</v>
      </c>
      <c r="AR236" s="19" t="s">
        <v>165</v>
      </c>
      <c r="AT236" s="19" t="s">
        <v>160</v>
      </c>
      <c r="AU236" s="19" t="s">
        <v>84</v>
      </c>
      <c r="AY236" s="19" t="s">
        <v>158</v>
      </c>
      <c r="BE236" s="187">
        <f>IF(N236="základní",J236,0)</f>
        <v>0</v>
      </c>
      <c r="BF236" s="187">
        <f>IF(N236="snížená",J236,0)</f>
        <v>0</v>
      </c>
      <c r="BG236" s="187">
        <f>IF(N236="zákl. přenesená",J236,0)</f>
        <v>0</v>
      </c>
      <c r="BH236" s="187">
        <f>IF(N236="sníž. přenesená",J236,0)</f>
        <v>0</v>
      </c>
      <c r="BI236" s="187">
        <f>IF(N236="nulová",J236,0)</f>
        <v>0</v>
      </c>
      <c r="BJ236" s="19" t="s">
        <v>15</v>
      </c>
      <c r="BK236" s="187">
        <f>ROUND(I236*H236,2)</f>
        <v>0</v>
      </c>
      <c r="BL236" s="19" t="s">
        <v>165</v>
      </c>
      <c r="BM236" s="19" t="s">
        <v>352</v>
      </c>
    </row>
    <row r="237" spans="2:65" s="1" customFormat="1" ht="16.5" customHeight="1">
      <c r="B237" s="175"/>
      <c r="C237" s="176" t="s">
        <v>353</v>
      </c>
      <c r="D237" s="176" t="s">
        <v>160</v>
      </c>
      <c r="E237" s="177" t="s">
        <v>354</v>
      </c>
      <c r="F237" s="178" t="s">
        <v>355</v>
      </c>
      <c r="G237" s="179" t="s">
        <v>163</v>
      </c>
      <c r="H237" s="180">
        <v>540.004</v>
      </c>
      <c r="I237" s="181"/>
      <c r="J237" s="182">
        <f>ROUND(I237*H237,2)</f>
        <v>0</v>
      </c>
      <c r="K237" s="178" t="s">
        <v>3</v>
      </c>
      <c r="L237" s="37"/>
      <c r="M237" s="183" t="s">
        <v>3</v>
      </c>
      <c r="N237" s="184" t="s">
        <v>42</v>
      </c>
      <c r="O237" s="67"/>
      <c r="P237" s="185">
        <f>O237*H237</f>
        <v>0</v>
      </c>
      <c r="Q237" s="185">
        <v>0</v>
      </c>
      <c r="R237" s="185">
        <f>Q237*H237</f>
        <v>0</v>
      </c>
      <c r="S237" s="185">
        <v>0</v>
      </c>
      <c r="T237" s="186">
        <f>S237*H237</f>
        <v>0</v>
      </c>
      <c r="AR237" s="19" t="s">
        <v>165</v>
      </c>
      <c r="AT237" s="19" t="s">
        <v>160</v>
      </c>
      <c r="AU237" s="19" t="s">
        <v>84</v>
      </c>
      <c r="AY237" s="19" t="s">
        <v>158</v>
      </c>
      <c r="BE237" s="187">
        <f>IF(N237="základní",J237,0)</f>
        <v>0</v>
      </c>
      <c r="BF237" s="187">
        <f>IF(N237="snížená",J237,0)</f>
        <v>0</v>
      </c>
      <c r="BG237" s="187">
        <f>IF(N237="zákl. přenesená",J237,0)</f>
        <v>0</v>
      </c>
      <c r="BH237" s="187">
        <f>IF(N237="sníž. přenesená",J237,0)</f>
        <v>0</v>
      </c>
      <c r="BI237" s="187">
        <f>IF(N237="nulová",J237,0)</f>
        <v>0</v>
      </c>
      <c r="BJ237" s="19" t="s">
        <v>15</v>
      </c>
      <c r="BK237" s="187">
        <f>ROUND(I237*H237,2)</f>
        <v>0</v>
      </c>
      <c r="BL237" s="19" t="s">
        <v>165</v>
      </c>
      <c r="BM237" s="19" t="s">
        <v>356</v>
      </c>
    </row>
    <row r="238" spans="2:51" s="12" customFormat="1" ht="12">
      <c r="B238" s="188"/>
      <c r="D238" s="189" t="s">
        <v>167</v>
      </c>
      <c r="E238" s="190" t="s">
        <v>3</v>
      </c>
      <c r="F238" s="191" t="s">
        <v>357</v>
      </c>
      <c r="H238" s="192">
        <v>540.004</v>
      </c>
      <c r="I238" s="193"/>
      <c r="L238" s="188"/>
      <c r="M238" s="194"/>
      <c r="N238" s="195"/>
      <c r="O238" s="195"/>
      <c r="P238" s="195"/>
      <c r="Q238" s="195"/>
      <c r="R238" s="195"/>
      <c r="S238" s="195"/>
      <c r="T238" s="196"/>
      <c r="AT238" s="190" t="s">
        <v>167</v>
      </c>
      <c r="AU238" s="190" t="s">
        <v>84</v>
      </c>
      <c r="AV238" s="12" t="s">
        <v>78</v>
      </c>
      <c r="AW238" s="12" t="s">
        <v>33</v>
      </c>
      <c r="AX238" s="12" t="s">
        <v>15</v>
      </c>
      <c r="AY238" s="190" t="s">
        <v>158</v>
      </c>
    </row>
    <row r="239" spans="2:65" s="1" customFormat="1" ht="22.5" customHeight="1">
      <c r="B239" s="175"/>
      <c r="C239" s="176" t="s">
        <v>358</v>
      </c>
      <c r="D239" s="176" t="s">
        <v>160</v>
      </c>
      <c r="E239" s="177" t="s">
        <v>359</v>
      </c>
      <c r="F239" s="178" t="s">
        <v>360</v>
      </c>
      <c r="G239" s="179" t="s">
        <v>163</v>
      </c>
      <c r="H239" s="180">
        <v>540.004</v>
      </c>
      <c r="I239" s="181"/>
      <c r="J239" s="182">
        <f>ROUND(I239*H239,2)</f>
        <v>0</v>
      </c>
      <c r="K239" s="178" t="s">
        <v>164</v>
      </c>
      <c r="L239" s="37"/>
      <c r="M239" s="183" t="s">
        <v>3</v>
      </c>
      <c r="N239" s="184" t="s">
        <v>42</v>
      </c>
      <c r="O239" s="67"/>
      <c r="P239" s="185">
        <f>O239*H239</f>
        <v>0</v>
      </c>
      <c r="Q239" s="185">
        <v>0.03798</v>
      </c>
      <c r="R239" s="185">
        <f>Q239*H239</f>
        <v>20.50935192</v>
      </c>
      <c r="S239" s="185">
        <v>0</v>
      </c>
      <c r="T239" s="186">
        <f>S239*H239</f>
        <v>0</v>
      </c>
      <c r="AR239" s="19" t="s">
        <v>165</v>
      </c>
      <c r="AT239" s="19" t="s">
        <v>160</v>
      </c>
      <c r="AU239" s="19" t="s">
        <v>84</v>
      </c>
      <c r="AY239" s="19" t="s">
        <v>158</v>
      </c>
      <c r="BE239" s="187">
        <f>IF(N239="základní",J239,0)</f>
        <v>0</v>
      </c>
      <c r="BF239" s="187">
        <f>IF(N239="snížená",J239,0)</f>
        <v>0</v>
      </c>
      <c r="BG239" s="187">
        <f>IF(N239="zákl. přenesená",J239,0)</f>
        <v>0</v>
      </c>
      <c r="BH239" s="187">
        <f>IF(N239="sníž. přenesená",J239,0)</f>
        <v>0</v>
      </c>
      <c r="BI239" s="187">
        <f>IF(N239="nulová",J239,0)</f>
        <v>0</v>
      </c>
      <c r="BJ239" s="19" t="s">
        <v>15</v>
      </c>
      <c r="BK239" s="187">
        <f>ROUND(I239*H239,2)</f>
        <v>0</v>
      </c>
      <c r="BL239" s="19" t="s">
        <v>165</v>
      </c>
      <c r="BM239" s="19" t="s">
        <v>361</v>
      </c>
    </row>
    <row r="240" spans="2:51" s="13" customFormat="1" ht="12">
      <c r="B240" s="197"/>
      <c r="D240" s="189" t="s">
        <v>167</v>
      </c>
      <c r="E240" s="198" t="s">
        <v>3</v>
      </c>
      <c r="F240" s="199" t="s">
        <v>362</v>
      </c>
      <c r="H240" s="198" t="s">
        <v>3</v>
      </c>
      <c r="I240" s="200"/>
      <c r="L240" s="197"/>
      <c r="M240" s="201"/>
      <c r="N240" s="202"/>
      <c r="O240" s="202"/>
      <c r="P240" s="202"/>
      <c r="Q240" s="202"/>
      <c r="R240" s="202"/>
      <c r="S240" s="202"/>
      <c r="T240" s="203"/>
      <c r="AT240" s="198" t="s">
        <v>167</v>
      </c>
      <c r="AU240" s="198" t="s">
        <v>84</v>
      </c>
      <c r="AV240" s="13" t="s">
        <v>15</v>
      </c>
      <c r="AW240" s="13" t="s">
        <v>33</v>
      </c>
      <c r="AX240" s="13" t="s">
        <v>71</v>
      </c>
      <c r="AY240" s="198" t="s">
        <v>158</v>
      </c>
    </row>
    <row r="241" spans="2:51" s="12" customFormat="1" ht="12">
      <c r="B241" s="188"/>
      <c r="D241" s="189" t="s">
        <v>167</v>
      </c>
      <c r="E241" s="190" t="s">
        <v>3</v>
      </c>
      <c r="F241" s="191" t="s">
        <v>363</v>
      </c>
      <c r="H241" s="192">
        <v>540.004</v>
      </c>
      <c r="I241" s="193"/>
      <c r="L241" s="188"/>
      <c r="M241" s="194"/>
      <c r="N241" s="195"/>
      <c r="O241" s="195"/>
      <c r="P241" s="195"/>
      <c r="Q241" s="195"/>
      <c r="R241" s="195"/>
      <c r="S241" s="195"/>
      <c r="T241" s="196"/>
      <c r="AT241" s="190" t="s">
        <v>167</v>
      </c>
      <c r="AU241" s="190" t="s">
        <v>84</v>
      </c>
      <c r="AV241" s="12" t="s">
        <v>78</v>
      </c>
      <c r="AW241" s="12" t="s">
        <v>33</v>
      </c>
      <c r="AX241" s="12" t="s">
        <v>15</v>
      </c>
      <c r="AY241" s="190" t="s">
        <v>158</v>
      </c>
    </row>
    <row r="242" spans="2:65" s="1" customFormat="1" ht="16.5" customHeight="1">
      <c r="B242" s="175"/>
      <c r="C242" s="176" t="s">
        <v>364</v>
      </c>
      <c r="D242" s="176" t="s">
        <v>160</v>
      </c>
      <c r="E242" s="177" t="s">
        <v>365</v>
      </c>
      <c r="F242" s="178" t="s">
        <v>366</v>
      </c>
      <c r="G242" s="179" t="s">
        <v>163</v>
      </c>
      <c r="H242" s="180">
        <v>540.004</v>
      </c>
      <c r="I242" s="181"/>
      <c r="J242" s="182">
        <f>ROUND(I242*H242,2)</f>
        <v>0</v>
      </c>
      <c r="K242" s="178" t="s">
        <v>164</v>
      </c>
      <c r="L242" s="37"/>
      <c r="M242" s="183" t="s">
        <v>3</v>
      </c>
      <c r="N242" s="184" t="s">
        <v>42</v>
      </c>
      <c r="O242" s="67"/>
      <c r="P242" s="185">
        <f>O242*H242</f>
        <v>0</v>
      </c>
      <c r="Q242" s="185">
        <v>0.00026</v>
      </c>
      <c r="R242" s="185">
        <f>Q242*H242</f>
        <v>0.14040104</v>
      </c>
      <c r="S242" s="185">
        <v>0</v>
      </c>
      <c r="T242" s="186">
        <f>S242*H242</f>
        <v>0</v>
      </c>
      <c r="AR242" s="19" t="s">
        <v>165</v>
      </c>
      <c r="AT242" s="19" t="s">
        <v>160</v>
      </c>
      <c r="AU242" s="19" t="s">
        <v>84</v>
      </c>
      <c r="AY242" s="19" t="s">
        <v>158</v>
      </c>
      <c r="BE242" s="187">
        <f>IF(N242="základní",J242,0)</f>
        <v>0</v>
      </c>
      <c r="BF242" s="187">
        <f>IF(N242="snížená",J242,0)</f>
        <v>0</v>
      </c>
      <c r="BG242" s="187">
        <f>IF(N242="zákl. přenesená",J242,0)</f>
        <v>0</v>
      </c>
      <c r="BH242" s="187">
        <f>IF(N242="sníž. přenesená",J242,0)</f>
        <v>0</v>
      </c>
      <c r="BI242" s="187">
        <f>IF(N242="nulová",J242,0)</f>
        <v>0</v>
      </c>
      <c r="BJ242" s="19" t="s">
        <v>15</v>
      </c>
      <c r="BK242" s="187">
        <f>ROUND(I242*H242,2)</f>
        <v>0</v>
      </c>
      <c r="BL242" s="19" t="s">
        <v>165</v>
      </c>
      <c r="BM242" s="19" t="s">
        <v>367</v>
      </c>
    </row>
    <row r="243" spans="2:51" s="13" customFormat="1" ht="12">
      <c r="B243" s="197"/>
      <c r="D243" s="189" t="s">
        <v>167</v>
      </c>
      <c r="E243" s="198" t="s">
        <v>3</v>
      </c>
      <c r="F243" s="199" t="s">
        <v>362</v>
      </c>
      <c r="H243" s="198" t="s">
        <v>3</v>
      </c>
      <c r="I243" s="200"/>
      <c r="L243" s="197"/>
      <c r="M243" s="201"/>
      <c r="N243" s="202"/>
      <c r="O243" s="202"/>
      <c r="P243" s="202"/>
      <c r="Q243" s="202"/>
      <c r="R243" s="202"/>
      <c r="S243" s="202"/>
      <c r="T243" s="203"/>
      <c r="AT243" s="198" t="s">
        <v>167</v>
      </c>
      <c r="AU243" s="198" t="s">
        <v>84</v>
      </c>
      <c r="AV243" s="13" t="s">
        <v>15</v>
      </c>
      <c r="AW243" s="13" t="s">
        <v>33</v>
      </c>
      <c r="AX243" s="13" t="s">
        <v>71</v>
      </c>
      <c r="AY243" s="198" t="s">
        <v>158</v>
      </c>
    </row>
    <row r="244" spans="2:51" s="12" customFormat="1" ht="12">
      <c r="B244" s="188"/>
      <c r="D244" s="189" t="s">
        <v>167</v>
      </c>
      <c r="E244" s="190" t="s">
        <v>3</v>
      </c>
      <c r="F244" s="191" t="s">
        <v>363</v>
      </c>
      <c r="H244" s="192">
        <v>540.004</v>
      </c>
      <c r="I244" s="193"/>
      <c r="L244" s="188"/>
      <c r="M244" s="194"/>
      <c r="N244" s="195"/>
      <c r="O244" s="195"/>
      <c r="P244" s="195"/>
      <c r="Q244" s="195"/>
      <c r="R244" s="195"/>
      <c r="S244" s="195"/>
      <c r="T244" s="196"/>
      <c r="AT244" s="190" t="s">
        <v>167</v>
      </c>
      <c r="AU244" s="190" t="s">
        <v>84</v>
      </c>
      <c r="AV244" s="12" t="s">
        <v>78</v>
      </c>
      <c r="AW244" s="12" t="s">
        <v>33</v>
      </c>
      <c r="AX244" s="12" t="s">
        <v>15</v>
      </c>
      <c r="AY244" s="190" t="s">
        <v>158</v>
      </c>
    </row>
    <row r="245" spans="2:65" s="1" customFormat="1" ht="22.5" customHeight="1">
      <c r="B245" s="175"/>
      <c r="C245" s="176" t="s">
        <v>368</v>
      </c>
      <c r="D245" s="176" t="s">
        <v>160</v>
      </c>
      <c r="E245" s="177" t="s">
        <v>369</v>
      </c>
      <c r="F245" s="178" t="s">
        <v>370</v>
      </c>
      <c r="G245" s="179" t="s">
        <v>163</v>
      </c>
      <c r="H245" s="180">
        <v>45.2</v>
      </c>
      <c r="I245" s="181"/>
      <c r="J245" s="182">
        <f>ROUND(I245*H245,2)</f>
        <v>0</v>
      </c>
      <c r="K245" s="178" t="s">
        <v>164</v>
      </c>
      <c r="L245" s="37"/>
      <c r="M245" s="183" t="s">
        <v>3</v>
      </c>
      <c r="N245" s="184" t="s">
        <v>42</v>
      </c>
      <c r="O245" s="67"/>
      <c r="P245" s="185">
        <f>O245*H245</f>
        <v>0</v>
      </c>
      <c r="Q245" s="185">
        <v>0.00832</v>
      </c>
      <c r="R245" s="185">
        <f>Q245*H245</f>
        <v>0.376064</v>
      </c>
      <c r="S245" s="185">
        <v>0</v>
      </c>
      <c r="T245" s="186">
        <f>S245*H245</f>
        <v>0</v>
      </c>
      <c r="AR245" s="19" t="s">
        <v>165</v>
      </c>
      <c r="AT245" s="19" t="s">
        <v>160</v>
      </c>
      <c r="AU245" s="19" t="s">
        <v>84</v>
      </c>
      <c r="AY245" s="19" t="s">
        <v>158</v>
      </c>
      <c r="BE245" s="187">
        <f>IF(N245="základní",J245,0)</f>
        <v>0</v>
      </c>
      <c r="BF245" s="187">
        <f>IF(N245="snížená",J245,0)</f>
        <v>0</v>
      </c>
      <c r="BG245" s="187">
        <f>IF(N245="zákl. přenesená",J245,0)</f>
        <v>0</v>
      </c>
      <c r="BH245" s="187">
        <f>IF(N245="sníž. přenesená",J245,0)</f>
        <v>0</v>
      </c>
      <c r="BI245" s="187">
        <f>IF(N245="nulová",J245,0)</f>
        <v>0</v>
      </c>
      <c r="BJ245" s="19" t="s">
        <v>15</v>
      </c>
      <c r="BK245" s="187">
        <f>ROUND(I245*H245,2)</f>
        <v>0</v>
      </c>
      <c r="BL245" s="19" t="s">
        <v>165</v>
      </c>
      <c r="BM245" s="19" t="s">
        <v>371</v>
      </c>
    </row>
    <row r="246" spans="2:51" s="13" customFormat="1" ht="12">
      <c r="B246" s="197"/>
      <c r="D246" s="189" t="s">
        <v>167</v>
      </c>
      <c r="E246" s="198" t="s">
        <v>3</v>
      </c>
      <c r="F246" s="199" t="s">
        <v>372</v>
      </c>
      <c r="H246" s="198" t="s">
        <v>3</v>
      </c>
      <c r="I246" s="200"/>
      <c r="L246" s="197"/>
      <c r="M246" s="201"/>
      <c r="N246" s="202"/>
      <c r="O246" s="202"/>
      <c r="P246" s="202"/>
      <c r="Q246" s="202"/>
      <c r="R246" s="202"/>
      <c r="S246" s="202"/>
      <c r="T246" s="203"/>
      <c r="AT246" s="198" t="s">
        <v>167</v>
      </c>
      <c r="AU246" s="198" t="s">
        <v>84</v>
      </c>
      <c r="AV246" s="13" t="s">
        <v>15</v>
      </c>
      <c r="AW246" s="13" t="s">
        <v>33</v>
      </c>
      <c r="AX246" s="13" t="s">
        <v>71</v>
      </c>
      <c r="AY246" s="198" t="s">
        <v>158</v>
      </c>
    </row>
    <row r="247" spans="2:51" s="12" customFormat="1" ht="12">
      <c r="B247" s="188"/>
      <c r="D247" s="189" t="s">
        <v>167</v>
      </c>
      <c r="E247" s="190" t="s">
        <v>3</v>
      </c>
      <c r="F247" s="191" t="s">
        <v>373</v>
      </c>
      <c r="H247" s="192">
        <v>46</v>
      </c>
      <c r="I247" s="193"/>
      <c r="L247" s="188"/>
      <c r="M247" s="194"/>
      <c r="N247" s="195"/>
      <c r="O247" s="195"/>
      <c r="P247" s="195"/>
      <c r="Q247" s="195"/>
      <c r="R247" s="195"/>
      <c r="S247" s="195"/>
      <c r="T247" s="196"/>
      <c r="AT247" s="190" t="s">
        <v>167</v>
      </c>
      <c r="AU247" s="190" t="s">
        <v>84</v>
      </c>
      <c r="AV247" s="12" t="s">
        <v>78</v>
      </c>
      <c r="AW247" s="12" t="s">
        <v>33</v>
      </c>
      <c r="AX247" s="12" t="s">
        <v>71</v>
      </c>
      <c r="AY247" s="190" t="s">
        <v>158</v>
      </c>
    </row>
    <row r="248" spans="2:51" s="12" customFormat="1" ht="12">
      <c r="B248" s="188"/>
      <c r="D248" s="189" t="s">
        <v>167</v>
      </c>
      <c r="E248" s="190" t="s">
        <v>3</v>
      </c>
      <c r="F248" s="191" t="s">
        <v>374</v>
      </c>
      <c r="H248" s="192">
        <v>-0.8</v>
      </c>
      <c r="I248" s="193"/>
      <c r="L248" s="188"/>
      <c r="M248" s="194"/>
      <c r="N248" s="195"/>
      <c r="O248" s="195"/>
      <c r="P248" s="195"/>
      <c r="Q248" s="195"/>
      <c r="R248" s="195"/>
      <c r="S248" s="195"/>
      <c r="T248" s="196"/>
      <c r="AT248" s="190" t="s">
        <v>167</v>
      </c>
      <c r="AU248" s="190" t="s">
        <v>84</v>
      </c>
      <c r="AV248" s="12" t="s">
        <v>78</v>
      </c>
      <c r="AW248" s="12" t="s">
        <v>33</v>
      </c>
      <c r="AX248" s="12" t="s">
        <v>71</v>
      </c>
      <c r="AY248" s="190" t="s">
        <v>158</v>
      </c>
    </row>
    <row r="249" spans="2:51" s="14" customFormat="1" ht="12">
      <c r="B249" s="204"/>
      <c r="D249" s="189" t="s">
        <v>167</v>
      </c>
      <c r="E249" s="205" t="s">
        <v>3</v>
      </c>
      <c r="F249" s="206" t="s">
        <v>215</v>
      </c>
      <c r="H249" s="207">
        <v>45.2</v>
      </c>
      <c r="I249" s="208"/>
      <c r="L249" s="204"/>
      <c r="M249" s="209"/>
      <c r="N249" s="210"/>
      <c r="O249" s="210"/>
      <c r="P249" s="210"/>
      <c r="Q249" s="210"/>
      <c r="R249" s="210"/>
      <c r="S249" s="210"/>
      <c r="T249" s="211"/>
      <c r="AT249" s="205" t="s">
        <v>167</v>
      </c>
      <c r="AU249" s="205" t="s">
        <v>84</v>
      </c>
      <c r="AV249" s="14" t="s">
        <v>165</v>
      </c>
      <c r="AW249" s="14" t="s">
        <v>33</v>
      </c>
      <c r="AX249" s="14" t="s">
        <v>15</v>
      </c>
      <c r="AY249" s="205" t="s">
        <v>158</v>
      </c>
    </row>
    <row r="250" spans="2:65" s="1" customFormat="1" ht="16.5" customHeight="1">
      <c r="B250" s="175"/>
      <c r="C250" s="212" t="s">
        <v>375</v>
      </c>
      <c r="D250" s="212" t="s">
        <v>248</v>
      </c>
      <c r="E250" s="213" t="s">
        <v>376</v>
      </c>
      <c r="F250" s="214" t="s">
        <v>377</v>
      </c>
      <c r="G250" s="215" t="s">
        <v>163</v>
      </c>
      <c r="H250" s="216">
        <v>46.104</v>
      </c>
      <c r="I250" s="217"/>
      <c r="J250" s="218">
        <f>ROUND(I250*H250,2)</f>
        <v>0</v>
      </c>
      <c r="K250" s="214" t="s">
        <v>164</v>
      </c>
      <c r="L250" s="219"/>
      <c r="M250" s="220" t="s">
        <v>3</v>
      </c>
      <c r="N250" s="221" t="s">
        <v>42</v>
      </c>
      <c r="O250" s="67"/>
      <c r="P250" s="185">
        <f>O250*H250</f>
        <v>0</v>
      </c>
      <c r="Q250" s="185">
        <v>0.003</v>
      </c>
      <c r="R250" s="185">
        <f>Q250*H250</f>
        <v>0.138312</v>
      </c>
      <c r="S250" s="185">
        <v>0</v>
      </c>
      <c r="T250" s="186">
        <f>S250*H250</f>
        <v>0</v>
      </c>
      <c r="AR250" s="19" t="s">
        <v>195</v>
      </c>
      <c r="AT250" s="19" t="s">
        <v>248</v>
      </c>
      <c r="AU250" s="19" t="s">
        <v>84</v>
      </c>
      <c r="AY250" s="19" t="s">
        <v>158</v>
      </c>
      <c r="BE250" s="187">
        <f>IF(N250="základní",J250,0)</f>
        <v>0</v>
      </c>
      <c r="BF250" s="187">
        <f>IF(N250="snížená",J250,0)</f>
        <v>0</v>
      </c>
      <c r="BG250" s="187">
        <f>IF(N250="zákl. přenesená",J250,0)</f>
        <v>0</v>
      </c>
      <c r="BH250" s="187">
        <f>IF(N250="sníž. přenesená",J250,0)</f>
        <v>0</v>
      </c>
      <c r="BI250" s="187">
        <f>IF(N250="nulová",J250,0)</f>
        <v>0</v>
      </c>
      <c r="BJ250" s="19" t="s">
        <v>15</v>
      </c>
      <c r="BK250" s="187">
        <f>ROUND(I250*H250,2)</f>
        <v>0</v>
      </c>
      <c r="BL250" s="19" t="s">
        <v>165</v>
      </c>
      <c r="BM250" s="19" t="s">
        <v>378</v>
      </c>
    </row>
    <row r="251" spans="2:51" s="12" customFormat="1" ht="12">
      <c r="B251" s="188"/>
      <c r="D251" s="189" t="s">
        <v>167</v>
      </c>
      <c r="F251" s="191" t="s">
        <v>379</v>
      </c>
      <c r="H251" s="192">
        <v>46.104</v>
      </c>
      <c r="I251" s="193"/>
      <c r="L251" s="188"/>
      <c r="M251" s="194"/>
      <c r="N251" s="195"/>
      <c r="O251" s="195"/>
      <c r="P251" s="195"/>
      <c r="Q251" s="195"/>
      <c r="R251" s="195"/>
      <c r="S251" s="195"/>
      <c r="T251" s="196"/>
      <c r="AT251" s="190" t="s">
        <v>167</v>
      </c>
      <c r="AU251" s="190" t="s">
        <v>84</v>
      </c>
      <c r="AV251" s="12" t="s">
        <v>78</v>
      </c>
      <c r="AW251" s="12" t="s">
        <v>4</v>
      </c>
      <c r="AX251" s="12" t="s">
        <v>15</v>
      </c>
      <c r="AY251" s="190" t="s">
        <v>158</v>
      </c>
    </row>
    <row r="252" spans="2:65" s="1" customFormat="1" ht="22.5" customHeight="1">
      <c r="B252" s="175"/>
      <c r="C252" s="176" t="s">
        <v>380</v>
      </c>
      <c r="D252" s="176" t="s">
        <v>160</v>
      </c>
      <c r="E252" s="177" t="s">
        <v>381</v>
      </c>
      <c r="F252" s="178" t="s">
        <v>382</v>
      </c>
      <c r="G252" s="179" t="s">
        <v>163</v>
      </c>
      <c r="H252" s="180">
        <v>0.8</v>
      </c>
      <c r="I252" s="181"/>
      <c r="J252" s="182">
        <f>ROUND(I252*H252,2)</f>
        <v>0</v>
      </c>
      <c r="K252" s="178" t="s">
        <v>164</v>
      </c>
      <c r="L252" s="37"/>
      <c r="M252" s="183" t="s">
        <v>3</v>
      </c>
      <c r="N252" s="184" t="s">
        <v>42</v>
      </c>
      <c r="O252" s="67"/>
      <c r="P252" s="185">
        <f>O252*H252</f>
        <v>0</v>
      </c>
      <c r="Q252" s="185">
        <v>0.00825</v>
      </c>
      <c r="R252" s="185">
        <f>Q252*H252</f>
        <v>0.006600000000000001</v>
      </c>
      <c r="S252" s="185">
        <v>0</v>
      </c>
      <c r="T252" s="186">
        <f>S252*H252</f>
        <v>0</v>
      </c>
      <c r="AR252" s="19" t="s">
        <v>165</v>
      </c>
      <c r="AT252" s="19" t="s">
        <v>160</v>
      </c>
      <c r="AU252" s="19" t="s">
        <v>84</v>
      </c>
      <c r="AY252" s="19" t="s">
        <v>158</v>
      </c>
      <c r="BE252" s="187">
        <f>IF(N252="základní",J252,0)</f>
        <v>0</v>
      </c>
      <c r="BF252" s="187">
        <f>IF(N252="snížená",J252,0)</f>
        <v>0</v>
      </c>
      <c r="BG252" s="187">
        <f>IF(N252="zákl. přenesená",J252,0)</f>
        <v>0</v>
      </c>
      <c r="BH252" s="187">
        <f>IF(N252="sníž. přenesená",J252,0)</f>
        <v>0</v>
      </c>
      <c r="BI252" s="187">
        <f>IF(N252="nulová",J252,0)</f>
        <v>0</v>
      </c>
      <c r="BJ252" s="19" t="s">
        <v>15</v>
      </c>
      <c r="BK252" s="187">
        <f>ROUND(I252*H252,2)</f>
        <v>0</v>
      </c>
      <c r="BL252" s="19" t="s">
        <v>165</v>
      </c>
      <c r="BM252" s="19" t="s">
        <v>383</v>
      </c>
    </row>
    <row r="253" spans="2:51" s="13" customFormat="1" ht="12">
      <c r="B253" s="197"/>
      <c r="D253" s="189" t="s">
        <v>167</v>
      </c>
      <c r="E253" s="198" t="s">
        <v>3</v>
      </c>
      <c r="F253" s="199" t="s">
        <v>384</v>
      </c>
      <c r="H253" s="198" t="s">
        <v>3</v>
      </c>
      <c r="I253" s="200"/>
      <c r="L253" s="197"/>
      <c r="M253" s="201"/>
      <c r="N253" s="202"/>
      <c r="O253" s="202"/>
      <c r="P253" s="202"/>
      <c r="Q253" s="202"/>
      <c r="R253" s="202"/>
      <c r="S253" s="202"/>
      <c r="T253" s="203"/>
      <c r="AT253" s="198" t="s">
        <v>167</v>
      </c>
      <c r="AU253" s="198" t="s">
        <v>84</v>
      </c>
      <c r="AV253" s="13" t="s">
        <v>15</v>
      </c>
      <c r="AW253" s="13" t="s">
        <v>33</v>
      </c>
      <c r="AX253" s="13" t="s">
        <v>71</v>
      </c>
      <c r="AY253" s="198" t="s">
        <v>158</v>
      </c>
    </row>
    <row r="254" spans="2:51" s="12" customFormat="1" ht="12">
      <c r="B254" s="188"/>
      <c r="D254" s="189" t="s">
        <v>167</v>
      </c>
      <c r="E254" s="190" t="s">
        <v>3</v>
      </c>
      <c r="F254" s="191" t="s">
        <v>385</v>
      </c>
      <c r="H254" s="192">
        <v>0.8</v>
      </c>
      <c r="I254" s="193"/>
      <c r="L254" s="188"/>
      <c r="M254" s="194"/>
      <c r="N254" s="195"/>
      <c r="O254" s="195"/>
      <c r="P254" s="195"/>
      <c r="Q254" s="195"/>
      <c r="R254" s="195"/>
      <c r="S254" s="195"/>
      <c r="T254" s="196"/>
      <c r="AT254" s="190" t="s">
        <v>167</v>
      </c>
      <c r="AU254" s="190" t="s">
        <v>84</v>
      </c>
      <c r="AV254" s="12" t="s">
        <v>78</v>
      </c>
      <c r="AW254" s="12" t="s">
        <v>33</v>
      </c>
      <c r="AX254" s="12" t="s">
        <v>15</v>
      </c>
      <c r="AY254" s="190" t="s">
        <v>158</v>
      </c>
    </row>
    <row r="255" spans="2:65" s="1" customFormat="1" ht="16.5" customHeight="1">
      <c r="B255" s="175"/>
      <c r="C255" s="212" t="s">
        <v>386</v>
      </c>
      <c r="D255" s="212" t="s">
        <v>248</v>
      </c>
      <c r="E255" s="213" t="s">
        <v>387</v>
      </c>
      <c r="F255" s="214" t="s">
        <v>388</v>
      </c>
      <c r="G255" s="215" t="s">
        <v>163</v>
      </c>
      <c r="H255" s="216">
        <v>0.816</v>
      </c>
      <c r="I255" s="217"/>
      <c r="J255" s="218">
        <f>ROUND(I255*H255,2)</f>
        <v>0</v>
      </c>
      <c r="K255" s="214" t="s">
        <v>164</v>
      </c>
      <c r="L255" s="219"/>
      <c r="M255" s="220" t="s">
        <v>3</v>
      </c>
      <c r="N255" s="221" t="s">
        <v>42</v>
      </c>
      <c r="O255" s="67"/>
      <c r="P255" s="185">
        <f>O255*H255</f>
        <v>0</v>
      </c>
      <c r="Q255" s="185">
        <v>0.0015</v>
      </c>
      <c r="R255" s="185">
        <f>Q255*H255</f>
        <v>0.001224</v>
      </c>
      <c r="S255" s="185">
        <v>0</v>
      </c>
      <c r="T255" s="186">
        <f>S255*H255</f>
        <v>0</v>
      </c>
      <c r="AR255" s="19" t="s">
        <v>195</v>
      </c>
      <c r="AT255" s="19" t="s">
        <v>248</v>
      </c>
      <c r="AU255" s="19" t="s">
        <v>84</v>
      </c>
      <c r="AY255" s="19" t="s">
        <v>158</v>
      </c>
      <c r="BE255" s="187">
        <f>IF(N255="základní",J255,0)</f>
        <v>0</v>
      </c>
      <c r="BF255" s="187">
        <f>IF(N255="snížená",J255,0)</f>
        <v>0</v>
      </c>
      <c r="BG255" s="187">
        <f>IF(N255="zákl. přenesená",J255,0)</f>
        <v>0</v>
      </c>
      <c r="BH255" s="187">
        <f>IF(N255="sníž. přenesená",J255,0)</f>
        <v>0</v>
      </c>
      <c r="BI255" s="187">
        <f>IF(N255="nulová",J255,0)</f>
        <v>0</v>
      </c>
      <c r="BJ255" s="19" t="s">
        <v>15</v>
      </c>
      <c r="BK255" s="187">
        <f>ROUND(I255*H255,2)</f>
        <v>0</v>
      </c>
      <c r="BL255" s="19" t="s">
        <v>165</v>
      </c>
      <c r="BM255" s="19" t="s">
        <v>389</v>
      </c>
    </row>
    <row r="256" spans="2:51" s="12" customFormat="1" ht="12">
      <c r="B256" s="188"/>
      <c r="D256" s="189" t="s">
        <v>167</v>
      </c>
      <c r="F256" s="191" t="s">
        <v>390</v>
      </c>
      <c r="H256" s="192">
        <v>0.816</v>
      </c>
      <c r="I256" s="193"/>
      <c r="L256" s="188"/>
      <c r="M256" s="194"/>
      <c r="N256" s="195"/>
      <c r="O256" s="195"/>
      <c r="P256" s="195"/>
      <c r="Q256" s="195"/>
      <c r="R256" s="195"/>
      <c r="S256" s="195"/>
      <c r="T256" s="196"/>
      <c r="AT256" s="190" t="s">
        <v>167</v>
      </c>
      <c r="AU256" s="190" t="s">
        <v>84</v>
      </c>
      <c r="AV256" s="12" t="s">
        <v>78</v>
      </c>
      <c r="AW256" s="12" t="s">
        <v>4</v>
      </c>
      <c r="AX256" s="12" t="s">
        <v>15</v>
      </c>
      <c r="AY256" s="190" t="s">
        <v>158</v>
      </c>
    </row>
    <row r="257" spans="2:65" s="1" customFormat="1" ht="22.5" customHeight="1">
      <c r="B257" s="175"/>
      <c r="C257" s="176" t="s">
        <v>391</v>
      </c>
      <c r="D257" s="176" t="s">
        <v>160</v>
      </c>
      <c r="E257" s="177" t="s">
        <v>392</v>
      </c>
      <c r="F257" s="178" t="s">
        <v>393</v>
      </c>
      <c r="G257" s="179" t="s">
        <v>163</v>
      </c>
      <c r="H257" s="180">
        <v>421.477</v>
      </c>
      <c r="I257" s="181"/>
      <c r="J257" s="182">
        <f>ROUND(I257*H257,2)</f>
        <v>0</v>
      </c>
      <c r="K257" s="178" t="s">
        <v>164</v>
      </c>
      <c r="L257" s="37"/>
      <c r="M257" s="183" t="s">
        <v>3</v>
      </c>
      <c r="N257" s="184" t="s">
        <v>42</v>
      </c>
      <c r="O257" s="67"/>
      <c r="P257" s="185">
        <f>O257*H257</f>
        <v>0</v>
      </c>
      <c r="Q257" s="185">
        <v>0.0085</v>
      </c>
      <c r="R257" s="185">
        <f>Q257*H257</f>
        <v>3.5825545</v>
      </c>
      <c r="S257" s="185">
        <v>0</v>
      </c>
      <c r="T257" s="186">
        <f>S257*H257</f>
        <v>0</v>
      </c>
      <c r="AR257" s="19" t="s">
        <v>165</v>
      </c>
      <c r="AT257" s="19" t="s">
        <v>160</v>
      </c>
      <c r="AU257" s="19" t="s">
        <v>84</v>
      </c>
      <c r="AY257" s="19" t="s">
        <v>158</v>
      </c>
      <c r="BE257" s="187">
        <f>IF(N257="základní",J257,0)</f>
        <v>0</v>
      </c>
      <c r="BF257" s="187">
        <f>IF(N257="snížená",J257,0)</f>
        <v>0</v>
      </c>
      <c r="BG257" s="187">
        <f>IF(N257="zákl. přenesená",J257,0)</f>
        <v>0</v>
      </c>
      <c r="BH257" s="187">
        <f>IF(N257="sníž. přenesená",J257,0)</f>
        <v>0</v>
      </c>
      <c r="BI257" s="187">
        <f>IF(N257="nulová",J257,0)</f>
        <v>0</v>
      </c>
      <c r="BJ257" s="19" t="s">
        <v>15</v>
      </c>
      <c r="BK257" s="187">
        <f>ROUND(I257*H257,2)</f>
        <v>0</v>
      </c>
      <c r="BL257" s="19" t="s">
        <v>165</v>
      </c>
      <c r="BM257" s="19" t="s">
        <v>394</v>
      </c>
    </row>
    <row r="258" spans="2:51" s="13" customFormat="1" ht="12">
      <c r="B258" s="197"/>
      <c r="D258" s="189" t="s">
        <v>167</v>
      </c>
      <c r="E258" s="198" t="s">
        <v>3</v>
      </c>
      <c r="F258" s="199" t="s">
        <v>395</v>
      </c>
      <c r="H258" s="198" t="s">
        <v>3</v>
      </c>
      <c r="I258" s="200"/>
      <c r="L258" s="197"/>
      <c r="M258" s="201"/>
      <c r="N258" s="202"/>
      <c r="O258" s="202"/>
      <c r="P258" s="202"/>
      <c r="Q258" s="202"/>
      <c r="R258" s="202"/>
      <c r="S258" s="202"/>
      <c r="T258" s="203"/>
      <c r="AT258" s="198" t="s">
        <v>167</v>
      </c>
      <c r="AU258" s="198" t="s">
        <v>84</v>
      </c>
      <c r="AV258" s="13" t="s">
        <v>15</v>
      </c>
      <c r="AW258" s="13" t="s">
        <v>33</v>
      </c>
      <c r="AX258" s="13" t="s">
        <v>71</v>
      </c>
      <c r="AY258" s="198" t="s">
        <v>158</v>
      </c>
    </row>
    <row r="259" spans="2:51" s="12" customFormat="1" ht="12">
      <c r="B259" s="188"/>
      <c r="D259" s="189" t="s">
        <v>167</v>
      </c>
      <c r="E259" s="190" t="s">
        <v>3</v>
      </c>
      <c r="F259" s="191" t="s">
        <v>396</v>
      </c>
      <c r="H259" s="192">
        <v>175.6</v>
      </c>
      <c r="I259" s="193"/>
      <c r="L259" s="188"/>
      <c r="M259" s="194"/>
      <c r="N259" s="195"/>
      <c r="O259" s="195"/>
      <c r="P259" s="195"/>
      <c r="Q259" s="195"/>
      <c r="R259" s="195"/>
      <c r="S259" s="195"/>
      <c r="T259" s="196"/>
      <c r="AT259" s="190" t="s">
        <v>167</v>
      </c>
      <c r="AU259" s="190" t="s">
        <v>84</v>
      </c>
      <c r="AV259" s="12" t="s">
        <v>78</v>
      </c>
      <c r="AW259" s="12" t="s">
        <v>33</v>
      </c>
      <c r="AX259" s="12" t="s">
        <v>71</v>
      </c>
      <c r="AY259" s="190" t="s">
        <v>158</v>
      </c>
    </row>
    <row r="260" spans="2:51" s="13" customFormat="1" ht="12">
      <c r="B260" s="197"/>
      <c r="D260" s="189" t="s">
        <v>167</v>
      </c>
      <c r="E260" s="198" t="s">
        <v>3</v>
      </c>
      <c r="F260" s="199" t="s">
        <v>397</v>
      </c>
      <c r="H260" s="198" t="s">
        <v>3</v>
      </c>
      <c r="I260" s="200"/>
      <c r="L260" s="197"/>
      <c r="M260" s="201"/>
      <c r="N260" s="202"/>
      <c r="O260" s="202"/>
      <c r="P260" s="202"/>
      <c r="Q260" s="202"/>
      <c r="R260" s="202"/>
      <c r="S260" s="202"/>
      <c r="T260" s="203"/>
      <c r="AT260" s="198" t="s">
        <v>167</v>
      </c>
      <c r="AU260" s="198" t="s">
        <v>84</v>
      </c>
      <c r="AV260" s="13" t="s">
        <v>15</v>
      </c>
      <c r="AW260" s="13" t="s">
        <v>33</v>
      </c>
      <c r="AX260" s="13" t="s">
        <v>71</v>
      </c>
      <c r="AY260" s="198" t="s">
        <v>158</v>
      </c>
    </row>
    <row r="261" spans="2:51" s="12" customFormat="1" ht="12">
      <c r="B261" s="188"/>
      <c r="D261" s="189" t="s">
        <v>167</v>
      </c>
      <c r="E261" s="190" t="s">
        <v>3</v>
      </c>
      <c r="F261" s="191" t="s">
        <v>398</v>
      </c>
      <c r="H261" s="192">
        <v>200</v>
      </c>
      <c r="I261" s="193"/>
      <c r="L261" s="188"/>
      <c r="M261" s="194"/>
      <c r="N261" s="195"/>
      <c r="O261" s="195"/>
      <c r="P261" s="195"/>
      <c r="Q261" s="195"/>
      <c r="R261" s="195"/>
      <c r="S261" s="195"/>
      <c r="T261" s="196"/>
      <c r="AT261" s="190" t="s">
        <v>167</v>
      </c>
      <c r="AU261" s="190" t="s">
        <v>84</v>
      </c>
      <c r="AV261" s="12" t="s">
        <v>78</v>
      </c>
      <c r="AW261" s="12" t="s">
        <v>33</v>
      </c>
      <c r="AX261" s="12" t="s">
        <v>71</v>
      </c>
      <c r="AY261" s="190" t="s">
        <v>158</v>
      </c>
    </row>
    <row r="262" spans="2:51" s="13" customFormat="1" ht="12">
      <c r="B262" s="197"/>
      <c r="D262" s="189" t="s">
        <v>167</v>
      </c>
      <c r="E262" s="198" t="s">
        <v>3</v>
      </c>
      <c r="F262" s="199" t="s">
        <v>399</v>
      </c>
      <c r="H262" s="198" t="s">
        <v>3</v>
      </c>
      <c r="I262" s="200"/>
      <c r="L262" s="197"/>
      <c r="M262" s="201"/>
      <c r="N262" s="202"/>
      <c r="O262" s="202"/>
      <c r="P262" s="202"/>
      <c r="Q262" s="202"/>
      <c r="R262" s="202"/>
      <c r="S262" s="202"/>
      <c r="T262" s="203"/>
      <c r="AT262" s="198" t="s">
        <v>167</v>
      </c>
      <c r="AU262" s="198" t="s">
        <v>84</v>
      </c>
      <c r="AV262" s="13" t="s">
        <v>15</v>
      </c>
      <c r="AW262" s="13" t="s">
        <v>33</v>
      </c>
      <c r="AX262" s="13" t="s">
        <v>71</v>
      </c>
      <c r="AY262" s="198" t="s">
        <v>158</v>
      </c>
    </row>
    <row r="263" spans="2:51" s="12" customFormat="1" ht="12">
      <c r="B263" s="188"/>
      <c r="D263" s="189" t="s">
        <v>167</v>
      </c>
      <c r="E263" s="190" t="s">
        <v>3</v>
      </c>
      <c r="F263" s="191" t="s">
        <v>400</v>
      </c>
      <c r="H263" s="192">
        <v>136</v>
      </c>
      <c r="I263" s="193"/>
      <c r="L263" s="188"/>
      <c r="M263" s="194"/>
      <c r="N263" s="195"/>
      <c r="O263" s="195"/>
      <c r="P263" s="195"/>
      <c r="Q263" s="195"/>
      <c r="R263" s="195"/>
      <c r="S263" s="195"/>
      <c r="T263" s="196"/>
      <c r="AT263" s="190" t="s">
        <v>167</v>
      </c>
      <c r="AU263" s="190" t="s">
        <v>84</v>
      </c>
      <c r="AV263" s="12" t="s">
        <v>78</v>
      </c>
      <c r="AW263" s="12" t="s">
        <v>33</v>
      </c>
      <c r="AX263" s="12" t="s">
        <v>71</v>
      </c>
      <c r="AY263" s="190" t="s">
        <v>158</v>
      </c>
    </row>
    <row r="264" spans="2:51" s="13" customFormat="1" ht="12">
      <c r="B264" s="197"/>
      <c r="D264" s="189" t="s">
        <v>167</v>
      </c>
      <c r="E264" s="198" t="s">
        <v>3</v>
      </c>
      <c r="F264" s="199" t="s">
        <v>401</v>
      </c>
      <c r="H264" s="198" t="s">
        <v>3</v>
      </c>
      <c r="I264" s="200"/>
      <c r="L264" s="197"/>
      <c r="M264" s="201"/>
      <c r="N264" s="202"/>
      <c r="O264" s="202"/>
      <c r="P264" s="202"/>
      <c r="Q264" s="202"/>
      <c r="R264" s="202"/>
      <c r="S264" s="202"/>
      <c r="T264" s="203"/>
      <c r="AT264" s="198" t="s">
        <v>167</v>
      </c>
      <c r="AU264" s="198" t="s">
        <v>84</v>
      </c>
      <c r="AV264" s="13" t="s">
        <v>15</v>
      </c>
      <c r="AW264" s="13" t="s">
        <v>33</v>
      </c>
      <c r="AX264" s="13" t="s">
        <v>71</v>
      </c>
      <c r="AY264" s="198" t="s">
        <v>158</v>
      </c>
    </row>
    <row r="265" spans="2:51" s="12" customFormat="1" ht="12">
      <c r="B265" s="188"/>
      <c r="D265" s="189" t="s">
        <v>167</v>
      </c>
      <c r="E265" s="190" t="s">
        <v>3</v>
      </c>
      <c r="F265" s="191" t="s">
        <v>402</v>
      </c>
      <c r="H265" s="192">
        <v>-5.25</v>
      </c>
      <c r="I265" s="193"/>
      <c r="L265" s="188"/>
      <c r="M265" s="194"/>
      <c r="N265" s="195"/>
      <c r="O265" s="195"/>
      <c r="P265" s="195"/>
      <c r="Q265" s="195"/>
      <c r="R265" s="195"/>
      <c r="S265" s="195"/>
      <c r="T265" s="196"/>
      <c r="AT265" s="190" t="s">
        <v>167</v>
      </c>
      <c r="AU265" s="190" t="s">
        <v>84</v>
      </c>
      <c r="AV265" s="12" t="s">
        <v>78</v>
      </c>
      <c r="AW265" s="12" t="s">
        <v>33</v>
      </c>
      <c r="AX265" s="12" t="s">
        <v>71</v>
      </c>
      <c r="AY265" s="190" t="s">
        <v>158</v>
      </c>
    </row>
    <row r="266" spans="2:51" s="12" customFormat="1" ht="12">
      <c r="B266" s="188"/>
      <c r="D266" s="189" t="s">
        <v>167</v>
      </c>
      <c r="E266" s="190" t="s">
        <v>3</v>
      </c>
      <c r="F266" s="191" t="s">
        <v>403</v>
      </c>
      <c r="H266" s="192">
        <v>-8.4</v>
      </c>
      <c r="I266" s="193"/>
      <c r="L266" s="188"/>
      <c r="M266" s="194"/>
      <c r="N266" s="195"/>
      <c r="O266" s="195"/>
      <c r="P266" s="195"/>
      <c r="Q266" s="195"/>
      <c r="R266" s="195"/>
      <c r="S266" s="195"/>
      <c r="T266" s="196"/>
      <c r="AT266" s="190" t="s">
        <v>167</v>
      </c>
      <c r="AU266" s="190" t="s">
        <v>84</v>
      </c>
      <c r="AV266" s="12" t="s">
        <v>78</v>
      </c>
      <c r="AW266" s="12" t="s">
        <v>33</v>
      </c>
      <c r="AX266" s="12" t="s">
        <v>71</v>
      </c>
      <c r="AY266" s="190" t="s">
        <v>158</v>
      </c>
    </row>
    <row r="267" spans="2:51" s="12" customFormat="1" ht="12">
      <c r="B267" s="188"/>
      <c r="D267" s="189" t="s">
        <v>167</v>
      </c>
      <c r="E267" s="190" t="s">
        <v>3</v>
      </c>
      <c r="F267" s="191" t="s">
        <v>404</v>
      </c>
      <c r="H267" s="192">
        <v>-2.16</v>
      </c>
      <c r="I267" s="193"/>
      <c r="L267" s="188"/>
      <c r="M267" s="194"/>
      <c r="N267" s="195"/>
      <c r="O267" s="195"/>
      <c r="P267" s="195"/>
      <c r="Q267" s="195"/>
      <c r="R267" s="195"/>
      <c r="S267" s="195"/>
      <c r="T267" s="196"/>
      <c r="AT267" s="190" t="s">
        <v>167</v>
      </c>
      <c r="AU267" s="190" t="s">
        <v>84</v>
      </c>
      <c r="AV267" s="12" t="s">
        <v>78</v>
      </c>
      <c r="AW267" s="12" t="s">
        <v>33</v>
      </c>
      <c r="AX267" s="12" t="s">
        <v>71</v>
      </c>
      <c r="AY267" s="190" t="s">
        <v>158</v>
      </c>
    </row>
    <row r="268" spans="2:51" s="12" customFormat="1" ht="12">
      <c r="B268" s="188"/>
      <c r="D268" s="189" t="s">
        <v>167</v>
      </c>
      <c r="E268" s="190" t="s">
        <v>3</v>
      </c>
      <c r="F268" s="191" t="s">
        <v>405</v>
      </c>
      <c r="H268" s="192">
        <v>-3.04</v>
      </c>
      <c r="I268" s="193"/>
      <c r="L268" s="188"/>
      <c r="M268" s="194"/>
      <c r="N268" s="195"/>
      <c r="O268" s="195"/>
      <c r="P268" s="195"/>
      <c r="Q268" s="195"/>
      <c r="R268" s="195"/>
      <c r="S268" s="195"/>
      <c r="T268" s="196"/>
      <c r="AT268" s="190" t="s">
        <v>167</v>
      </c>
      <c r="AU268" s="190" t="s">
        <v>84</v>
      </c>
      <c r="AV268" s="12" t="s">
        <v>78</v>
      </c>
      <c r="AW268" s="12" t="s">
        <v>33</v>
      </c>
      <c r="AX268" s="12" t="s">
        <v>71</v>
      </c>
      <c r="AY268" s="190" t="s">
        <v>158</v>
      </c>
    </row>
    <row r="269" spans="2:51" s="12" customFormat="1" ht="12">
      <c r="B269" s="188"/>
      <c r="D269" s="189" t="s">
        <v>167</v>
      </c>
      <c r="E269" s="190" t="s">
        <v>3</v>
      </c>
      <c r="F269" s="191" t="s">
        <v>406</v>
      </c>
      <c r="H269" s="192">
        <v>-0.752</v>
      </c>
      <c r="I269" s="193"/>
      <c r="L269" s="188"/>
      <c r="M269" s="194"/>
      <c r="N269" s="195"/>
      <c r="O269" s="195"/>
      <c r="P269" s="195"/>
      <c r="Q269" s="195"/>
      <c r="R269" s="195"/>
      <c r="S269" s="195"/>
      <c r="T269" s="196"/>
      <c r="AT269" s="190" t="s">
        <v>167</v>
      </c>
      <c r="AU269" s="190" t="s">
        <v>84</v>
      </c>
      <c r="AV269" s="12" t="s">
        <v>78</v>
      </c>
      <c r="AW269" s="12" t="s">
        <v>33</v>
      </c>
      <c r="AX269" s="12" t="s">
        <v>71</v>
      </c>
      <c r="AY269" s="190" t="s">
        <v>158</v>
      </c>
    </row>
    <row r="270" spans="2:51" s="12" customFormat="1" ht="12">
      <c r="B270" s="188"/>
      <c r="D270" s="189" t="s">
        <v>167</v>
      </c>
      <c r="E270" s="190" t="s">
        <v>3</v>
      </c>
      <c r="F270" s="191" t="s">
        <v>407</v>
      </c>
      <c r="H270" s="192">
        <v>-0.25</v>
      </c>
      <c r="I270" s="193"/>
      <c r="L270" s="188"/>
      <c r="M270" s="194"/>
      <c r="N270" s="195"/>
      <c r="O270" s="195"/>
      <c r="P270" s="195"/>
      <c r="Q270" s="195"/>
      <c r="R270" s="195"/>
      <c r="S270" s="195"/>
      <c r="T270" s="196"/>
      <c r="AT270" s="190" t="s">
        <v>167</v>
      </c>
      <c r="AU270" s="190" t="s">
        <v>84</v>
      </c>
      <c r="AV270" s="12" t="s">
        <v>78</v>
      </c>
      <c r="AW270" s="12" t="s">
        <v>33</v>
      </c>
      <c r="AX270" s="12" t="s">
        <v>71</v>
      </c>
      <c r="AY270" s="190" t="s">
        <v>158</v>
      </c>
    </row>
    <row r="271" spans="2:51" s="12" customFormat="1" ht="12">
      <c r="B271" s="188"/>
      <c r="D271" s="189" t="s">
        <v>167</v>
      </c>
      <c r="E271" s="190" t="s">
        <v>3</v>
      </c>
      <c r="F271" s="191" t="s">
        <v>408</v>
      </c>
      <c r="H271" s="192">
        <v>-3.6</v>
      </c>
      <c r="I271" s="193"/>
      <c r="L271" s="188"/>
      <c r="M271" s="194"/>
      <c r="N271" s="195"/>
      <c r="O271" s="195"/>
      <c r="P271" s="195"/>
      <c r="Q271" s="195"/>
      <c r="R271" s="195"/>
      <c r="S271" s="195"/>
      <c r="T271" s="196"/>
      <c r="AT271" s="190" t="s">
        <v>167</v>
      </c>
      <c r="AU271" s="190" t="s">
        <v>84</v>
      </c>
      <c r="AV271" s="12" t="s">
        <v>78</v>
      </c>
      <c r="AW271" s="12" t="s">
        <v>33</v>
      </c>
      <c r="AX271" s="12" t="s">
        <v>71</v>
      </c>
      <c r="AY271" s="190" t="s">
        <v>158</v>
      </c>
    </row>
    <row r="272" spans="2:51" s="12" customFormat="1" ht="12">
      <c r="B272" s="188"/>
      <c r="D272" s="189" t="s">
        <v>167</v>
      </c>
      <c r="E272" s="190" t="s">
        <v>3</v>
      </c>
      <c r="F272" s="191" t="s">
        <v>409</v>
      </c>
      <c r="H272" s="192">
        <v>-15.75</v>
      </c>
      <c r="I272" s="193"/>
      <c r="L272" s="188"/>
      <c r="M272" s="194"/>
      <c r="N272" s="195"/>
      <c r="O272" s="195"/>
      <c r="P272" s="195"/>
      <c r="Q272" s="195"/>
      <c r="R272" s="195"/>
      <c r="S272" s="195"/>
      <c r="T272" s="196"/>
      <c r="AT272" s="190" t="s">
        <v>167</v>
      </c>
      <c r="AU272" s="190" t="s">
        <v>84</v>
      </c>
      <c r="AV272" s="12" t="s">
        <v>78</v>
      </c>
      <c r="AW272" s="12" t="s">
        <v>33</v>
      </c>
      <c r="AX272" s="12" t="s">
        <v>71</v>
      </c>
      <c r="AY272" s="190" t="s">
        <v>158</v>
      </c>
    </row>
    <row r="273" spans="2:51" s="12" customFormat="1" ht="12">
      <c r="B273" s="188"/>
      <c r="D273" s="189" t="s">
        <v>167</v>
      </c>
      <c r="E273" s="190" t="s">
        <v>3</v>
      </c>
      <c r="F273" s="191" t="s">
        <v>410</v>
      </c>
      <c r="H273" s="192">
        <v>-21</v>
      </c>
      <c r="I273" s="193"/>
      <c r="L273" s="188"/>
      <c r="M273" s="194"/>
      <c r="N273" s="195"/>
      <c r="O273" s="195"/>
      <c r="P273" s="195"/>
      <c r="Q273" s="195"/>
      <c r="R273" s="195"/>
      <c r="S273" s="195"/>
      <c r="T273" s="196"/>
      <c r="AT273" s="190" t="s">
        <v>167</v>
      </c>
      <c r="AU273" s="190" t="s">
        <v>84</v>
      </c>
      <c r="AV273" s="12" t="s">
        <v>78</v>
      </c>
      <c r="AW273" s="12" t="s">
        <v>33</v>
      </c>
      <c r="AX273" s="12" t="s">
        <v>71</v>
      </c>
      <c r="AY273" s="190" t="s">
        <v>158</v>
      </c>
    </row>
    <row r="274" spans="2:51" s="12" customFormat="1" ht="12">
      <c r="B274" s="188"/>
      <c r="D274" s="189" t="s">
        <v>167</v>
      </c>
      <c r="E274" s="190" t="s">
        <v>3</v>
      </c>
      <c r="F274" s="191" t="s">
        <v>411</v>
      </c>
      <c r="H274" s="192">
        <v>-6</v>
      </c>
      <c r="I274" s="193"/>
      <c r="L274" s="188"/>
      <c r="M274" s="194"/>
      <c r="N274" s="195"/>
      <c r="O274" s="195"/>
      <c r="P274" s="195"/>
      <c r="Q274" s="195"/>
      <c r="R274" s="195"/>
      <c r="S274" s="195"/>
      <c r="T274" s="196"/>
      <c r="AT274" s="190" t="s">
        <v>167</v>
      </c>
      <c r="AU274" s="190" t="s">
        <v>84</v>
      </c>
      <c r="AV274" s="12" t="s">
        <v>78</v>
      </c>
      <c r="AW274" s="12" t="s">
        <v>33</v>
      </c>
      <c r="AX274" s="12" t="s">
        <v>71</v>
      </c>
      <c r="AY274" s="190" t="s">
        <v>158</v>
      </c>
    </row>
    <row r="275" spans="2:51" s="12" customFormat="1" ht="12">
      <c r="B275" s="188"/>
      <c r="D275" s="189" t="s">
        <v>167</v>
      </c>
      <c r="E275" s="190" t="s">
        <v>3</v>
      </c>
      <c r="F275" s="191" t="s">
        <v>412</v>
      </c>
      <c r="H275" s="192">
        <v>-18</v>
      </c>
      <c r="I275" s="193"/>
      <c r="L275" s="188"/>
      <c r="M275" s="194"/>
      <c r="N275" s="195"/>
      <c r="O275" s="195"/>
      <c r="P275" s="195"/>
      <c r="Q275" s="195"/>
      <c r="R275" s="195"/>
      <c r="S275" s="195"/>
      <c r="T275" s="196"/>
      <c r="AT275" s="190" t="s">
        <v>167</v>
      </c>
      <c r="AU275" s="190" t="s">
        <v>84</v>
      </c>
      <c r="AV275" s="12" t="s">
        <v>78</v>
      </c>
      <c r="AW275" s="12" t="s">
        <v>33</v>
      </c>
      <c r="AX275" s="12" t="s">
        <v>71</v>
      </c>
      <c r="AY275" s="190" t="s">
        <v>158</v>
      </c>
    </row>
    <row r="276" spans="2:51" s="12" customFormat="1" ht="12">
      <c r="B276" s="188"/>
      <c r="D276" s="189" t="s">
        <v>167</v>
      </c>
      <c r="E276" s="190" t="s">
        <v>3</v>
      </c>
      <c r="F276" s="191" t="s">
        <v>405</v>
      </c>
      <c r="H276" s="192">
        <v>-3.04</v>
      </c>
      <c r="I276" s="193"/>
      <c r="L276" s="188"/>
      <c r="M276" s="194"/>
      <c r="N276" s="195"/>
      <c r="O276" s="195"/>
      <c r="P276" s="195"/>
      <c r="Q276" s="195"/>
      <c r="R276" s="195"/>
      <c r="S276" s="195"/>
      <c r="T276" s="196"/>
      <c r="AT276" s="190" t="s">
        <v>167</v>
      </c>
      <c r="AU276" s="190" t="s">
        <v>84</v>
      </c>
      <c r="AV276" s="12" t="s">
        <v>78</v>
      </c>
      <c r="AW276" s="12" t="s">
        <v>33</v>
      </c>
      <c r="AX276" s="12" t="s">
        <v>71</v>
      </c>
      <c r="AY276" s="190" t="s">
        <v>158</v>
      </c>
    </row>
    <row r="277" spans="2:51" s="12" customFormat="1" ht="12">
      <c r="B277" s="188"/>
      <c r="D277" s="189" t="s">
        <v>167</v>
      </c>
      <c r="E277" s="190" t="s">
        <v>3</v>
      </c>
      <c r="F277" s="191" t="s">
        <v>413</v>
      </c>
      <c r="H277" s="192">
        <v>-0.494</v>
      </c>
      <c r="I277" s="193"/>
      <c r="L277" s="188"/>
      <c r="M277" s="194"/>
      <c r="N277" s="195"/>
      <c r="O277" s="195"/>
      <c r="P277" s="195"/>
      <c r="Q277" s="195"/>
      <c r="R277" s="195"/>
      <c r="S277" s="195"/>
      <c r="T277" s="196"/>
      <c r="AT277" s="190" t="s">
        <v>167</v>
      </c>
      <c r="AU277" s="190" t="s">
        <v>84</v>
      </c>
      <c r="AV277" s="12" t="s">
        <v>78</v>
      </c>
      <c r="AW277" s="12" t="s">
        <v>33</v>
      </c>
      <c r="AX277" s="12" t="s">
        <v>71</v>
      </c>
      <c r="AY277" s="190" t="s">
        <v>158</v>
      </c>
    </row>
    <row r="278" spans="2:51" s="12" customFormat="1" ht="12">
      <c r="B278" s="188"/>
      <c r="D278" s="189" t="s">
        <v>167</v>
      </c>
      <c r="E278" s="190" t="s">
        <v>3</v>
      </c>
      <c r="F278" s="191" t="s">
        <v>414</v>
      </c>
      <c r="H278" s="192">
        <v>-2.387</v>
      </c>
      <c r="I278" s="193"/>
      <c r="L278" s="188"/>
      <c r="M278" s="194"/>
      <c r="N278" s="195"/>
      <c r="O278" s="195"/>
      <c r="P278" s="195"/>
      <c r="Q278" s="195"/>
      <c r="R278" s="195"/>
      <c r="S278" s="195"/>
      <c r="T278" s="196"/>
      <c r="AT278" s="190" t="s">
        <v>167</v>
      </c>
      <c r="AU278" s="190" t="s">
        <v>84</v>
      </c>
      <c r="AV278" s="12" t="s">
        <v>78</v>
      </c>
      <c r="AW278" s="12" t="s">
        <v>33</v>
      </c>
      <c r="AX278" s="12" t="s">
        <v>71</v>
      </c>
      <c r="AY278" s="190" t="s">
        <v>158</v>
      </c>
    </row>
    <row r="279" spans="2:51" s="14" customFormat="1" ht="12">
      <c r="B279" s="204"/>
      <c r="D279" s="189" t="s">
        <v>167</v>
      </c>
      <c r="E279" s="205" t="s">
        <v>3</v>
      </c>
      <c r="F279" s="206" t="s">
        <v>215</v>
      </c>
      <c r="H279" s="207">
        <v>421.477</v>
      </c>
      <c r="I279" s="208"/>
      <c r="L279" s="204"/>
      <c r="M279" s="209"/>
      <c r="N279" s="210"/>
      <c r="O279" s="210"/>
      <c r="P279" s="210"/>
      <c r="Q279" s="210"/>
      <c r="R279" s="210"/>
      <c r="S279" s="210"/>
      <c r="T279" s="211"/>
      <c r="AT279" s="205" t="s">
        <v>167</v>
      </c>
      <c r="AU279" s="205" t="s">
        <v>84</v>
      </c>
      <c r="AV279" s="14" t="s">
        <v>165</v>
      </c>
      <c r="AW279" s="14" t="s">
        <v>33</v>
      </c>
      <c r="AX279" s="14" t="s">
        <v>15</v>
      </c>
      <c r="AY279" s="205" t="s">
        <v>158</v>
      </c>
    </row>
    <row r="280" spans="2:65" s="1" customFormat="1" ht="16.5" customHeight="1">
      <c r="B280" s="175"/>
      <c r="C280" s="212" t="s">
        <v>415</v>
      </c>
      <c r="D280" s="212" t="s">
        <v>248</v>
      </c>
      <c r="E280" s="213" t="s">
        <v>416</v>
      </c>
      <c r="F280" s="214" t="s">
        <v>417</v>
      </c>
      <c r="G280" s="215" t="s">
        <v>163</v>
      </c>
      <c r="H280" s="216">
        <v>429.907</v>
      </c>
      <c r="I280" s="217"/>
      <c r="J280" s="218">
        <f>ROUND(I280*H280,2)</f>
        <v>0</v>
      </c>
      <c r="K280" s="214" t="s">
        <v>164</v>
      </c>
      <c r="L280" s="219"/>
      <c r="M280" s="220" t="s">
        <v>3</v>
      </c>
      <c r="N280" s="221" t="s">
        <v>42</v>
      </c>
      <c r="O280" s="67"/>
      <c r="P280" s="185">
        <f>O280*H280</f>
        <v>0</v>
      </c>
      <c r="Q280" s="185">
        <v>0.0024</v>
      </c>
      <c r="R280" s="185">
        <f>Q280*H280</f>
        <v>1.0317767999999998</v>
      </c>
      <c r="S280" s="185">
        <v>0</v>
      </c>
      <c r="T280" s="186">
        <f>S280*H280</f>
        <v>0</v>
      </c>
      <c r="AR280" s="19" t="s">
        <v>195</v>
      </c>
      <c r="AT280" s="19" t="s">
        <v>248</v>
      </c>
      <c r="AU280" s="19" t="s">
        <v>84</v>
      </c>
      <c r="AY280" s="19" t="s">
        <v>158</v>
      </c>
      <c r="BE280" s="187">
        <f>IF(N280="základní",J280,0)</f>
        <v>0</v>
      </c>
      <c r="BF280" s="187">
        <f>IF(N280="snížená",J280,0)</f>
        <v>0</v>
      </c>
      <c r="BG280" s="187">
        <f>IF(N280="zákl. přenesená",J280,0)</f>
        <v>0</v>
      </c>
      <c r="BH280" s="187">
        <f>IF(N280="sníž. přenesená",J280,0)</f>
        <v>0</v>
      </c>
      <c r="BI280" s="187">
        <f>IF(N280="nulová",J280,0)</f>
        <v>0</v>
      </c>
      <c r="BJ280" s="19" t="s">
        <v>15</v>
      </c>
      <c r="BK280" s="187">
        <f>ROUND(I280*H280,2)</f>
        <v>0</v>
      </c>
      <c r="BL280" s="19" t="s">
        <v>165</v>
      </c>
      <c r="BM280" s="19" t="s">
        <v>418</v>
      </c>
    </row>
    <row r="281" spans="2:51" s="12" customFormat="1" ht="12">
      <c r="B281" s="188"/>
      <c r="D281" s="189" t="s">
        <v>167</v>
      </c>
      <c r="F281" s="191" t="s">
        <v>419</v>
      </c>
      <c r="H281" s="192">
        <v>429.907</v>
      </c>
      <c r="I281" s="193"/>
      <c r="L281" s="188"/>
      <c r="M281" s="194"/>
      <c r="N281" s="195"/>
      <c r="O281" s="195"/>
      <c r="P281" s="195"/>
      <c r="Q281" s="195"/>
      <c r="R281" s="195"/>
      <c r="S281" s="195"/>
      <c r="T281" s="196"/>
      <c r="AT281" s="190" t="s">
        <v>167</v>
      </c>
      <c r="AU281" s="190" t="s">
        <v>84</v>
      </c>
      <c r="AV281" s="12" t="s">
        <v>78</v>
      </c>
      <c r="AW281" s="12" t="s">
        <v>4</v>
      </c>
      <c r="AX281" s="12" t="s">
        <v>15</v>
      </c>
      <c r="AY281" s="190" t="s">
        <v>158</v>
      </c>
    </row>
    <row r="282" spans="2:65" s="1" customFormat="1" ht="22.5" customHeight="1">
      <c r="B282" s="175"/>
      <c r="C282" s="176" t="s">
        <v>420</v>
      </c>
      <c r="D282" s="176" t="s">
        <v>160</v>
      </c>
      <c r="E282" s="177" t="s">
        <v>421</v>
      </c>
      <c r="F282" s="178" t="s">
        <v>422</v>
      </c>
      <c r="G282" s="179" t="s">
        <v>163</v>
      </c>
      <c r="H282" s="180">
        <v>467.477</v>
      </c>
      <c r="I282" s="181"/>
      <c r="J282" s="182">
        <f>ROUND(I282*H282,2)</f>
        <v>0</v>
      </c>
      <c r="K282" s="178" t="s">
        <v>164</v>
      </c>
      <c r="L282" s="37"/>
      <c r="M282" s="183" t="s">
        <v>3</v>
      </c>
      <c r="N282" s="184" t="s">
        <v>42</v>
      </c>
      <c r="O282" s="67"/>
      <c r="P282" s="185">
        <f>O282*H282</f>
        <v>0</v>
      </c>
      <c r="Q282" s="185">
        <v>6E-05</v>
      </c>
      <c r="R282" s="185">
        <f>Q282*H282</f>
        <v>0.02804862</v>
      </c>
      <c r="S282" s="185">
        <v>0</v>
      </c>
      <c r="T282" s="186">
        <f>S282*H282</f>
        <v>0</v>
      </c>
      <c r="AR282" s="19" t="s">
        <v>165</v>
      </c>
      <c r="AT282" s="19" t="s">
        <v>160</v>
      </c>
      <c r="AU282" s="19" t="s">
        <v>84</v>
      </c>
      <c r="AY282" s="19" t="s">
        <v>158</v>
      </c>
      <c r="BE282" s="187">
        <f>IF(N282="základní",J282,0)</f>
        <v>0</v>
      </c>
      <c r="BF282" s="187">
        <f>IF(N282="snížená",J282,0)</f>
        <v>0</v>
      </c>
      <c r="BG282" s="187">
        <f>IF(N282="zákl. přenesená",J282,0)</f>
        <v>0</v>
      </c>
      <c r="BH282" s="187">
        <f>IF(N282="sníž. přenesená",J282,0)</f>
        <v>0</v>
      </c>
      <c r="BI282" s="187">
        <f>IF(N282="nulová",J282,0)</f>
        <v>0</v>
      </c>
      <c r="BJ282" s="19" t="s">
        <v>15</v>
      </c>
      <c r="BK282" s="187">
        <f>ROUND(I282*H282,2)</f>
        <v>0</v>
      </c>
      <c r="BL282" s="19" t="s">
        <v>165</v>
      </c>
      <c r="BM282" s="19" t="s">
        <v>423</v>
      </c>
    </row>
    <row r="283" spans="2:51" s="12" customFormat="1" ht="12">
      <c r="B283" s="188"/>
      <c r="D283" s="189" t="s">
        <v>167</v>
      </c>
      <c r="E283" s="190" t="s">
        <v>3</v>
      </c>
      <c r="F283" s="191" t="s">
        <v>424</v>
      </c>
      <c r="H283" s="192">
        <v>467.477</v>
      </c>
      <c r="I283" s="193"/>
      <c r="L283" s="188"/>
      <c r="M283" s="194"/>
      <c r="N283" s="195"/>
      <c r="O283" s="195"/>
      <c r="P283" s="195"/>
      <c r="Q283" s="195"/>
      <c r="R283" s="195"/>
      <c r="S283" s="195"/>
      <c r="T283" s="196"/>
      <c r="AT283" s="190" t="s">
        <v>167</v>
      </c>
      <c r="AU283" s="190" t="s">
        <v>84</v>
      </c>
      <c r="AV283" s="12" t="s">
        <v>78</v>
      </c>
      <c r="AW283" s="12" t="s">
        <v>33</v>
      </c>
      <c r="AX283" s="12" t="s">
        <v>15</v>
      </c>
      <c r="AY283" s="190" t="s">
        <v>158</v>
      </c>
    </row>
    <row r="284" spans="2:65" s="1" customFormat="1" ht="22.5" customHeight="1">
      <c r="B284" s="175"/>
      <c r="C284" s="176" t="s">
        <v>425</v>
      </c>
      <c r="D284" s="176" t="s">
        <v>160</v>
      </c>
      <c r="E284" s="177" t="s">
        <v>426</v>
      </c>
      <c r="F284" s="178" t="s">
        <v>427</v>
      </c>
      <c r="G284" s="179" t="s">
        <v>219</v>
      </c>
      <c r="H284" s="180">
        <v>171.74</v>
      </c>
      <c r="I284" s="181"/>
      <c r="J284" s="182">
        <f>ROUND(I284*H284,2)</f>
        <v>0</v>
      </c>
      <c r="K284" s="178" t="s">
        <v>164</v>
      </c>
      <c r="L284" s="37"/>
      <c r="M284" s="183" t="s">
        <v>3</v>
      </c>
      <c r="N284" s="184" t="s">
        <v>42</v>
      </c>
      <c r="O284" s="67"/>
      <c r="P284" s="185">
        <f>O284*H284</f>
        <v>0</v>
      </c>
      <c r="Q284" s="185">
        <v>0.00339</v>
      </c>
      <c r="R284" s="185">
        <f>Q284*H284</f>
        <v>0.5821986</v>
      </c>
      <c r="S284" s="185">
        <v>0</v>
      </c>
      <c r="T284" s="186">
        <f>S284*H284</f>
        <v>0</v>
      </c>
      <c r="AR284" s="19" t="s">
        <v>165</v>
      </c>
      <c r="AT284" s="19" t="s">
        <v>160</v>
      </c>
      <c r="AU284" s="19" t="s">
        <v>84</v>
      </c>
      <c r="AY284" s="19" t="s">
        <v>158</v>
      </c>
      <c r="BE284" s="187">
        <f>IF(N284="základní",J284,0)</f>
        <v>0</v>
      </c>
      <c r="BF284" s="187">
        <f>IF(N284="snížená",J284,0)</f>
        <v>0</v>
      </c>
      <c r="BG284" s="187">
        <f>IF(N284="zákl. přenesená",J284,0)</f>
        <v>0</v>
      </c>
      <c r="BH284" s="187">
        <f>IF(N284="sníž. přenesená",J284,0)</f>
        <v>0</v>
      </c>
      <c r="BI284" s="187">
        <f>IF(N284="nulová",J284,0)</f>
        <v>0</v>
      </c>
      <c r="BJ284" s="19" t="s">
        <v>15</v>
      </c>
      <c r="BK284" s="187">
        <f>ROUND(I284*H284,2)</f>
        <v>0</v>
      </c>
      <c r="BL284" s="19" t="s">
        <v>165</v>
      </c>
      <c r="BM284" s="19" t="s">
        <v>428</v>
      </c>
    </row>
    <row r="285" spans="2:51" s="13" customFormat="1" ht="12">
      <c r="B285" s="197"/>
      <c r="D285" s="189" t="s">
        <v>167</v>
      </c>
      <c r="E285" s="198" t="s">
        <v>3</v>
      </c>
      <c r="F285" s="199" t="s">
        <v>429</v>
      </c>
      <c r="H285" s="198" t="s">
        <v>3</v>
      </c>
      <c r="I285" s="200"/>
      <c r="L285" s="197"/>
      <c r="M285" s="201"/>
      <c r="N285" s="202"/>
      <c r="O285" s="202"/>
      <c r="P285" s="202"/>
      <c r="Q285" s="202"/>
      <c r="R285" s="202"/>
      <c r="S285" s="202"/>
      <c r="T285" s="203"/>
      <c r="AT285" s="198" t="s">
        <v>167</v>
      </c>
      <c r="AU285" s="198" t="s">
        <v>84</v>
      </c>
      <c r="AV285" s="13" t="s">
        <v>15</v>
      </c>
      <c r="AW285" s="13" t="s">
        <v>33</v>
      </c>
      <c r="AX285" s="13" t="s">
        <v>71</v>
      </c>
      <c r="AY285" s="198" t="s">
        <v>158</v>
      </c>
    </row>
    <row r="286" spans="2:51" s="12" customFormat="1" ht="12">
      <c r="B286" s="188"/>
      <c r="D286" s="189" t="s">
        <v>167</v>
      </c>
      <c r="E286" s="190" t="s">
        <v>3</v>
      </c>
      <c r="F286" s="191" t="s">
        <v>430</v>
      </c>
      <c r="H286" s="192">
        <v>0</v>
      </c>
      <c r="I286" s="193"/>
      <c r="L286" s="188"/>
      <c r="M286" s="194"/>
      <c r="N286" s="195"/>
      <c r="O286" s="195"/>
      <c r="P286" s="195"/>
      <c r="Q286" s="195"/>
      <c r="R286" s="195"/>
      <c r="S286" s="195"/>
      <c r="T286" s="196"/>
      <c r="AT286" s="190" t="s">
        <v>167</v>
      </c>
      <c r="AU286" s="190" t="s">
        <v>84</v>
      </c>
      <c r="AV286" s="12" t="s">
        <v>78</v>
      </c>
      <c r="AW286" s="12" t="s">
        <v>33</v>
      </c>
      <c r="AX286" s="12" t="s">
        <v>71</v>
      </c>
      <c r="AY286" s="190" t="s">
        <v>158</v>
      </c>
    </row>
    <row r="287" spans="2:51" s="12" customFormat="1" ht="12">
      <c r="B287" s="188"/>
      <c r="D287" s="189" t="s">
        <v>167</v>
      </c>
      <c r="E287" s="190" t="s">
        <v>3</v>
      </c>
      <c r="F287" s="191" t="s">
        <v>431</v>
      </c>
      <c r="H287" s="192">
        <v>44</v>
      </c>
      <c r="I287" s="193"/>
      <c r="L287" s="188"/>
      <c r="M287" s="194"/>
      <c r="N287" s="195"/>
      <c r="O287" s="195"/>
      <c r="P287" s="195"/>
      <c r="Q287" s="195"/>
      <c r="R287" s="195"/>
      <c r="S287" s="195"/>
      <c r="T287" s="196"/>
      <c r="AT287" s="190" t="s">
        <v>167</v>
      </c>
      <c r="AU287" s="190" t="s">
        <v>84</v>
      </c>
      <c r="AV287" s="12" t="s">
        <v>78</v>
      </c>
      <c r="AW287" s="12" t="s">
        <v>33</v>
      </c>
      <c r="AX287" s="12" t="s">
        <v>71</v>
      </c>
      <c r="AY287" s="190" t="s">
        <v>158</v>
      </c>
    </row>
    <row r="288" spans="2:51" s="12" customFormat="1" ht="12">
      <c r="B288" s="188"/>
      <c r="D288" s="189" t="s">
        <v>167</v>
      </c>
      <c r="E288" s="190" t="s">
        <v>3</v>
      </c>
      <c r="F288" s="191" t="s">
        <v>432</v>
      </c>
      <c r="H288" s="192">
        <v>40</v>
      </c>
      <c r="I288" s="193"/>
      <c r="L288" s="188"/>
      <c r="M288" s="194"/>
      <c r="N288" s="195"/>
      <c r="O288" s="195"/>
      <c r="P288" s="195"/>
      <c r="Q288" s="195"/>
      <c r="R288" s="195"/>
      <c r="S288" s="195"/>
      <c r="T288" s="196"/>
      <c r="AT288" s="190" t="s">
        <v>167</v>
      </c>
      <c r="AU288" s="190" t="s">
        <v>84</v>
      </c>
      <c r="AV288" s="12" t="s">
        <v>78</v>
      </c>
      <c r="AW288" s="12" t="s">
        <v>33</v>
      </c>
      <c r="AX288" s="12" t="s">
        <v>71</v>
      </c>
      <c r="AY288" s="190" t="s">
        <v>158</v>
      </c>
    </row>
    <row r="289" spans="2:51" s="12" customFormat="1" ht="12">
      <c r="B289" s="188"/>
      <c r="D289" s="189" t="s">
        <v>167</v>
      </c>
      <c r="E289" s="190" t="s">
        <v>3</v>
      </c>
      <c r="F289" s="191" t="s">
        <v>433</v>
      </c>
      <c r="H289" s="192">
        <v>0</v>
      </c>
      <c r="I289" s="193"/>
      <c r="L289" s="188"/>
      <c r="M289" s="194"/>
      <c r="N289" s="195"/>
      <c r="O289" s="195"/>
      <c r="P289" s="195"/>
      <c r="Q289" s="195"/>
      <c r="R289" s="195"/>
      <c r="S289" s="195"/>
      <c r="T289" s="196"/>
      <c r="AT289" s="190" t="s">
        <v>167</v>
      </c>
      <c r="AU289" s="190" t="s">
        <v>84</v>
      </c>
      <c r="AV289" s="12" t="s">
        <v>78</v>
      </c>
      <c r="AW289" s="12" t="s">
        <v>33</v>
      </c>
      <c r="AX289" s="12" t="s">
        <v>71</v>
      </c>
      <c r="AY289" s="190" t="s">
        <v>158</v>
      </c>
    </row>
    <row r="290" spans="2:51" s="12" customFormat="1" ht="12">
      <c r="B290" s="188"/>
      <c r="D290" s="189" t="s">
        <v>167</v>
      </c>
      <c r="E290" s="190" t="s">
        <v>3</v>
      </c>
      <c r="F290" s="191" t="s">
        <v>434</v>
      </c>
      <c r="H290" s="192">
        <v>0</v>
      </c>
      <c r="I290" s="193"/>
      <c r="L290" s="188"/>
      <c r="M290" s="194"/>
      <c r="N290" s="195"/>
      <c r="O290" s="195"/>
      <c r="P290" s="195"/>
      <c r="Q290" s="195"/>
      <c r="R290" s="195"/>
      <c r="S290" s="195"/>
      <c r="T290" s="196"/>
      <c r="AT290" s="190" t="s">
        <v>167</v>
      </c>
      <c r="AU290" s="190" t="s">
        <v>84</v>
      </c>
      <c r="AV290" s="12" t="s">
        <v>78</v>
      </c>
      <c r="AW290" s="12" t="s">
        <v>33</v>
      </c>
      <c r="AX290" s="12" t="s">
        <v>71</v>
      </c>
      <c r="AY290" s="190" t="s">
        <v>158</v>
      </c>
    </row>
    <row r="291" spans="2:51" s="12" customFormat="1" ht="12">
      <c r="B291" s="188"/>
      <c r="D291" s="189" t="s">
        <v>167</v>
      </c>
      <c r="E291" s="190" t="s">
        <v>3</v>
      </c>
      <c r="F291" s="191" t="s">
        <v>435</v>
      </c>
      <c r="H291" s="192">
        <v>0</v>
      </c>
      <c r="I291" s="193"/>
      <c r="L291" s="188"/>
      <c r="M291" s="194"/>
      <c r="N291" s="195"/>
      <c r="O291" s="195"/>
      <c r="P291" s="195"/>
      <c r="Q291" s="195"/>
      <c r="R291" s="195"/>
      <c r="S291" s="195"/>
      <c r="T291" s="196"/>
      <c r="AT291" s="190" t="s">
        <v>167</v>
      </c>
      <c r="AU291" s="190" t="s">
        <v>84</v>
      </c>
      <c r="AV291" s="12" t="s">
        <v>78</v>
      </c>
      <c r="AW291" s="12" t="s">
        <v>33</v>
      </c>
      <c r="AX291" s="12" t="s">
        <v>71</v>
      </c>
      <c r="AY291" s="190" t="s">
        <v>158</v>
      </c>
    </row>
    <row r="292" spans="2:51" s="12" customFormat="1" ht="12">
      <c r="B292" s="188"/>
      <c r="D292" s="189" t="s">
        <v>167</v>
      </c>
      <c r="E292" s="190" t="s">
        <v>3</v>
      </c>
      <c r="F292" s="191" t="s">
        <v>436</v>
      </c>
      <c r="H292" s="192">
        <v>0</v>
      </c>
      <c r="I292" s="193"/>
      <c r="L292" s="188"/>
      <c r="M292" s="194"/>
      <c r="N292" s="195"/>
      <c r="O292" s="195"/>
      <c r="P292" s="195"/>
      <c r="Q292" s="195"/>
      <c r="R292" s="195"/>
      <c r="S292" s="195"/>
      <c r="T292" s="196"/>
      <c r="AT292" s="190" t="s">
        <v>167</v>
      </c>
      <c r="AU292" s="190" t="s">
        <v>84</v>
      </c>
      <c r="AV292" s="12" t="s">
        <v>78</v>
      </c>
      <c r="AW292" s="12" t="s">
        <v>33</v>
      </c>
      <c r="AX292" s="12" t="s">
        <v>71</v>
      </c>
      <c r="AY292" s="190" t="s">
        <v>158</v>
      </c>
    </row>
    <row r="293" spans="2:51" s="12" customFormat="1" ht="12">
      <c r="B293" s="188"/>
      <c r="D293" s="189" t="s">
        <v>167</v>
      </c>
      <c r="E293" s="190" t="s">
        <v>3</v>
      </c>
      <c r="F293" s="191" t="s">
        <v>437</v>
      </c>
      <c r="H293" s="192">
        <v>0</v>
      </c>
      <c r="I293" s="193"/>
      <c r="L293" s="188"/>
      <c r="M293" s="194"/>
      <c r="N293" s="195"/>
      <c r="O293" s="195"/>
      <c r="P293" s="195"/>
      <c r="Q293" s="195"/>
      <c r="R293" s="195"/>
      <c r="S293" s="195"/>
      <c r="T293" s="196"/>
      <c r="AT293" s="190" t="s">
        <v>167</v>
      </c>
      <c r="AU293" s="190" t="s">
        <v>84</v>
      </c>
      <c r="AV293" s="12" t="s">
        <v>78</v>
      </c>
      <c r="AW293" s="12" t="s">
        <v>33</v>
      </c>
      <c r="AX293" s="12" t="s">
        <v>71</v>
      </c>
      <c r="AY293" s="190" t="s">
        <v>158</v>
      </c>
    </row>
    <row r="294" spans="2:51" s="12" customFormat="1" ht="12">
      <c r="B294" s="188"/>
      <c r="D294" s="189" t="s">
        <v>167</v>
      </c>
      <c r="E294" s="190" t="s">
        <v>3</v>
      </c>
      <c r="F294" s="191" t="s">
        <v>266</v>
      </c>
      <c r="H294" s="192">
        <v>42.7</v>
      </c>
      <c r="I294" s="193"/>
      <c r="L294" s="188"/>
      <c r="M294" s="194"/>
      <c r="N294" s="195"/>
      <c r="O294" s="195"/>
      <c r="P294" s="195"/>
      <c r="Q294" s="195"/>
      <c r="R294" s="195"/>
      <c r="S294" s="195"/>
      <c r="T294" s="196"/>
      <c r="AT294" s="190" t="s">
        <v>167</v>
      </c>
      <c r="AU294" s="190" t="s">
        <v>84</v>
      </c>
      <c r="AV294" s="12" t="s">
        <v>78</v>
      </c>
      <c r="AW294" s="12" t="s">
        <v>33</v>
      </c>
      <c r="AX294" s="12" t="s">
        <v>71</v>
      </c>
      <c r="AY294" s="190" t="s">
        <v>158</v>
      </c>
    </row>
    <row r="295" spans="2:51" s="12" customFormat="1" ht="12">
      <c r="B295" s="188"/>
      <c r="D295" s="189" t="s">
        <v>167</v>
      </c>
      <c r="E295" s="190" t="s">
        <v>3</v>
      </c>
      <c r="F295" s="191" t="s">
        <v>267</v>
      </c>
      <c r="H295" s="192">
        <v>3.36</v>
      </c>
      <c r="I295" s="193"/>
      <c r="L295" s="188"/>
      <c r="M295" s="194"/>
      <c r="N295" s="195"/>
      <c r="O295" s="195"/>
      <c r="P295" s="195"/>
      <c r="Q295" s="195"/>
      <c r="R295" s="195"/>
      <c r="S295" s="195"/>
      <c r="T295" s="196"/>
      <c r="AT295" s="190" t="s">
        <v>167</v>
      </c>
      <c r="AU295" s="190" t="s">
        <v>84</v>
      </c>
      <c r="AV295" s="12" t="s">
        <v>78</v>
      </c>
      <c r="AW295" s="12" t="s">
        <v>33</v>
      </c>
      <c r="AX295" s="12" t="s">
        <v>71</v>
      </c>
      <c r="AY295" s="190" t="s">
        <v>158</v>
      </c>
    </row>
    <row r="296" spans="2:51" s="12" customFormat="1" ht="12">
      <c r="B296" s="188"/>
      <c r="D296" s="189" t="s">
        <v>167</v>
      </c>
      <c r="E296" s="190" t="s">
        <v>3</v>
      </c>
      <c r="F296" s="191" t="s">
        <v>268</v>
      </c>
      <c r="H296" s="192">
        <v>16.6</v>
      </c>
      <c r="I296" s="193"/>
      <c r="L296" s="188"/>
      <c r="M296" s="194"/>
      <c r="N296" s="195"/>
      <c r="O296" s="195"/>
      <c r="P296" s="195"/>
      <c r="Q296" s="195"/>
      <c r="R296" s="195"/>
      <c r="S296" s="195"/>
      <c r="T296" s="196"/>
      <c r="AT296" s="190" t="s">
        <v>167</v>
      </c>
      <c r="AU296" s="190" t="s">
        <v>84</v>
      </c>
      <c r="AV296" s="12" t="s">
        <v>78</v>
      </c>
      <c r="AW296" s="12" t="s">
        <v>33</v>
      </c>
      <c r="AX296" s="12" t="s">
        <v>71</v>
      </c>
      <c r="AY296" s="190" t="s">
        <v>158</v>
      </c>
    </row>
    <row r="297" spans="2:51" s="12" customFormat="1" ht="12">
      <c r="B297" s="188"/>
      <c r="D297" s="189" t="s">
        <v>167</v>
      </c>
      <c r="E297" s="190" t="s">
        <v>3</v>
      </c>
      <c r="F297" s="191" t="s">
        <v>269</v>
      </c>
      <c r="H297" s="192">
        <v>2.54</v>
      </c>
      <c r="I297" s="193"/>
      <c r="L297" s="188"/>
      <c r="M297" s="194"/>
      <c r="N297" s="195"/>
      <c r="O297" s="195"/>
      <c r="P297" s="195"/>
      <c r="Q297" s="195"/>
      <c r="R297" s="195"/>
      <c r="S297" s="195"/>
      <c r="T297" s="196"/>
      <c r="AT297" s="190" t="s">
        <v>167</v>
      </c>
      <c r="AU297" s="190" t="s">
        <v>84</v>
      </c>
      <c r="AV297" s="12" t="s">
        <v>78</v>
      </c>
      <c r="AW297" s="12" t="s">
        <v>33</v>
      </c>
      <c r="AX297" s="12" t="s">
        <v>71</v>
      </c>
      <c r="AY297" s="190" t="s">
        <v>158</v>
      </c>
    </row>
    <row r="298" spans="2:51" s="12" customFormat="1" ht="12">
      <c r="B298" s="188"/>
      <c r="D298" s="189" t="s">
        <v>167</v>
      </c>
      <c r="E298" s="190" t="s">
        <v>3</v>
      </c>
      <c r="F298" s="191" t="s">
        <v>270</v>
      </c>
      <c r="H298" s="192">
        <v>5.8</v>
      </c>
      <c r="I298" s="193"/>
      <c r="L298" s="188"/>
      <c r="M298" s="194"/>
      <c r="N298" s="195"/>
      <c r="O298" s="195"/>
      <c r="P298" s="195"/>
      <c r="Q298" s="195"/>
      <c r="R298" s="195"/>
      <c r="S298" s="195"/>
      <c r="T298" s="196"/>
      <c r="AT298" s="190" t="s">
        <v>167</v>
      </c>
      <c r="AU298" s="190" t="s">
        <v>84</v>
      </c>
      <c r="AV298" s="12" t="s">
        <v>78</v>
      </c>
      <c r="AW298" s="12" t="s">
        <v>33</v>
      </c>
      <c r="AX298" s="12" t="s">
        <v>71</v>
      </c>
      <c r="AY298" s="190" t="s">
        <v>158</v>
      </c>
    </row>
    <row r="299" spans="2:51" s="12" customFormat="1" ht="12">
      <c r="B299" s="188"/>
      <c r="D299" s="189" t="s">
        <v>167</v>
      </c>
      <c r="E299" s="190" t="s">
        <v>3</v>
      </c>
      <c r="F299" s="191" t="s">
        <v>271</v>
      </c>
      <c r="H299" s="192">
        <v>1.5</v>
      </c>
      <c r="I299" s="193"/>
      <c r="L299" s="188"/>
      <c r="M299" s="194"/>
      <c r="N299" s="195"/>
      <c r="O299" s="195"/>
      <c r="P299" s="195"/>
      <c r="Q299" s="195"/>
      <c r="R299" s="195"/>
      <c r="S299" s="195"/>
      <c r="T299" s="196"/>
      <c r="AT299" s="190" t="s">
        <v>167</v>
      </c>
      <c r="AU299" s="190" t="s">
        <v>84</v>
      </c>
      <c r="AV299" s="12" t="s">
        <v>78</v>
      </c>
      <c r="AW299" s="12" t="s">
        <v>33</v>
      </c>
      <c r="AX299" s="12" t="s">
        <v>71</v>
      </c>
      <c r="AY299" s="190" t="s">
        <v>158</v>
      </c>
    </row>
    <row r="300" spans="2:51" s="12" customFormat="1" ht="12">
      <c r="B300" s="188"/>
      <c r="D300" s="189" t="s">
        <v>167</v>
      </c>
      <c r="E300" s="190" t="s">
        <v>3</v>
      </c>
      <c r="F300" s="191" t="s">
        <v>272</v>
      </c>
      <c r="H300" s="192">
        <v>4.64</v>
      </c>
      <c r="I300" s="193"/>
      <c r="L300" s="188"/>
      <c r="M300" s="194"/>
      <c r="N300" s="195"/>
      <c r="O300" s="195"/>
      <c r="P300" s="195"/>
      <c r="Q300" s="195"/>
      <c r="R300" s="195"/>
      <c r="S300" s="195"/>
      <c r="T300" s="196"/>
      <c r="AT300" s="190" t="s">
        <v>167</v>
      </c>
      <c r="AU300" s="190" t="s">
        <v>84</v>
      </c>
      <c r="AV300" s="12" t="s">
        <v>78</v>
      </c>
      <c r="AW300" s="12" t="s">
        <v>33</v>
      </c>
      <c r="AX300" s="12" t="s">
        <v>71</v>
      </c>
      <c r="AY300" s="190" t="s">
        <v>158</v>
      </c>
    </row>
    <row r="301" spans="2:51" s="12" customFormat="1" ht="12">
      <c r="B301" s="188"/>
      <c r="D301" s="189" t="s">
        <v>167</v>
      </c>
      <c r="E301" s="190" t="s">
        <v>3</v>
      </c>
      <c r="F301" s="191" t="s">
        <v>273</v>
      </c>
      <c r="H301" s="192">
        <v>4.9</v>
      </c>
      <c r="I301" s="193"/>
      <c r="L301" s="188"/>
      <c r="M301" s="194"/>
      <c r="N301" s="195"/>
      <c r="O301" s="195"/>
      <c r="P301" s="195"/>
      <c r="Q301" s="195"/>
      <c r="R301" s="195"/>
      <c r="S301" s="195"/>
      <c r="T301" s="196"/>
      <c r="AT301" s="190" t="s">
        <v>167</v>
      </c>
      <c r="AU301" s="190" t="s">
        <v>84</v>
      </c>
      <c r="AV301" s="12" t="s">
        <v>78</v>
      </c>
      <c r="AW301" s="12" t="s">
        <v>33</v>
      </c>
      <c r="AX301" s="12" t="s">
        <v>71</v>
      </c>
      <c r="AY301" s="190" t="s">
        <v>158</v>
      </c>
    </row>
    <row r="302" spans="2:51" s="12" customFormat="1" ht="12">
      <c r="B302" s="188"/>
      <c r="D302" s="189" t="s">
        <v>167</v>
      </c>
      <c r="E302" s="190" t="s">
        <v>3</v>
      </c>
      <c r="F302" s="191" t="s">
        <v>274</v>
      </c>
      <c r="H302" s="192">
        <v>5.7</v>
      </c>
      <c r="I302" s="193"/>
      <c r="L302" s="188"/>
      <c r="M302" s="194"/>
      <c r="N302" s="195"/>
      <c r="O302" s="195"/>
      <c r="P302" s="195"/>
      <c r="Q302" s="195"/>
      <c r="R302" s="195"/>
      <c r="S302" s="195"/>
      <c r="T302" s="196"/>
      <c r="AT302" s="190" t="s">
        <v>167</v>
      </c>
      <c r="AU302" s="190" t="s">
        <v>84</v>
      </c>
      <c r="AV302" s="12" t="s">
        <v>78</v>
      </c>
      <c r="AW302" s="12" t="s">
        <v>33</v>
      </c>
      <c r="AX302" s="12" t="s">
        <v>71</v>
      </c>
      <c r="AY302" s="190" t="s">
        <v>158</v>
      </c>
    </row>
    <row r="303" spans="2:51" s="14" customFormat="1" ht="12">
      <c r="B303" s="204"/>
      <c r="D303" s="189" t="s">
        <v>167</v>
      </c>
      <c r="E303" s="205" t="s">
        <v>3</v>
      </c>
      <c r="F303" s="206" t="s">
        <v>215</v>
      </c>
      <c r="H303" s="207">
        <v>171.74</v>
      </c>
      <c r="I303" s="208"/>
      <c r="L303" s="204"/>
      <c r="M303" s="209"/>
      <c r="N303" s="210"/>
      <c r="O303" s="210"/>
      <c r="P303" s="210"/>
      <c r="Q303" s="210"/>
      <c r="R303" s="210"/>
      <c r="S303" s="210"/>
      <c r="T303" s="211"/>
      <c r="AT303" s="205" t="s">
        <v>167</v>
      </c>
      <c r="AU303" s="205" t="s">
        <v>84</v>
      </c>
      <c r="AV303" s="14" t="s">
        <v>165</v>
      </c>
      <c r="AW303" s="14" t="s">
        <v>33</v>
      </c>
      <c r="AX303" s="14" t="s">
        <v>15</v>
      </c>
      <c r="AY303" s="205" t="s">
        <v>158</v>
      </c>
    </row>
    <row r="304" spans="2:65" s="1" customFormat="1" ht="16.5" customHeight="1">
      <c r="B304" s="175"/>
      <c r="C304" s="212" t="s">
        <v>438</v>
      </c>
      <c r="D304" s="212" t="s">
        <v>248</v>
      </c>
      <c r="E304" s="213" t="s">
        <v>439</v>
      </c>
      <c r="F304" s="214" t="s">
        <v>440</v>
      </c>
      <c r="G304" s="215" t="s">
        <v>163</v>
      </c>
      <c r="H304" s="216">
        <v>56.674</v>
      </c>
      <c r="I304" s="217"/>
      <c r="J304" s="218">
        <f>ROUND(I304*H304,2)</f>
        <v>0</v>
      </c>
      <c r="K304" s="214" t="s">
        <v>164</v>
      </c>
      <c r="L304" s="219"/>
      <c r="M304" s="220" t="s">
        <v>3</v>
      </c>
      <c r="N304" s="221" t="s">
        <v>42</v>
      </c>
      <c r="O304" s="67"/>
      <c r="P304" s="185">
        <f>O304*H304</f>
        <v>0</v>
      </c>
      <c r="Q304" s="185">
        <v>0.00045</v>
      </c>
      <c r="R304" s="185">
        <f>Q304*H304</f>
        <v>0.0255033</v>
      </c>
      <c r="S304" s="185">
        <v>0</v>
      </c>
      <c r="T304" s="186">
        <f>S304*H304</f>
        <v>0</v>
      </c>
      <c r="AR304" s="19" t="s">
        <v>195</v>
      </c>
      <c r="AT304" s="19" t="s">
        <v>248</v>
      </c>
      <c r="AU304" s="19" t="s">
        <v>84</v>
      </c>
      <c r="AY304" s="19" t="s">
        <v>158</v>
      </c>
      <c r="BE304" s="187">
        <f>IF(N304="základní",J304,0)</f>
        <v>0</v>
      </c>
      <c r="BF304" s="187">
        <f>IF(N304="snížená",J304,0)</f>
        <v>0</v>
      </c>
      <c r="BG304" s="187">
        <f>IF(N304="zákl. přenesená",J304,0)</f>
        <v>0</v>
      </c>
      <c r="BH304" s="187">
        <f>IF(N304="sníž. přenesená",J304,0)</f>
        <v>0</v>
      </c>
      <c r="BI304" s="187">
        <f>IF(N304="nulová",J304,0)</f>
        <v>0</v>
      </c>
      <c r="BJ304" s="19" t="s">
        <v>15</v>
      </c>
      <c r="BK304" s="187">
        <f>ROUND(I304*H304,2)</f>
        <v>0</v>
      </c>
      <c r="BL304" s="19" t="s">
        <v>165</v>
      </c>
      <c r="BM304" s="19" t="s">
        <v>441</v>
      </c>
    </row>
    <row r="305" spans="2:51" s="12" customFormat="1" ht="12">
      <c r="B305" s="188"/>
      <c r="D305" s="189" t="s">
        <v>167</v>
      </c>
      <c r="E305" s="190" t="s">
        <v>3</v>
      </c>
      <c r="F305" s="191" t="s">
        <v>442</v>
      </c>
      <c r="H305" s="192">
        <v>51.522</v>
      </c>
      <c r="I305" s="193"/>
      <c r="L305" s="188"/>
      <c r="M305" s="194"/>
      <c r="N305" s="195"/>
      <c r="O305" s="195"/>
      <c r="P305" s="195"/>
      <c r="Q305" s="195"/>
      <c r="R305" s="195"/>
      <c r="S305" s="195"/>
      <c r="T305" s="196"/>
      <c r="AT305" s="190" t="s">
        <v>167</v>
      </c>
      <c r="AU305" s="190" t="s">
        <v>84</v>
      </c>
      <c r="AV305" s="12" t="s">
        <v>78</v>
      </c>
      <c r="AW305" s="12" t="s">
        <v>33</v>
      </c>
      <c r="AX305" s="12" t="s">
        <v>15</v>
      </c>
      <c r="AY305" s="190" t="s">
        <v>158</v>
      </c>
    </row>
    <row r="306" spans="2:51" s="12" customFormat="1" ht="12">
      <c r="B306" s="188"/>
      <c r="D306" s="189" t="s">
        <v>167</v>
      </c>
      <c r="F306" s="191" t="s">
        <v>443</v>
      </c>
      <c r="H306" s="192">
        <v>56.674</v>
      </c>
      <c r="I306" s="193"/>
      <c r="L306" s="188"/>
      <c r="M306" s="194"/>
      <c r="N306" s="195"/>
      <c r="O306" s="195"/>
      <c r="P306" s="195"/>
      <c r="Q306" s="195"/>
      <c r="R306" s="195"/>
      <c r="S306" s="195"/>
      <c r="T306" s="196"/>
      <c r="AT306" s="190" t="s">
        <v>167</v>
      </c>
      <c r="AU306" s="190" t="s">
        <v>84</v>
      </c>
      <c r="AV306" s="12" t="s">
        <v>78</v>
      </c>
      <c r="AW306" s="12" t="s">
        <v>4</v>
      </c>
      <c r="AX306" s="12" t="s">
        <v>15</v>
      </c>
      <c r="AY306" s="190" t="s">
        <v>158</v>
      </c>
    </row>
    <row r="307" spans="2:65" s="1" customFormat="1" ht="22.5" customHeight="1">
      <c r="B307" s="175"/>
      <c r="C307" s="176" t="s">
        <v>444</v>
      </c>
      <c r="D307" s="176" t="s">
        <v>160</v>
      </c>
      <c r="E307" s="177" t="s">
        <v>426</v>
      </c>
      <c r="F307" s="178" t="s">
        <v>427</v>
      </c>
      <c r="G307" s="179" t="s">
        <v>219</v>
      </c>
      <c r="H307" s="180">
        <v>48.04</v>
      </c>
      <c r="I307" s="181"/>
      <c r="J307" s="182">
        <f>ROUND(I307*H307,2)</f>
        <v>0</v>
      </c>
      <c r="K307" s="178" t="s">
        <v>164</v>
      </c>
      <c r="L307" s="37"/>
      <c r="M307" s="183" t="s">
        <v>3</v>
      </c>
      <c r="N307" s="184" t="s">
        <v>42</v>
      </c>
      <c r="O307" s="67"/>
      <c r="P307" s="185">
        <f>O307*H307</f>
        <v>0</v>
      </c>
      <c r="Q307" s="185">
        <v>0.00339</v>
      </c>
      <c r="R307" s="185">
        <f>Q307*H307</f>
        <v>0.1628556</v>
      </c>
      <c r="S307" s="185">
        <v>0</v>
      </c>
      <c r="T307" s="186">
        <f>S307*H307</f>
        <v>0</v>
      </c>
      <c r="AR307" s="19" t="s">
        <v>165</v>
      </c>
      <c r="AT307" s="19" t="s">
        <v>160</v>
      </c>
      <c r="AU307" s="19" t="s">
        <v>84</v>
      </c>
      <c r="AY307" s="19" t="s">
        <v>158</v>
      </c>
      <c r="BE307" s="187">
        <f>IF(N307="základní",J307,0)</f>
        <v>0</v>
      </c>
      <c r="BF307" s="187">
        <f>IF(N307="snížená",J307,0)</f>
        <v>0</v>
      </c>
      <c r="BG307" s="187">
        <f>IF(N307="zákl. přenesená",J307,0)</f>
        <v>0</v>
      </c>
      <c r="BH307" s="187">
        <f>IF(N307="sníž. přenesená",J307,0)</f>
        <v>0</v>
      </c>
      <c r="BI307" s="187">
        <f>IF(N307="nulová",J307,0)</f>
        <v>0</v>
      </c>
      <c r="BJ307" s="19" t="s">
        <v>15</v>
      </c>
      <c r="BK307" s="187">
        <f>ROUND(I307*H307,2)</f>
        <v>0</v>
      </c>
      <c r="BL307" s="19" t="s">
        <v>165</v>
      </c>
      <c r="BM307" s="19" t="s">
        <v>445</v>
      </c>
    </row>
    <row r="308" spans="2:51" s="13" customFormat="1" ht="12">
      <c r="B308" s="197"/>
      <c r="D308" s="189" t="s">
        <v>167</v>
      </c>
      <c r="E308" s="198" t="s">
        <v>3</v>
      </c>
      <c r="F308" s="199" t="s">
        <v>446</v>
      </c>
      <c r="H308" s="198" t="s">
        <v>3</v>
      </c>
      <c r="I308" s="200"/>
      <c r="L308" s="197"/>
      <c r="M308" s="201"/>
      <c r="N308" s="202"/>
      <c r="O308" s="202"/>
      <c r="P308" s="202"/>
      <c r="Q308" s="202"/>
      <c r="R308" s="202"/>
      <c r="S308" s="202"/>
      <c r="T308" s="203"/>
      <c r="AT308" s="198" t="s">
        <v>167</v>
      </c>
      <c r="AU308" s="198" t="s">
        <v>84</v>
      </c>
      <c r="AV308" s="13" t="s">
        <v>15</v>
      </c>
      <c r="AW308" s="13" t="s">
        <v>33</v>
      </c>
      <c r="AX308" s="13" t="s">
        <v>71</v>
      </c>
      <c r="AY308" s="198" t="s">
        <v>158</v>
      </c>
    </row>
    <row r="309" spans="2:51" s="12" customFormat="1" ht="12">
      <c r="B309" s="188"/>
      <c r="D309" s="189" t="s">
        <v>167</v>
      </c>
      <c r="E309" s="190" t="s">
        <v>3</v>
      </c>
      <c r="F309" s="191" t="s">
        <v>447</v>
      </c>
      <c r="H309" s="192">
        <v>48.04</v>
      </c>
      <c r="I309" s="193"/>
      <c r="L309" s="188"/>
      <c r="M309" s="194"/>
      <c r="N309" s="195"/>
      <c r="O309" s="195"/>
      <c r="P309" s="195"/>
      <c r="Q309" s="195"/>
      <c r="R309" s="195"/>
      <c r="S309" s="195"/>
      <c r="T309" s="196"/>
      <c r="AT309" s="190" t="s">
        <v>167</v>
      </c>
      <c r="AU309" s="190" t="s">
        <v>84</v>
      </c>
      <c r="AV309" s="12" t="s">
        <v>78</v>
      </c>
      <c r="AW309" s="12" t="s">
        <v>33</v>
      </c>
      <c r="AX309" s="12" t="s">
        <v>15</v>
      </c>
      <c r="AY309" s="190" t="s">
        <v>158</v>
      </c>
    </row>
    <row r="310" spans="2:65" s="1" customFormat="1" ht="16.5" customHeight="1">
      <c r="B310" s="175"/>
      <c r="C310" s="212" t="s">
        <v>448</v>
      </c>
      <c r="D310" s="212" t="s">
        <v>248</v>
      </c>
      <c r="E310" s="213" t="s">
        <v>449</v>
      </c>
      <c r="F310" s="214" t="s">
        <v>450</v>
      </c>
      <c r="G310" s="215" t="s">
        <v>163</v>
      </c>
      <c r="H310" s="216">
        <v>15.853</v>
      </c>
      <c r="I310" s="217"/>
      <c r="J310" s="218">
        <f>ROUND(I310*H310,2)</f>
        <v>0</v>
      </c>
      <c r="K310" s="214" t="s">
        <v>164</v>
      </c>
      <c r="L310" s="219"/>
      <c r="M310" s="220" t="s">
        <v>3</v>
      </c>
      <c r="N310" s="221" t="s">
        <v>42</v>
      </c>
      <c r="O310" s="67"/>
      <c r="P310" s="185">
        <f>O310*H310</f>
        <v>0</v>
      </c>
      <c r="Q310" s="185">
        <v>0.0009</v>
      </c>
      <c r="R310" s="185">
        <f>Q310*H310</f>
        <v>0.0142677</v>
      </c>
      <c r="S310" s="185">
        <v>0</v>
      </c>
      <c r="T310" s="186">
        <f>S310*H310</f>
        <v>0</v>
      </c>
      <c r="AR310" s="19" t="s">
        <v>195</v>
      </c>
      <c r="AT310" s="19" t="s">
        <v>248</v>
      </c>
      <c r="AU310" s="19" t="s">
        <v>84</v>
      </c>
      <c r="AY310" s="19" t="s">
        <v>158</v>
      </c>
      <c r="BE310" s="187">
        <f>IF(N310="základní",J310,0)</f>
        <v>0</v>
      </c>
      <c r="BF310" s="187">
        <f>IF(N310="snížená",J310,0)</f>
        <v>0</v>
      </c>
      <c r="BG310" s="187">
        <f>IF(N310="zákl. přenesená",J310,0)</f>
        <v>0</v>
      </c>
      <c r="BH310" s="187">
        <f>IF(N310="sníž. přenesená",J310,0)</f>
        <v>0</v>
      </c>
      <c r="BI310" s="187">
        <f>IF(N310="nulová",J310,0)</f>
        <v>0</v>
      </c>
      <c r="BJ310" s="19" t="s">
        <v>15</v>
      </c>
      <c r="BK310" s="187">
        <f>ROUND(I310*H310,2)</f>
        <v>0</v>
      </c>
      <c r="BL310" s="19" t="s">
        <v>165</v>
      </c>
      <c r="BM310" s="19" t="s">
        <v>451</v>
      </c>
    </row>
    <row r="311" spans="2:51" s="12" customFormat="1" ht="12">
      <c r="B311" s="188"/>
      <c r="D311" s="189" t="s">
        <v>167</v>
      </c>
      <c r="E311" s="190" t="s">
        <v>3</v>
      </c>
      <c r="F311" s="191" t="s">
        <v>452</v>
      </c>
      <c r="H311" s="192">
        <v>14.412</v>
      </c>
      <c r="I311" s="193"/>
      <c r="L311" s="188"/>
      <c r="M311" s="194"/>
      <c r="N311" s="195"/>
      <c r="O311" s="195"/>
      <c r="P311" s="195"/>
      <c r="Q311" s="195"/>
      <c r="R311" s="195"/>
      <c r="S311" s="195"/>
      <c r="T311" s="196"/>
      <c r="AT311" s="190" t="s">
        <v>167</v>
      </c>
      <c r="AU311" s="190" t="s">
        <v>84</v>
      </c>
      <c r="AV311" s="12" t="s">
        <v>78</v>
      </c>
      <c r="AW311" s="12" t="s">
        <v>33</v>
      </c>
      <c r="AX311" s="12" t="s">
        <v>15</v>
      </c>
      <c r="AY311" s="190" t="s">
        <v>158</v>
      </c>
    </row>
    <row r="312" spans="2:51" s="12" customFormat="1" ht="12">
      <c r="B312" s="188"/>
      <c r="D312" s="189" t="s">
        <v>167</v>
      </c>
      <c r="F312" s="191" t="s">
        <v>453</v>
      </c>
      <c r="H312" s="192">
        <v>15.853</v>
      </c>
      <c r="I312" s="193"/>
      <c r="L312" s="188"/>
      <c r="M312" s="194"/>
      <c r="N312" s="195"/>
      <c r="O312" s="195"/>
      <c r="P312" s="195"/>
      <c r="Q312" s="195"/>
      <c r="R312" s="195"/>
      <c r="S312" s="195"/>
      <c r="T312" s="196"/>
      <c r="AT312" s="190" t="s">
        <v>167</v>
      </c>
      <c r="AU312" s="190" t="s">
        <v>84</v>
      </c>
      <c r="AV312" s="12" t="s">
        <v>78</v>
      </c>
      <c r="AW312" s="12" t="s">
        <v>4</v>
      </c>
      <c r="AX312" s="12" t="s">
        <v>15</v>
      </c>
      <c r="AY312" s="190" t="s">
        <v>158</v>
      </c>
    </row>
    <row r="313" spans="2:65" s="1" customFormat="1" ht="16.5" customHeight="1">
      <c r="B313" s="175"/>
      <c r="C313" s="176" t="s">
        <v>454</v>
      </c>
      <c r="D313" s="176" t="s">
        <v>160</v>
      </c>
      <c r="E313" s="177" t="s">
        <v>455</v>
      </c>
      <c r="F313" s="178" t="s">
        <v>456</v>
      </c>
      <c r="G313" s="179" t="s">
        <v>219</v>
      </c>
      <c r="H313" s="180">
        <v>18</v>
      </c>
      <c r="I313" s="181"/>
      <c r="J313" s="182">
        <f>ROUND(I313*H313,2)</f>
        <v>0</v>
      </c>
      <c r="K313" s="178" t="s">
        <v>164</v>
      </c>
      <c r="L313" s="37"/>
      <c r="M313" s="183" t="s">
        <v>3</v>
      </c>
      <c r="N313" s="184" t="s">
        <v>42</v>
      </c>
      <c r="O313" s="67"/>
      <c r="P313" s="185">
        <f>O313*H313</f>
        <v>0</v>
      </c>
      <c r="Q313" s="185">
        <v>0.00025</v>
      </c>
      <c r="R313" s="185">
        <f>Q313*H313</f>
        <v>0.0045000000000000005</v>
      </c>
      <c r="S313" s="185">
        <v>0</v>
      </c>
      <c r="T313" s="186">
        <f>S313*H313</f>
        <v>0</v>
      </c>
      <c r="AR313" s="19" t="s">
        <v>165</v>
      </c>
      <c r="AT313" s="19" t="s">
        <v>160</v>
      </c>
      <c r="AU313" s="19" t="s">
        <v>84</v>
      </c>
      <c r="AY313" s="19" t="s">
        <v>158</v>
      </c>
      <c r="BE313" s="187">
        <f>IF(N313="základní",J313,0)</f>
        <v>0</v>
      </c>
      <c r="BF313" s="187">
        <f>IF(N313="snížená",J313,0)</f>
        <v>0</v>
      </c>
      <c r="BG313" s="187">
        <f>IF(N313="zákl. přenesená",J313,0)</f>
        <v>0</v>
      </c>
      <c r="BH313" s="187">
        <f>IF(N313="sníž. přenesená",J313,0)</f>
        <v>0</v>
      </c>
      <c r="BI313" s="187">
        <f>IF(N313="nulová",J313,0)</f>
        <v>0</v>
      </c>
      <c r="BJ313" s="19" t="s">
        <v>15</v>
      </c>
      <c r="BK313" s="187">
        <f>ROUND(I313*H313,2)</f>
        <v>0</v>
      </c>
      <c r="BL313" s="19" t="s">
        <v>165</v>
      </c>
      <c r="BM313" s="19" t="s">
        <v>457</v>
      </c>
    </row>
    <row r="314" spans="2:51" s="12" customFormat="1" ht="12">
      <c r="B314" s="188"/>
      <c r="D314" s="189" t="s">
        <v>167</v>
      </c>
      <c r="E314" s="190" t="s">
        <v>3</v>
      </c>
      <c r="F314" s="191" t="s">
        <v>458</v>
      </c>
      <c r="H314" s="192">
        <v>18</v>
      </c>
      <c r="I314" s="193"/>
      <c r="L314" s="188"/>
      <c r="M314" s="194"/>
      <c r="N314" s="195"/>
      <c r="O314" s="195"/>
      <c r="P314" s="195"/>
      <c r="Q314" s="195"/>
      <c r="R314" s="195"/>
      <c r="S314" s="195"/>
      <c r="T314" s="196"/>
      <c r="AT314" s="190" t="s">
        <v>167</v>
      </c>
      <c r="AU314" s="190" t="s">
        <v>84</v>
      </c>
      <c r="AV314" s="12" t="s">
        <v>78</v>
      </c>
      <c r="AW314" s="12" t="s">
        <v>33</v>
      </c>
      <c r="AX314" s="12" t="s">
        <v>15</v>
      </c>
      <c r="AY314" s="190" t="s">
        <v>158</v>
      </c>
    </row>
    <row r="315" spans="2:65" s="1" customFormat="1" ht="16.5" customHeight="1">
      <c r="B315" s="175"/>
      <c r="C315" s="212" t="s">
        <v>459</v>
      </c>
      <c r="D315" s="212" t="s">
        <v>248</v>
      </c>
      <c r="E315" s="213" t="s">
        <v>460</v>
      </c>
      <c r="F315" s="214" t="s">
        <v>461</v>
      </c>
      <c r="G315" s="215" t="s">
        <v>219</v>
      </c>
      <c r="H315" s="216">
        <v>18.9</v>
      </c>
      <c r="I315" s="217"/>
      <c r="J315" s="218">
        <f>ROUND(I315*H315,2)</f>
        <v>0</v>
      </c>
      <c r="K315" s="214" t="s">
        <v>164</v>
      </c>
      <c r="L315" s="219"/>
      <c r="M315" s="220" t="s">
        <v>3</v>
      </c>
      <c r="N315" s="221" t="s">
        <v>42</v>
      </c>
      <c r="O315" s="67"/>
      <c r="P315" s="185">
        <f>O315*H315</f>
        <v>0</v>
      </c>
      <c r="Q315" s="185">
        <v>0.0005</v>
      </c>
      <c r="R315" s="185">
        <f>Q315*H315</f>
        <v>0.00945</v>
      </c>
      <c r="S315" s="185">
        <v>0</v>
      </c>
      <c r="T315" s="186">
        <f>S315*H315</f>
        <v>0</v>
      </c>
      <c r="AR315" s="19" t="s">
        <v>195</v>
      </c>
      <c r="AT315" s="19" t="s">
        <v>248</v>
      </c>
      <c r="AU315" s="19" t="s">
        <v>84</v>
      </c>
      <c r="AY315" s="19" t="s">
        <v>158</v>
      </c>
      <c r="BE315" s="187">
        <f>IF(N315="základní",J315,0)</f>
        <v>0</v>
      </c>
      <c r="BF315" s="187">
        <f>IF(N315="snížená",J315,0)</f>
        <v>0</v>
      </c>
      <c r="BG315" s="187">
        <f>IF(N315="zákl. přenesená",J315,0)</f>
        <v>0</v>
      </c>
      <c r="BH315" s="187">
        <f>IF(N315="sníž. přenesená",J315,0)</f>
        <v>0</v>
      </c>
      <c r="BI315" s="187">
        <f>IF(N315="nulová",J315,0)</f>
        <v>0</v>
      </c>
      <c r="BJ315" s="19" t="s">
        <v>15</v>
      </c>
      <c r="BK315" s="187">
        <f>ROUND(I315*H315,2)</f>
        <v>0</v>
      </c>
      <c r="BL315" s="19" t="s">
        <v>165</v>
      </c>
      <c r="BM315" s="19" t="s">
        <v>462</v>
      </c>
    </row>
    <row r="316" spans="2:51" s="12" customFormat="1" ht="12">
      <c r="B316" s="188"/>
      <c r="D316" s="189" t="s">
        <v>167</v>
      </c>
      <c r="F316" s="191" t="s">
        <v>463</v>
      </c>
      <c r="H316" s="192">
        <v>18.9</v>
      </c>
      <c r="I316" s="193"/>
      <c r="L316" s="188"/>
      <c r="M316" s="194"/>
      <c r="N316" s="195"/>
      <c r="O316" s="195"/>
      <c r="P316" s="195"/>
      <c r="Q316" s="195"/>
      <c r="R316" s="195"/>
      <c r="S316" s="195"/>
      <c r="T316" s="196"/>
      <c r="AT316" s="190" t="s">
        <v>167</v>
      </c>
      <c r="AU316" s="190" t="s">
        <v>84</v>
      </c>
      <c r="AV316" s="12" t="s">
        <v>78</v>
      </c>
      <c r="AW316" s="12" t="s">
        <v>4</v>
      </c>
      <c r="AX316" s="12" t="s">
        <v>15</v>
      </c>
      <c r="AY316" s="190" t="s">
        <v>158</v>
      </c>
    </row>
    <row r="317" spans="2:65" s="1" customFormat="1" ht="22.5" customHeight="1">
      <c r="B317" s="175"/>
      <c r="C317" s="176" t="s">
        <v>464</v>
      </c>
      <c r="D317" s="176" t="s">
        <v>160</v>
      </c>
      <c r="E317" s="177" t="s">
        <v>465</v>
      </c>
      <c r="F317" s="178" t="s">
        <v>466</v>
      </c>
      <c r="G317" s="179" t="s">
        <v>163</v>
      </c>
      <c r="H317" s="180">
        <v>478.151</v>
      </c>
      <c r="I317" s="181"/>
      <c r="J317" s="182">
        <f>ROUND(I317*H317,2)</f>
        <v>0</v>
      </c>
      <c r="K317" s="178" t="s">
        <v>164</v>
      </c>
      <c r="L317" s="37"/>
      <c r="M317" s="183" t="s">
        <v>3</v>
      </c>
      <c r="N317" s="184" t="s">
        <v>42</v>
      </c>
      <c r="O317" s="67"/>
      <c r="P317" s="185">
        <f>O317*H317</f>
        <v>0</v>
      </c>
      <c r="Q317" s="185">
        <v>0.00478</v>
      </c>
      <c r="R317" s="185">
        <f>Q317*H317</f>
        <v>2.28556178</v>
      </c>
      <c r="S317" s="185">
        <v>0</v>
      </c>
      <c r="T317" s="186">
        <f>S317*H317</f>
        <v>0</v>
      </c>
      <c r="AR317" s="19" t="s">
        <v>165</v>
      </c>
      <c r="AT317" s="19" t="s">
        <v>160</v>
      </c>
      <c r="AU317" s="19" t="s">
        <v>84</v>
      </c>
      <c r="AY317" s="19" t="s">
        <v>158</v>
      </c>
      <c r="BE317" s="187">
        <f>IF(N317="základní",J317,0)</f>
        <v>0</v>
      </c>
      <c r="BF317" s="187">
        <f>IF(N317="snížená",J317,0)</f>
        <v>0</v>
      </c>
      <c r="BG317" s="187">
        <f>IF(N317="zákl. přenesená",J317,0)</f>
        <v>0</v>
      </c>
      <c r="BH317" s="187">
        <f>IF(N317="sníž. přenesená",J317,0)</f>
        <v>0</v>
      </c>
      <c r="BI317" s="187">
        <f>IF(N317="nulová",J317,0)</f>
        <v>0</v>
      </c>
      <c r="BJ317" s="19" t="s">
        <v>15</v>
      </c>
      <c r="BK317" s="187">
        <f>ROUND(I317*H317,2)</f>
        <v>0</v>
      </c>
      <c r="BL317" s="19" t="s">
        <v>165</v>
      </c>
      <c r="BM317" s="19" t="s">
        <v>467</v>
      </c>
    </row>
    <row r="318" spans="2:51" s="13" customFormat="1" ht="12">
      <c r="B318" s="197"/>
      <c r="D318" s="189" t="s">
        <v>167</v>
      </c>
      <c r="E318" s="198" t="s">
        <v>3</v>
      </c>
      <c r="F318" s="199" t="s">
        <v>362</v>
      </c>
      <c r="H318" s="198" t="s">
        <v>3</v>
      </c>
      <c r="I318" s="200"/>
      <c r="L318" s="197"/>
      <c r="M318" s="201"/>
      <c r="N318" s="202"/>
      <c r="O318" s="202"/>
      <c r="P318" s="202"/>
      <c r="Q318" s="202"/>
      <c r="R318" s="202"/>
      <c r="S318" s="202"/>
      <c r="T318" s="203"/>
      <c r="AT318" s="198" t="s">
        <v>167</v>
      </c>
      <c r="AU318" s="198" t="s">
        <v>84</v>
      </c>
      <c r="AV318" s="13" t="s">
        <v>15</v>
      </c>
      <c r="AW318" s="13" t="s">
        <v>33</v>
      </c>
      <c r="AX318" s="13" t="s">
        <v>71</v>
      </c>
      <c r="AY318" s="198" t="s">
        <v>158</v>
      </c>
    </row>
    <row r="319" spans="2:51" s="12" customFormat="1" ht="12">
      <c r="B319" s="188"/>
      <c r="D319" s="189" t="s">
        <v>167</v>
      </c>
      <c r="E319" s="190" t="s">
        <v>3</v>
      </c>
      <c r="F319" s="191" t="s">
        <v>468</v>
      </c>
      <c r="H319" s="192">
        <v>478.151</v>
      </c>
      <c r="I319" s="193"/>
      <c r="L319" s="188"/>
      <c r="M319" s="194"/>
      <c r="N319" s="195"/>
      <c r="O319" s="195"/>
      <c r="P319" s="195"/>
      <c r="Q319" s="195"/>
      <c r="R319" s="195"/>
      <c r="S319" s="195"/>
      <c r="T319" s="196"/>
      <c r="AT319" s="190" t="s">
        <v>167</v>
      </c>
      <c r="AU319" s="190" t="s">
        <v>84</v>
      </c>
      <c r="AV319" s="12" t="s">
        <v>78</v>
      </c>
      <c r="AW319" s="12" t="s">
        <v>33</v>
      </c>
      <c r="AX319" s="12" t="s">
        <v>15</v>
      </c>
      <c r="AY319" s="190" t="s">
        <v>158</v>
      </c>
    </row>
    <row r="320" spans="2:65" s="1" customFormat="1" ht="16.5" customHeight="1">
      <c r="B320" s="175"/>
      <c r="C320" s="176" t="s">
        <v>469</v>
      </c>
      <c r="D320" s="176" t="s">
        <v>160</v>
      </c>
      <c r="E320" s="177" t="s">
        <v>470</v>
      </c>
      <c r="F320" s="178" t="s">
        <v>471</v>
      </c>
      <c r="G320" s="179" t="s">
        <v>163</v>
      </c>
      <c r="H320" s="180">
        <v>17.25</v>
      </c>
      <c r="I320" s="181"/>
      <c r="J320" s="182">
        <f>ROUND(I320*H320,2)</f>
        <v>0</v>
      </c>
      <c r="K320" s="178" t="s">
        <v>164</v>
      </c>
      <c r="L320" s="37"/>
      <c r="M320" s="183" t="s">
        <v>3</v>
      </c>
      <c r="N320" s="184" t="s">
        <v>42</v>
      </c>
      <c r="O320" s="67"/>
      <c r="P320" s="185">
        <f>O320*H320</f>
        <v>0</v>
      </c>
      <c r="Q320" s="185">
        <v>0.00628</v>
      </c>
      <c r="R320" s="185">
        <f>Q320*H320</f>
        <v>0.10833</v>
      </c>
      <c r="S320" s="185">
        <v>0</v>
      </c>
      <c r="T320" s="186">
        <f>S320*H320</f>
        <v>0</v>
      </c>
      <c r="AR320" s="19" t="s">
        <v>165</v>
      </c>
      <c r="AT320" s="19" t="s">
        <v>160</v>
      </c>
      <c r="AU320" s="19" t="s">
        <v>84</v>
      </c>
      <c r="AY320" s="19" t="s">
        <v>158</v>
      </c>
      <c r="BE320" s="187">
        <f>IF(N320="základní",J320,0)</f>
        <v>0</v>
      </c>
      <c r="BF320" s="187">
        <f>IF(N320="snížená",J320,0)</f>
        <v>0</v>
      </c>
      <c r="BG320" s="187">
        <f>IF(N320="zákl. přenesená",J320,0)</f>
        <v>0</v>
      </c>
      <c r="BH320" s="187">
        <f>IF(N320="sníž. přenesená",J320,0)</f>
        <v>0</v>
      </c>
      <c r="BI320" s="187">
        <f>IF(N320="nulová",J320,0)</f>
        <v>0</v>
      </c>
      <c r="BJ320" s="19" t="s">
        <v>15</v>
      </c>
      <c r="BK320" s="187">
        <f>ROUND(I320*H320,2)</f>
        <v>0</v>
      </c>
      <c r="BL320" s="19" t="s">
        <v>165</v>
      </c>
      <c r="BM320" s="19" t="s">
        <v>472</v>
      </c>
    </row>
    <row r="321" spans="2:51" s="13" customFormat="1" ht="12">
      <c r="B321" s="197"/>
      <c r="D321" s="189" t="s">
        <v>167</v>
      </c>
      <c r="E321" s="198" t="s">
        <v>3</v>
      </c>
      <c r="F321" s="199" t="s">
        <v>473</v>
      </c>
      <c r="H321" s="198" t="s">
        <v>3</v>
      </c>
      <c r="I321" s="200"/>
      <c r="L321" s="197"/>
      <c r="M321" s="201"/>
      <c r="N321" s="202"/>
      <c r="O321" s="202"/>
      <c r="P321" s="202"/>
      <c r="Q321" s="202"/>
      <c r="R321" s="202"/>
      <c r="S321" s="202"/>
      <c r="T321" s="203"/>
      <c r="AT321" s="198" t="s">
        <v>167</v>
      </c>
      <c r="AU321" s="198" t="s">
        <v>84</v>
      </c>
      <c r="AV321" s="13" t="s">
        <v>15</v>
      </c>
      <c r="AW321" s="13" t="s">
        <v>33</v>
      </c>
      <c r="AX321" s="13" t="s">
        <v>71</v>
      </c>
      <c r="AY321" s="198" t="s">
        <v>158</v>
      </c>
    </row>
    <row r="322" spans="2:51" s="12" customFormat="1" ht="12">
      <c r="B322" s="188"/>
      <c r="D322" s="189" t="s">
        <v>167</v>
      </c>
      <c r="E322" s="190" t="s">
        <v>3</v>
      </c>
      <c r="F322" s="191" t="s">
        <v>474</v>
      </c>
      <c r="H322" s="192">
        <v>17.25</v>
      </c>
      <c r="I322" s="193"/>
      <c r="L322" s="188"/>
      <c r="M322" s="194"/>
      <c r="N322" s="195"/>
      <c r="O322" s="195"/>
      <c r="P322" s="195"/>
      <c r="Q322" s="195"/>
      <c r="R322" s="195"/>
      <c r="S322" s="195"/>
      <c r="T322" s="196"/>
      <c r="AT322" s="190" t="s">
        <v>167</v>
      </c>
      <c r="AU322" s="190" t="s">
        <v>84</v>
      </c>
      <c r="AV322" s="12" t="s">
        <v>78</v>
      </c>
      <c r="AW322" s="12" t="s">
        <v>33</v>
      </c>
      <c r="AX322" s="12" t="s">
        <v>15</v>
      </c>
      <c r="AY322" s="190" t="s">
        <v>158</v>
      </c>
    </row>
    <row r="323" spans="2:65" s="1" customFormat="1" ht="16.5" customHeight="1">
      <c r="B323" s="175"/>
      <c r="C323" s="176" t="s">
        <v>475</v>
      </c>
      <c r="D323" s="176" t="s">
        <v>160</v>
      </c>
      <c r="E323" s="177" t="s">
        <v>455</v>
      </c>
      <c r="F323" s="178" t="s">
        <v>456</v>
      </c>
      <c r="G323" s="179" t="s">
        <v>219</v>
      </c>
      <c r="H323" s="180">
        <v>48.04</v>
      </c>
      <c r="I323" s="181"/>
      <c r="J323" s="182">
        <f>ROUND(I323*H323,2)</f>
        <v>0</v>
      </c>
      <c r="K323" s="178" t="s">
        <v>164</v>
      </c>
      <c r="L323" s="37"/>
      <c r="M323" s="183" t="s">
        <v>3</v>
      </c>
      <c r="N323" s="184" t="s">
        <v>42</v>
      </c>
      <c r="O323" s="67"/>
      <c r="P323" s="185">
        <f>O323*H323</f>
        <v>0</v>
      </c>
      <c r="Q323" s="185">
        <v>0.00025</v>
      </c>
      <c r="R323" s="185">
        <f>Q323*H323</f>
        <v>0.01201</v>
      </c>
      <c r="S323" s="185">
        <v>0</v>
      </c>
      <c r="T323" s="186">
        <f>S323*H323</f>
        <v>0</v>
      </c>
      <c r="AR323" s="19" t="s">
        <v>165</v>
      </c>
      <c r="AT323" s="19" t="s">
        <v>160</v>
      </c>
      <c r="AU323" s="19" t="s">
        <v>84</v>
      </c>
      <c r="AY323" s="19" t="s">
        <v>158</v>
      </c>
      <c r="BE323" s="187">
        <f>IF(N323="základní",J323,0)</f>
        <v>0</v>
      </c>
      <c r="BF323" s="187">
        <f>IF(N323="snížená",J323,0)</f>
        <v>0</v>
      </c>
      <c r="BG323" s="187">
        <f>IF(N323="zákl. přenesená",J323,0)</f>
        <v>0</v>
      </c>
      <c r="BH323" s="187">
        <f>IF(N323="sníž. přenesená",J323,0)</f>
        <v>0</v>
      </c>
      <c r="BI323" s="187">
        <f>IF(N323="nulová",J323,0)</f>
        <v>0</v>
      </c>
      <c r="BJ323" s="19" t="s">
        <v>15</v>
      </c>
      <c r="BK323" s="187">
        <f>ROUND(I323*H323,2)</f>
        <v>0</v>
      </c>
      <c r="BL323" s="19" t="s">
        <v>165</v>
      </c>
      <c r="BM323" s="19" t="s">
        <v>476</v>
      </c>
    </row>
    <row r="324" spans="2:51" s="13" customFormat="1" ht="12">
      <c r="B324" s="197"/>
      <c r="D324" s="189" t="s">
        <v>167</v>
      </c>
      <c r="E324" s="198" t="s">
        <v>3</v>
      </c>
      <c r="F324" s="199" t="s">
        <v>446</v>
      </c>
      <c r="H324" s="198" t="s">
        <v>3</v>
      </c>
      <c r="I324" s="200"/>
      <c r="L324" s="197"/>
      <c r="M324" s="201"/>
      <c r="N324" s="202"/>
      <c r="O324" s="202"/>
      <c r="P324" s="202"/>
      <c r="Q324" s="202"/>
      <c r="R324" s="202"/>
      <c r="S324" s="202"/>
      <c r="T324" s="203"/>
      <c r="AT324" s="198" t="s">
        <v>167</v>
      </c>
      <c r="AU324" s="198" t="s">
        <v>84</v>
      </c>
      <c r="AV324" s="13" t="s">
        <v>15</v>
      </c>
      <c r="AW324" s="13" t="s">
        <v>33</v>
      </c>
      <c r="AX324" s="13" t="s">
        <v>71</v>
      </c>
      <c r="AY324" s="198" t="s">
        <v>158</v>
      </c>
    </row>
    <row r="325" spans="2:51" s="12" customFormat="1" ht="12">
      <c r="B325" s="188"/>
      <c r="D325" s="189" t="s">
        <v>167</v>
      </c>
      <c r="E325" s="190" t="s">
        <v>3</v>
      </c>
      <c r="F325" s="191" t="s">
        <v>447</v>
      </c>
      <c r="H325" s="192">
        <v>48.04</v>
      </c>
      <c r="I325" s="193"/>
      <c r="L325" s="188"/>
      <c r="M325" s="194"/>
      <c r="N325" s="195"/>
      <c r="O325" s="195"/>
      <c r="P325" s="195"/>
      <c r="Q325" s="195"/>
      <c r="R325" s="195"/>
      <c r="S325" s="195"/>
      <c r="T325" s="196"/>
      <c r="AT325" s="190" t="s">
        <v>167</v>
      </c>
      <c r="AU325" s="190" t="s">
        <v>84</v>
      </c>
      <c r="AV325" s="12" t="s">
        <v>78</v>
      </c>
      <c r="AW325" s="12" t="s">
        <v>33</v>
      </c>
      <c r="AX325" s="12" t="s">
        <v>15</v>
      </c>
      <c r="AY325" s="190" t="s">
        <v>158</v>
      </c>
    </row>
    <row r="326" spans="2:65" s="1" customFormat="1" ht="16.5" customHeight="1">
      <c r="B326" s="175"/>
      <c r="C326" s="212" t="s">
        <v>477</v>
      </c>
      <c r="D326" s="212" t="s">
        <v>248</v>
      </c>
      <c r="E326" s="213" t="s">
        <v>478</v>
      </c>
      <c r="F326" s="214" t="s">
        <v>479</v>
      </c>
      <c r="G326" s="215" t="s">
        <v>219</v>
      </c>
      <c r="H326" s="216">
        <v>50.442</v>
      </c>
      <c r="I326" s="217"/>
      <c r="J326" s="218">
        <f>ROUND(I326*H326,2)</f>
        <v>0</v>
      </c>
      <c r="K326" s="214" t="s">
        <v>164</v>
      </c>
      <c r="L326" s="219"/>
      <c r="M326" s="220" t="s">
        <v>3</v>
      </c>
      <c r="N326" s="221" t="s">
        <v>42</v>
      </c>
      <c r="O326" s="67"/>
      <c r="P326" s="185">
        <f>O326*H326</f>
        <v>0</v>
      </c>
      <c r="Q326" s="185">
        <v>0.0002</v>
      </c>
      <c r="R326" s="185">
        <f>Q326*H326</f>
        <v>0.0100884</v>
      </c>
      <c r="S326" s="185">
        <v>0</v>
      </c>
      <c r="T326" s="186">
        <f>S326*H326</f>
        <v>0</v>
      </c>
      <c r="AR326" s="19" t="s">
        <v>195</v>
      </c>
      <c r="AT326" s="19" t="s">
        <v>248</v>
      </c>
      <c r="AU326" s="19" t="s">
        <v>84</v>
      </c>
      <c r="AY326" s="19" t="s">
        <v>158</v>
      </c>
      <c r="BE326" s="187">
        <f>IF(N326="základní",J326,0)</f>
        <v>0</v>
      </c>
      <c r="BF326" s="187">
        <f>IF(N326="snížená",J326,0)</f>
        <v>0</v>
      </c>
      <c r="BG326" s="187">
        <f>IF(N326="zákl. přenesená",J326,0)</f>
        <v>0</v>
      </c>
      <c r="BH326" s="187">
        <f>IF(N326="sníž. přenesená",J326,0)</f>
        <v>0</v>
      </c>
      <c r="BI326" s="187">
        <f>IF(N326="nulová",J326,0)</f>
        <v>0</v>
      </c>
      <c r="BJ326" s="19" t="s">
        <v>15</v>
      </c>
      <c r="BK326" s="187">
        <f>ROUND(I326*H326,2)</f>
        <v>0</v>
      </c>
      <c r="BL326" s="19" t="s">
        <v>165</v>
      </c>
      <c r="BM326" s="19" t="s">
        <v>480</v>
      </c>
    </row>
    <row r="327" spans="2:51" s="12" customFormat="1" ht="12">
      <c r="B327" s="188"/>
      <c r="D327" s="189" t="s">
        <v>167</v>
      </c>
      <c r="F327" s="191" t="s">
        <v>481</v>
      </c>
      <c r="H327" s="192">
        <v>50.442</v>
      </c>
      <c r="I327" s="193"/>
      <c r="L327" s="188"/>
      <c r="M327" s="194"/>
      <c r="N327" s="195"/>
      <c r="O327" s="195"/>
      <c r="P327" s="195"/>
      <c r="Q327" s="195"/>
      <c r="R327" s="195"/>
      <c r="S327" s="195"/>
      <c r="T327" s="196"/>
      <c r="AT327" s="190" t="s">
        <v>167</v>
      </c>
      <c r="AU327" s="190" t="s">
        <v>84</v>
      </c>
      <c r="AV327" s="12" t="s">
        <v>78</v>
      </c>
      <c r="AW327" s="12" t="s">
        <v>4</v>
      </c>
      <c r="AX327" s="12" t="s">
        <v>15</v>
      </c>
      <c r="AY327" s="190" t="s">
        <v>158</v>
      </c>
    </row>
    <row r="328" spans="2:65" s="1" customFormat="1" ht="16.5" customHeight="1">
      <c r="B328" s="175"/>
      <c r="C328" s="176" t="s">
        <v>482</v>
      </c>
      <c r="D328" s="176" t="s">
        <v>160</v>
      </c>
      <c r="E328" s="177" t="s">
        <v>483</v>
      </c>
      <c r="F328" s="178" t="s">
        <v>484</v>
      </c>
      <c r="G328" s="179" t="s">
        <v>219</v>
      </c>
      <c r="H328" s="180">
        <v>57.5</v>
      </c>
      <c r="I328" s="181"/>
      <c r="J328" s="182">
        <f>ROUND(I328*H328,2)</f>
        <v>0</v>
      </c>
      <c r="K328" s="178" t="s">
        <v>164</v>
      </c>
      <c r="L328" s="37"/>
      <c r="M328" s="183" t="s">
        <v>3</v>
      </c>
      <c r="N328" s="184" t="s">
        <v>42</v>
      </c>
      <c r="O328" s="67"/>
      <c r="P328" s="185">
        <f>O328*H328</f>
        <v>0</v>
      </c>
      <c r="Q328" s="185">
        <v>6E-05</v>
      </c>
      <c r="R328" s="185">
        <f>Q328*H328</f>
        <v>0.00345</v>
      </c>
      <c r="S328" s="185">
        <v>0</v>
      </c>
      <c r="T328" s="186">
        <f>S328*H328</f>
        <v>0</v>
      </c>
      <c r="AR328" s="19" t="s">
        <v>165</v>
      </c>
      <c r="AT328" s="19" t="s">
        <v>160</v>
      </c>
      <c r="AU328" s="19" t="s">
        <v>84</v>
      </c>
      <c r="AY328" s="19" t="s">
        <v>158</v>
      </c>
      <c r="BE328" s="187">
        <f>IF(N328="základní",J328,0)</f>
        <v>0</v>
      </c>
      <c r="BF328" s="187">
        <f>IF(N328="snížená",J328,0)</f>
        <v>0</v>
      </c>
      <c r="BG328" s="187">
        <f>IF(N328="zákl. přenesená",J328,0)</f>
        <v>0</v>
      </c>
      <c r="BH328" s="187">
        <f>IF(N328="sníž. přenesená",J328,0)</f>
        <v>0</v>
      </c>
      <c r="BI328" s="187">
        <f>IF(N328="nulová",J328,0)</f>
        <v>0</v>
      </c>
      <c r="BJ328" s="19" t="s">
        <v>15</v>
      </c>
      <c r="BK328" s="187">
        <f>ROUND(I328*H328,2)</f>
        <v>0</v>
      </c>
      <c r="BL328" s="19" t="s">
        <v>165</v>
      </c>
      <c r="BM328" s="19" t="s">
        <v>485</v>
      </c>
    </row>
    <row r="329" spans="2:51" s="12" customFormat="1" ht="12">
      <c r="B329" s="188"/>
      <c r="D329" s="189" t="s">
        <v>167</v>
      </c>
      <c r="E329" s="190" t="s">
        <v>3</v>
      </c>
      <c r="F329" s="191" t="s">
        <v>486</v>
      </c>
      <c r="H329" s="192">
        <v>57.5</v>
      </c>
      <c r="I329" s="193"/>
      <c r="L329" s="188"/>
      <c r="M329" s="194"/>
      <c r="N329" s="195"/>
      <c r="O329" s="195"/>
      <c r="P329" s="195"/>
      <c r="Q329" s="195"/>
      <c r="R329" s="195"/>
      <c r="S329" s="195"/>
      <c r="T329" s="196"/>
      <c r="AT329" s="190" t="s">
        <v>167</v>
      </c>
      <c r="AU329" s="190" t="s">
        <v>84</v>
      </c>
      <c r="AV329" s="12" t="s">
        <v>78</v>
      </c>
      <c r="AW329" s="12" t="s">
        <v>33</v>
      </c>
      <c r="AX329" s="12" t="s">
        <v>15</v>
      </c>
      <c r="AY329" s="190" t="s">
        <v>158</v>
      </c>
    </row>
    <row r="330" spans="2:65" s="1" customFormat="1" ht="16.5" customHeight="1">
      <c r="B330" s="175"/>
      <c r="C330" s="212" t="s">
        <v>487</v>
      </c>
      <c r="D330" s="212" t="s">
        <v>248</v>
      </c>
      <c r="E330" s="213" t="s">
        <v>488</v>
      </c>
      <c r="F330" s="214" t="s">
        <v>489</v>
      </c>
      <c r="G330" s="215" t="s">
        <v>219</v>
      </c>
      <c r="H330" s="216">
        <v>60.375</v>
      </c>
      <c r="I330" s="217"/>
      <c r="J330" s="218">
        <f>ROUND(I330*H330,2)</f>
        <v>0</v>
      </c>
      <c r="K330" s="214" t="s">
        <v>164</v>
      </c>
      <c r="L330" s="219"/>
      <c r="M330" s="220" t="s">
        <v>3</v>
      </c>
      <c r="N330" s="221" t="s">
        <v>42</v>
      </c>
      <c r="O330" s="67"/>
      <c r="P330" s="185">
        <f>O330*H330</f>
        <v>0</v>
      </c>
      <c r="Q330" s="185">
        <v>0.0006</v>
      </c>
      <c r="R330" s="185">
        <f>Q330*H330</f>
        <v>0.036225</v>
      </c>
      <c r="S330" s="185">
        <v>0</v>
      </c>
      <c r="T330" s="186">
        <f>S330*H330</f>
        <v>0</v>
      </c>
      <c r="AR330" s="19" t="s">
        <v>195</v>
      </c>
      <c r="AT330" s="19" t="s">
        <v>248</v>
      </c>
      <c r="AU330" s="19" t="s">
        <v>84</v>
      </c>
      <c r="AY330" s="19" t="s">
        <v>158</v>
      </c>
      <c r="BE330" s="187">
        <f>IF(N330="základní",J330,0)</f>
        <v>0</v>
      </c>
      <c r="BF330" s="187">
        <f>IF(N330="snížená",J330,0)</f>
        <v>0</v>
      </c>
      <c r="BG330" s="187">
        <f>IF(N330="zákl. přenesená",J330,0)</f>
        <v>0</v>
      </c>
      <c r="BH330" s="187">
        <f>IF(N330="sníž. přenesená",J330,0)</f>
        <v>0</v>
      </c>
      <c r="BI330" s="187">
        <f>IF(N330="nulová",J330,0)</f>
        <v>0</v>
      </c>
      <c r="BJ330" s="19" t="s">
        <v>15</v>
      </c>
      <c r="BK330" s="187">
        <f>ROUND(I330*H330,2)</f>
        <v>0</v>
      </c>
      <c r="BL330" s="19" t="s">
        <v>165</v>
      </c>
      <c r="BM330" s="19" t="s">
        <v>490</v>
      </c>
    </row>
    <row r="331" spans="2:51" s="12" customFormat="1" ht="12">
      <c r="B331" s="188"/>
      <c r="D331" s="189" t="s">
        <v>167</v>
      </c>
      <c r="F331" s="191" t="s">
        <v>491</v>
      </c>
      <c r="H331" s="192">
        <v>60.375</v>
      </c>
      <c r="I331" s="193"/>
      <c r="L331" s="188"/>
      <c r="M331" s="194"/>
      <c r="N331" s="195"/>
      <c r="O331" s="195"/>
      <c r="P331" s="195"/>
      <c r="Q331" s="195"/>
      <c r="R331" s="195"/>
      <c r="S331" s="195"/>
      <c r="T331" s="196"/>
      <c r="AT331" s="190" t="s">
        <v>167</v>
      </c>
      <c r="AU331" s="190" t="s">
        <v>84</v>
      </c>
      <c r="AV331" s="12" t="s">
        <v>78</v>
      </c>
      <c r="AW331" s="12" t="s">
        <v>4</v>
      </c>
      <c r="AX331" s="12" t="s">
        <v>15</v>
      </c>
      <c r="AY331" s="190" t="s">
        <v>158</v>
      </c>
    </row>
    <row r="332" spans="2:65" s="1" customFormat="1" ht="22.5" customHeight="1">
      <c r="B332" s="175"/>
      <c r="C332" s="176" t="s">
        <v>492</v>
      </c>
      <c r="D332" s="176" t="s">
        <v>160</v>
      </c>
      <c r="E332" s="177" t="s">
        <v>244</v>
      </c>
      <c r="F332" s="178" t="s">
        <v>245</v>
      </c>
      <c r="G332" s="179" t="s">
        <v>219</v>
      </c>
      <c r="H332" s="180">
        <v>225.764</v>
      </c>
      <c r="I332" s="181"/>
      <c r="J332" s="182">
        <f>ROUND(I332*H332,2)</f>
        <v>0</v>
      </c>
      <c r="K332" s="178" t="s">
        <v>164</v>
      </c>
      <c r="L332" s="37"/>
      <c r="M332" s="183" t="s">
        <v>3</v>
      </c>
      <c r="N332" s="184" t="s">
        <v>42</v>
      </c>
      <c r="O332" s="67"/>
      <c r="P332" s="185">
        <f>O332*H332</f>
        <v>0</v>
      </c>
      <c r="Q332" s="185">
        <v>0</v>
      </c>
      <c r="R332" s="185">
        <f>Q332*H332</f>
        <v>0</v>
      </c>
      <c r="S332" s="185">
        <v>0</v>
      </c>
      <c r="T332" s="186">
        <f>S332*H332</f>
        <v>0</v>
      </c>
      <c r="AR332" s="19" t="s">
        <v>165</v>
      </c>
      <c r="AT332" s="19" t="s">
        <v>160</v>
      </c>
      <c r="AU332" s="19" t="s">
        <v>84</v>
      </c>
      <c r="AY332" s="19" t="s">
        <v>158</v>
      </c>
      <c r="BE332" s="187">
        <f>IF(N332="základní",J332,0)</f>
        <v>0</v>
      </c>
      <c r="BF332" s="187">
        <f>IF(N332="snížená",J332,0)</f>
        <v>0</v>
      </c>
      <c r="BG332" s="187">
        <f>IF(N332="zákl. přenesená",J332,0)</f>
        <v>0</v>
      </c>
      <c r="BH332" s="187">
        <f>IF(N332="sníž. přenesená",J332,0)</f>
        <v>0</v>
      </c>
      <c r="BI332" s="187">
        <f>IF(N332="nulová",J332,0)</f>
        <v>0</v>
      </c>
      <c r="BJ332" s="19" t="s">
        <v>15</v>
      </c>
      <c r="BK332" s="187">
        <f>ROUND(I332*H332,2)</f>
        <v>0</v>
      </c>
      <c r="BL332" s="19" t="s">
        <v>165</v>
      </c>
      <c r="BM332" s="19" t="s">
        <v>493</v>
      </c>
    </row>
    <row r="333" spans="2:51" s="13" customFormat="1" ht="12">
      <c r="B333" s="197"/>
      <c r="D333" s="189" t="s">
        <v>167</v>
      </c>
      <c r="E333" s="198" t="s">
        <v>3</v>
      </c>
      <c r="F333" s="199" t="s">
        <v>429</v>
      </c>
      <c r="H333" s="198" t="s">
        <v>3</v>
      </c>
      <c r="I333" s="200"/>
      <c r="L333" s="197"/>
      <c r="M333" s="201"/>
      <c r="N333" s="202"/>
      <c r="O333" s="202"/>
      <c r="P333" s="202"/>
      <c r="Q333" s="202"/>
      <c r="R333" s="202"/>
      <c r="S333" s="202"/>
      <c r="T333" s="203"/>
      <c r="AT333" s="198" t="s">
        <v>167</v>
      </c>
      <c r="AU333" s="198" t="s">
        <v>84</v>
      </c>
      <c r="AV333" s="13" t="s">
        <v>15</v>
      </c>
      <c r="AW333" s="13" t="s">
        <v>33</v>
      </c>
      <c r="AX333" s="13" t="s">
        <v>71</v>
      </c>
      <c r="AY333" s="198" t="s">
        <v>158</v>
      </c>
    </row>
    <row r="334" spans="2:51" s="12" customFormat="1" ht="12">
      <c r="B334" s="188"/>
      <c r="D334" s="189" t="s">
        <v>167</v>
      </c>
      <c r="E334" s="190" t="s">
        <v>3</v>
      </c>
      <c r="F334" s="191" t="s">
        <v>430</v>
      </c>
      <c r="H334" s="192">
        <v>0</v>
      </c>
      <c r="I334" s="193"/>
      <c r="L334" s="188"/>
      <c r="M334" s="194"/>
      <c r="N334" s="195"/>
      <c r="O334" s="195"/>
      <c r="P334" s="195"/>
      <c r="Q334" s="195"/>
      <c r="R334" s="195"/>
      <c r="S334" s="195"/>
      <c r="T334" s="196"/>
      <c r="AT334" s="190" t="s">
        <v>167</v>
      </c>
      <c r="AU334" s="190" t="s">
        <v>84</v>
      </c>
      <c r="AV334" s="12" t="s">
        <v>78</v>
      </c>
      <c r="AW334" s="12" t="s">
        <v>33</v>
      </c>
      <c r="AX334" s="12" t="s">
        <v>71</v>
      </c>
      <c r="AY334" s="190" t="s">
        <v>158</v>
      </c>
    </row>
    <row r="335" spans="2:51" s="12" customFormat="1" ht="12">
      <c r="B335" s="188"/>
      <c r="D335" s="189" t="s">
        <v>167</v>
      </c>
      <c r="E335" s="190" t="s">
        <v>3</v>
      </c>
      <c r="F335" s="191" t="s">
        <v>431</v>
      </c>
      <c r="H335" s="192">
        <v>44</v>
      </c>
      <c r="I335" s="193"/>
      <c r="L335" s="188"/>
      <c r="M335" s="194"/>
      <c r="N335" s="195"/>
      <c r="O335" s="195"/>
      <c r="P335" s="195"/>
      <c r="Q335" s="195"/>
      <c r="R335" s="195"/>
      <c r="S335" s="195"/>
      <c r="T335" s="196"/>
      <c r="AT335" s="190" t="s">
        <v>167</v>
      </c>
      <c r="AU335" s="190" t="s">
        <v>84</v>
      </c>
      <c r="AV335" s="12" t="s">
        <v>78</v>
      </c>
      <c r="AW335" s="12" t="s">
        <v>33</v>
      </c>
      <c r="AX335" s="12" t="s">
        <v>71</v>
      </c>
      <c r="AY335" s="190" t="s">
        <v>158</v>
      </c>
    </row>
    <row r="336" spans="2:51" s="12" customFormat="1" ht="12">
      <c r="B336" s="188"/>
      <c r="D336" s="189" t="s">
        <v>167</v>
      </c>
      <c r="E336" s="190" t="s">
        <v>3</v>
      </c>
      <c r="F336" s="191" t="s">
        <v>432</v>
      </c>
      <c r="H336" s="192">
        <v>40</v>
      </c>
      <c r="I336" s="193"/>
      <c r="L336" s="188"/>
      <c r="M336" s="194"/>
      <c r="N336" s="195"/>
      <c r="O336" s="195"/>
      <c r="P336" s="195"/>
      <c r="Q336" s="195"/>
      <c r="R336" s="195"/>
      <c r="S336" s="195"/>
      <c r="T336" s="196"/>
      <c r="AT336" s="190" t="s">
        <v>167</v>
      </c>
      <c r="AU336" s="190" t="s">
        <v>84</v>
      </c>
      <c r="AV336" s="12" t="s">
        <v>78</v>
      </c>
      <c r="AW336" s="12" t="s">
        <v>33</v>
      </c>
      <c r="AX336" s="12" t="s">
        <v>71</v>
      </c>
      <c r="AY336" s="190" t="s">
        <v>158</v>
      </c>
    </row>
    <row r="337" spans="2:51" s="12" customFormat="1" ht="12">
      <c r="B337" s="188"/>
      <c r="D337" s="189" t="s">
        <v>167</v>
      </c>
      <c r="E337" s="190" t="s">
        <v>3</v>
      </c>
      <c r="F337" s="191" t="s">
        <v>433</v>
      </c>
      <c r="H337" s="192">
        <v>0</v>
      </c>
      <c r="I337" s="193"/>
      <c r="L337" s="188"/>
      <c r="M337" s="194"/>
      <c r="N337" s="195"/>
      <c r="O337" s="195"/>
      <c r="P337" s="195"/>
      <c r="Q337" s="195"/>
      <c r="R337" s="195"/>
      <c r="S337" s="195"/>
      <c r="T337" s="196"/>
      <c r="AT337" s="190" t="s">
        <v>167</v>
      </c>
      <c r="AU337" s="190" t="s">
        <v>84</v>
      </c>
      <c r="AV337" s="12" t="s">
        <v>78</v>
      </c>
      <c r="AW337" s="12" t="s">
        <v>33</v>
      </c>
      <c r="AX337" s="12" t="s">
        <v>71</v>
      </c>
      <c r="AY337" s="190" t="s">
        <v>158</v>
      </c>
    </row>
    <row r="338" spans="2:51" s="12" customFormat="1" ht="12">
      <c r="B338" s="188"/>
      <c r="D338" s="189" t="s">
        <v>167</v>
      </c>
      <c r="E338" s="190" t="s">
        <v>3</v>
      </c>
      <c r="F338" s="191" t="s">
        <v>434</v>
      </c>
      <c r="H338" s="192">
        <v>0</v>
      </c>
      <c r="I338" s="193"/>
      <c r="L338" s="188"/>
      <c r="M338" s="194"/>
      <c r="N338" s="195"/>
      <c r="O338" s="195"/>
      <c r="P338" s="195"/>
      <c r="Q338" s="195"/>
      <c r="R338" s="195"/>
      <c r="S338" s="195"/>
      <c r="T338" s="196"/>
      <c r="AT338" s="190" t="s">
        <v>167</v>
      </c>
      <c r="AU338" s="190" t="s">
        <v>84</v>
      </c>
      <c r="AV338" s="12" t="s">
        <v>78</v>
      </c>
      <c r="AW338" s="12" t="s">
        <v>33</v>
      </c>
      <c r="AX338" s="12" t="s">
        <v>71</v>
      </c>
      <c r="AY338" s="190" t="s">
        <v>158</v>
      </c>
    </row>
    <row r="339" spans="2:51" s="12" customFormat="1" ht="12">
      <c r="B339" s="188"/>
      <c r="D339" s="189" t="s">
        <v>167</v>
      </c>
      <c r="E339" s="190" t="s">
        <v>3</v>
      </c>
      <c r="F339" s="191" t="s">
        <v>435</v>
      </c>
      <c r="H339" s="192">
        <v>0</v>
      </c>
      <c r="I339" s="193"/>
      <c r="L339" s="188"/>
      <c r="M339" s="194"/>
      <c r="N339" s="195"/>
      <c r="O339" s="195"/>
      <c r="P339" s="195"/>
      <c r="Q339" s="195"/>
      <c r="R339" s="195"/>
      <c r="S339" s="195"/>
      <c r="T339" s="196"/>
      <c r="AT339" s="190" t="s">
        <v>167</v>
      </c>
      <c r="AU339" s="190" t="s">
        <v>84</v>
      </c>
      <c r="AV339" s="12" t="s">
        <v>78</v>
      </c>
      <c r="AW339" s="12" t="s">
        <v>33</v>
      </c>
      <c r="AX339" s="12" t="s">
        <v>71</v>
      </c>
      <c r="AY339" s="190" t="s">
        <v>158</v>
      </c>
    </row>
    <row r="340" spans="2:51" s="12" customFormat="1" ht="12">
      <c r="B340" s="188"/>
      <c r="D340" s="189" t="s">
        <v>167</v>
      </c>
      <c r="E340" s="190" t="s">
        <v>3</v>
      </c>
      <c r="F340" s="191" t="s">
        <v>436</v>
      </c>
      <c r="H340" s="192">
        <v>0</v>
      </c>
      <c r="I340" s="193"/>
      <c r="L340" s="188"/>
      <c r="M340" s="194"/>
      <c r="N340" s="195"/>
      <c r="O340" s="195"/>
      <c r="P340" s="195"/>
      <c r="Q340" s="195"/>
      <c r="R340" s="195"/>
      <c r="S340" s="195"/>
      <c r="T340" s="196"/>
      <c r="AT340" s="190" t="s">
        <v>167</v>
      </c>
      <c r="AU340" s="190" t="s">
        <v>84</v>
      </c>
      <c r="AV340" s="12" t="s">
        <v>78</v>
      </c>
      <c r="AW340" s="12" t="s">
        <v>33</v>
      </c>
      <c r="AX340" s="12" t="s">
        <v>71</v>
      </c>
      <c r="AY340" s="190" t="s">
        <v>158</v>
      </c>
    </row>
    <row r="341" spans="2:51" s="12" customFormat="1" ht="12">
      <c r="B341" s="188"/>
      <c r="D341" s="189" t="s">
        <v>167</v>
      </c>
      <c r="E341" s="190" t="s">
        <v>3</v>
      </c>
      <c r="F341" s="191" t="s">
        <v>437</v>
      </c>
      <c r="H341" s="192">
        <v>0</v>
      </c>
      <c r="I341" s="193"/>
      <c r="L341" s="188"/>
      <c r="M341" s="194"/>
      <c r="N341" s="195"/>
      <c r="O341" s="195"/>
      <c r="P341" s="195"/>
      <c r="Q341" s="195"/>
      <c r="R341" s="195"/>
      <c r="S341" s="195"/>
      <c r="T341" s="196"/>
      <c r="AT341" s="190" t="s">
        <v>167</v>
      </c>
      <c r="AU341" s="190" t="s">
        <v>84</v>
      </c>
      <c r="AV341" s="12" t="s">
        <v>78</v>
      </c>
      <c r="AW341" s="12" t="s">
        <v>33</v>
      </c>
      <c r="AX341" s="12" t="s">
        <v>71</v>
      </c>
      <c r="AY341" s="190" t="s">
        <v>158</v>
      </c>
    </row>
    <row r="342" spans="2:51" s="12" customFormat="1" ht="12">
      <c r="B342" s="188"/>
      <c r="D342" s="189" t="s">
        <v>167</v>
      </c>
      <c r="E342" s="190" t="s">
        <v>3</v>
      </c>
      <c r="F342" s="191" t="s">
        <v>266</v>
      </c>
      <c r="H342" s="192">
        <v>42.7</v>
      </c>
      <c r="I342" s="193"/>
      <c r="L342" s="188"/>
      <c r="M342" s="194"/>
      <c r="N342" s="195"/>
      <c r="O342" s="195"/>
      <c r="P342" s="195"/>
      <c r="Q342" s="195"/>
      <c r="R342" s="195"/>
      <c r="S342" s="195"/>
      <c r="T342" s="196"/>
      <c r="AT342" s="190" t="s">
        <v>167</v>
      </c>
      <c r="AU342" s="190" t="s">
        <v>84</v>
      </c>
      <c r="AV342" s="12" t="s">
        <v>78</v>
      </c>
      <c r="AW342" s="12" t="s">
        <v>33</v>
      </c>
      <c r="AX342" s="12" t="s">
        <v>71</v>
      </c>
      <c r="AY342" s="190" t="s">
        <v>158</v>
      </c>
    </row>
    <row r="343" spans="2:51" s="12" customFormat="1" ht="12">
      <c r="B343" s="188"/>
      <c r="D343" s="189" t="s">
        <v>167</v>
      </c>
      <c r="E343" s="190" t="s">
        <v>3</v>
      </c>
      <c r="F343" s="191" t="s">
        <v>267</v>
      </c>
      <c r="H343" s="192">
        <v>3.36</v>
      </c>
      <c r="I343" s="193"/>
      <c r="L343" s="188"/>
      <c r="M343" s="194"/>
      <c r="N343" s="195"/>
      <c r="O343" s="195"/>
      <c r="P343" s="195"/>
      <c r="Q343" s="195"/>
      <c r="R343" s="195"/>
      <c r="S343" s="195"/>
      <c r="T343" s="196"/>
      <c r="AT343" s="190" t="s">
        <v>167</v>
      </c>
      <c r="AU343" s="190" t="s">
        <v>84</v>
      </c>
      <c r="AV343" s="12" t="s">
        <v>78</v>
      </c>
      <c r="AW343" s="12" t="s">
        <v>33</v>
      </c>
      <c r="AX343" s="12" t="s">
        <v>71</v>
      </c>
      <c r="AY343" s="190" t="s">
        <v>158</v>
      </c>
    </row>
    <row r="344" spans="2:51" s="12" customFormat="1" ht="12">
      <c r="B344" s="188"/>
      <c r="D344" s="189" t="s">
        <v>167</v>
      </c>
      <c r="E344" s="190" t="s">
        <v>3</v>
      </c>
      <c r="F344" s="191" t="s">
        <v>268</v>
      </c>
      <c r="H344" s="192">
        <v>16.6</v>
      </c>
      <c r="I344" s="193"/>
      <c r="L344" s="188"/>
      <c r="M344" s="194"/>
      <c r="N344" s="195"/>
      <c r="O344" s="195"/>
      <c r="P344" s="195"/>
      <c r="Q344" s="195"/>
      <c r="R344" s="195"/>
      <c r="S344" s="195"/>
      <c r="T344" s="196"/>
      <c r="AT344" s="190" t="s">
        <v>167</v>
      </c>
      <c r="AU344" s="190" t="s">
        <v>84</v>
      </c>
      <c r="AV344" s="12" t="s">
        <v>78</v>
      </c>
      <c r="AW344" s="12" t="s">
        <v>33</v>
      </c>
      <c r="AX344" s="12" t="s">
        <v>71</v>
      </c>
      <c r="AY344" s="190" t="s">
        <v>158</v>
      </c>
    </row>
    <row r="345" spans="2:51" s="12" customFormat="1" ht="12">
      <c r="B345" s="188"/>
      <c r="D345" s="189" t="s">
        <v>167</v>
      </c>
      <c r="E345" s="190" t="s">
        <v>3</v>
      </c>
      <c r="F345" s="191" t="s">
        <v>269</v>
      </c>
      <c r="H345" s="192">
        <v>2.54</v>
      </c>
      <c r="I345" s="193"/>
      <c r="L345" s="188"/>
      <c r="M345" s="194"/>
      <c r="N345" s="195"/>
      <c r="O345" s="195"/>
      <c r="P345" s="195"/>
      <c r="Q345" s="195"/>
      <c r="R345" s="195"/>
      <c r="S345" s="195"/>
      <c r="T345" s="196"/>
      <c r="AT345" s="190" t="s">
        <v>167</v>
      </c>
      <c r="AU345" s="190" t="s">
        <v>84</v>
      </c>
      <c r="AV345" s="12" t="s">
        <v>78</v>
      </c>
      <c r="AW345" s="12" t="s">
        <v>33</v>
      </c>
      <c r="AX345" s="12" t="s">
        <v>71</v>
      </c>
      <c r="AY345" s="190" t="s">
        <v>158</v>
      </c>
    </row>
    <row r="346" spans="2:51" s="12" customFormat="1" ht="12">
      <c r="B346" s="188"/>
      <c r="D346" s="189" t="s">
        <v>167</v>
      </c>
      <c r="E346" s="190" t="s">
        <v>3</v>
      </c>
      <c r="F346" s="191" t="s">
        <v>270</v>
      </c>
      <c r="H346" s="192">
        <v>5.8</v>
      </c>
      <c r="I346" s="193"/>
      <c r="L346" s="188"/>
      <c r="M346" s="194"/>
      <c r="N346" s="195"/>
      <c r="O346" s="195"/>
      <c r="P346" s="195"/>
      <c r="Q346" s="195"/>
      <c r="R346" s="195"/>
      <c r="S346" s="195"/>
      <c r="T346" s="196"/>
      <c r="AT346" s="190" t="s">
        <v>167</v>
      </c>
      <c r="AU346" s="190" t="s">
        <v>84</v>
      </c>
      <c r="AV346" s="12" t="s">
        <v>78</v>
      </c>
      <c r="AW346" s="12" t="s">
        <v>33</v>
      </c>
      <c r="AX346" s="12" t="s">
        <v>71</v>
      </c>
      <c r="AY346" s="190" t="s">
        <v>158</v>
      </c>
    </row>
    <row r="347" spans="2:51" s="12" customFormat="1" ht="12">
      <c r="B347" s="188"/>
      <c r="D347" s="189" t="s">
        <v>167</v>
      </c>
      <c r="E347" s="190" t="s">
        <v>3</v>
      </c>
      <c r="F347" s="191" t="s">
        <v>271</v>
      </c>
      <c r="H347" s="192">
        <v>1.5</v>
      </c>
      <c r="I347" s="193"/>
      <c r="L347" s="188"/>
      <c r="M347" s="194"/>
      <c r="N347" s="195"/>
      <c r="O347" s="195"/>
      <c r="P347" s="195"/>
      <c r="Q347" s="195"/>
      <c r="R347" s="195"/>
      <c r="S347" s="195"/>
      <c r="T347" s="196"/>
      <c r="AT347" s="190" t="s">
        <v>167</v>
      </c>
      <c r="AU347" s="190" t="s">
        <v>84</v>
      </c>
      <c r="AV347" s="12" t="s">
        <v>78</v>
      </c>
      <c r="AW347" s="12" t="s">
        <v>33</v>
      </c>
      <c r="AX347" s="12" t="s">
        <v>71</v>
      </c>
      <c r="AY347" s="190" t="s">
        <v>158</v>
      </c>
    </row>
    <row r="348" spans="2:51" s="12" customFormat="1" ht="12">
      <c r="B348" s="188"/>
      <c r="D348" s="189" t="s">
        <v>167</v>
      </c>
      <c r="E348" s="190" t="s">
        <v>3</v>
      </c>
      <c r="F348" s="191" t="s">
        <v>272</v>
      </c>
      <c r="H348" s="192">
        <v>4.64</v>
      </c>
      <c r="I348" s="193"/>
      <c r="L348" s="188"/>
      <c r="M348" s="194"/>
      <c r="N348" s="195"/>
      <c r="O348" s="195"/>
      <c r="P348" s="195"/>
      <c r="Q348" s="195"/>
      <c r="R348" s="195"/>
      <c r="S348" s="195"/>
      <c r="T348" s="196"/>
      <c r="AT348" s="190" t="s">
        <v>167</v>
      </c>
      <c r="AU348" s="190" t="s">
        <v>84</v>
      </c>
      <c r="AV348" s="12" t="s">
        <v>78</v>
      </c>
      <c r="AW348" s="12" t="s">
        <v>33</v>
      </c>
      <c r="AX348" s="12" t="s">
        <v>71</v>
      </c>
      <c r="AY348" s="190" t="s">
        <v>158</v>
      </c>
    </row>
    <row r="349" spans="2:51" s="12" customFormat="1" ht="12">
      <c r="B349" s="188"/>
      <c r="D349" s="189" t="s">
        <v>167</v>
      </c>
      <c r="E349" s="190" t="s">
        <v>3</v>
      </c>
      <c r="F349" s="191" t="s">
        <v>273</v>
      </c>
      <c r="H349" s="192">
        <v>4.9</v>
      </c>
      <c r="I349" s="193"/>
      <c r="L349" s="188"/>
      <c r="M349" s="194"/>
      <c r="N349" s="195"/>
      <c r="O349" s="195"/>
      <c r="P349" s="195"/>
      <c r="Q349" s="195"/>
      <c r="R349" s="195"/>
      <c r="S349" s="195"/>
      <c r="T349" s="196"/>
      <c r="AT349" s="190" t="s">
        <v>167</v>
      </c>
      <c r="AU349" s="190" t="s">
        <v>84</v>
      </c>
      <c r="AV349" s="12" t="s">
        <v>78</v>
      </c>
      <c r="AW349" s="12" t="s">
        <v>33</v>
      </c>
      <c r="AX349" s="12" t="s">
        <v>71</v>
      </c>
      <c r="AY349" s="190" t="s">
        <v>158</v>
      </c>
    </row>
    <row r="350" spans="2:51" s="12" customFormat="1" ht="12">
      <c r="B350" s="188"/>
      <c r="D350" s="189" t="s">
        <v>167</v>
      </c>
      <c r="E350" s="190" t="s">
        <v>3</v>
      </c>
      <c r="F350" s="191" t="s">
        <v>274</v>
      </c>
      <c r="H350" s="192">
        <v>5.7</v>
      </c>
      <c r="I350" s="193"/>
      <c r="L350" s="188"/>
      <c r="M350" s="194"/>
      <c r="N350" s="195"/>
      <c r="O350" s="195"/>
      <c r="P350" s="195"/>
      <c r="Q350" s="195"/>
      <c r="R350" s="195"/>
      <c r="S350" s="195"/>
      <c r="T350" s="196"/>
      <c r="AT350" s="190" t="s">
        <v>167</v>
      </c>
      <c r="AU350" s="190" t="s">
        <v>84</v>
      </c>
      <c r="AV350" s="12" t="s">
        <v>78</v>
      </c>
      <c r="AW350" s="12" t="s">
        <v>33</v>
      </c>
      <c r="AX350" s="12" t="s">
        <v>71</v>
      </c>
      <c r="AY350" s="190" t="s">
        <v>158</v>
      </c>
    </row>
    <row r="351" spans="2:51" s="13" customFormat="1" ht="12">
      <c r="B351" s="197"/>
      <c r="D351" s="189" t="s">
        <v>167</v>
      </c>
      <c r="E351" s="198" t="s">
        <v>3</v>
      </c>
      <c r="F351" s="199" t="s">
        <v>494</v>
      </c>
      <c r="H351" s="198" t="s">
        <v>3</v>
      </c>
      <c r="I351" s="200"/>
      <c r="L351" s="197"/>
      <c r="M351" s="201"/>
      <c r="N351" s="202"/>
      <c r="O351" s="202"/>
      <c r="P351" s="202"/>
      <c r="Q351" s="202"/>
      <c r="R351" s="202"/>
      <c r="S351" s="202"/>
      <c r="T351" s="203"/>
      <c r="AT351" s="198" t="s">
        <v>167</v>
      </c>
      <c r="AU351" s="198" t="s">
        <v>84</v>
      </c>
      <c r="AV351" s="13" t="s">
        <v>15</v>
      </c>
      <c r="AW351" s="13" t="s">
        <v>33</v>
      </c>
      <c r="AX351" s="13" t="s">
        <v>71</v>
      </c>
      <c r="AY351" s="198" t="s">
        <v>158</v>
      </c>
    </row>
    <row r="352" spans="2:51" s="12" customFormat="1" ht="12">
      <c r="B352" s="188"/>
      <c r="D352" s="189" t="s">
        <v>167</v>
      </c>
      <c r="E352" s="190" t="s">
        <v>3</v>
      </c>
      <c r="F352" s="191" t="s">
        <v>495</v>
      </c>
      <c r="H352" s="192">
        <v>9</v>
      </c>
      <c r="I352" s="193"/>
      <c r="L352" s="188"/>
      <c r="M352" s="194"/>
      <c r="N352" s="195"/>
      <c r="O352" s="195"/>
      <c r="P352" s="195"/>
      <c r="Q352" s="195"/>
      <c r="R352" s="195"/>
      <c r="S352" s="195"/>
      <c r="T352" s="196"/>
      <c r="AT352" s="190" t="s">
        <v>167</v>
      </c>
      <c r="AU352" s="190" t="s">
        <v>84</v>
      </c>
      <c r="AV352" s="12" t="s">
        <v>78</v>
      </c>
      <c r="AW352" s="12" t="s">
        <v>33</v>
      </c>
      <c r="AX352" s="12" t="s">
        <v>71</v>
      </c>
      <c r="AY352" s="190" t="s">
        <v>158</v>
      </c>
    </row>
    <row r="353" spans="2:51" s="12" customFormat="1" ht="12">
      <c r="B353" s="188"/>
      <c r="D353" s="189" t="s">
        <v>167</v>
      </c>
      <c r="E353" s="190" t="s">
        <v>3</v>
      </c>
      <c r="F353" s="191" t="s">
        <v>496</v>
      </c>
      <c r="H353" s="192">
        <v>21</v>
      </c>
      <c r="I353" s="193"/>
      <c r="L353" s="188"/>
      <c r="M353" s="194"/>
      <c r="N353" s="195"/>
      <c r="O353" s="195"/>
      <c r="P353" s="195"/>
      <c r="Q353" s="195"/>
      <c r="R353" s="195"/>
      <c r="S353" s="195"/>
      <c r="T353" s="196"/>
      <c r="AT353" s="190" t="s">
        <v>167</v>
      </c>
      <c r="AU353" s="190" t="s">
        <v>84</v>
      </c>
      <c r="AV353" s="12" t="s">
        <v>78</v>
      </c>
      <c r="AW353" s="12" t="s">
        <v>33</v>
      </c>
      <c r="AX353" s="12" t="s">
        <v>71</v>
      </c>
      <c r="AY353" s="190" t="s">
        <v>158</v>
      </c>
    </row>
    <row r="354" spans="2:51" s="13" customFormat="1" ht="12">
      <c r="B354" s="197"/>
      <c r="D354" s="189" t="s">
        <v>167</v>
      </c>
      <c r="E354" s="198" t="s">
        <v>3</v>
      </c>
      <c r="F354" s="199" t="s">
        <v>330</v>
      </c>
      <c r="H354" s="198" t="s">
        <v>3</v>
      </c>
      <c r="I354" s="200"/>
      <c r="L354" s="197"/>
      <c r="M354" s="201"/>
      <c r="N354" s="202"/>
      <c r="O354" s="202"/>
      <c r="P354" s="202"/>
      <c r="Q354" s="202"/>
      <c r="R354" s="202"/>
      <c r="S354" s="202"/>
      <c r="T354" s="203"/>
      <c r="AT354" s="198" t="s">
        <v>167</v>
      </c>
      <c r="AU354" s="198" t="s">
        <v>84</v>
      </c>
      <c r="AV354" s="13" t="s">
        <v>15</v>
      </c>
      <c r="AW354" s="13" t="s">
        <v>33</v>
      </c>
      <c r="AX354" s="13" t="s">
        <v>71</v>
      </c>
      <c r="AY354" s="198" t="s">
        <v>158</v>
      </c>
    </row>
    <row r="355" spans="2:51" s="12" customFormat="1" ht="12">
      <c r="B355" s="188"/>
      <c r="D355" s="189" t="s">
        <v>167</v>
      </c>
      <c r="E355" s="190" t="s">
        <v>3</v>
      </c>
      <c r="F355" s="191" t="s">
        <v>497</v>
      </c>
      <c r="H355" s="192">
        <v>3.5</v>
      </c>
      <c r="I355" s="193"/>
      <c r="L355" s="188"/>
      <c r="M355" s="194"/>
      <c r="N355" s="195"/>
      <c r="O355" s="195"/>
      <c r="P355" s="195"/>
      <c r="Q355" s="195"/>
      <c r="R355" s="195"/>
      <c r="S355" s="195"/>
      <c r="T355" s="196"/>
      <c r="AT355" s="190" t="s">
        <v>167</v>
      </c>
      <c r="AU355" s="190" t="s">
        <v>84</v>
      </c>
      <c r="AV355" s="12" t="s">
        <v>78</v>
      </c>
      <c r="AW355" s="12" t="s">
        <v>33</v>
      </c>
      <c r="AX355" s="12" t="s">
        <v>71</v>
      </c>
      <c r="AY355" s="190" t="s">
        <v>158</v>
      </c>
    </row>
    <row r="356" spans="2:51" s="15" customFormat="1" ht="12">
      <c r="B356" s="222"/>
      <c r="D356" s="189" t="s">
        <v>167</v>
      </c>
      <c r="E356" s="223" t="s">
        <v>3</v>
      </c>
      <c r="F356" s="224" t="s">
        <v>498</v>
      </c>
      <c r="H356" s="225">
        <v>205.24</v>
      </c>
      <c r="I356" s="226"/>
      <c r="L356" s="222"/>
      <c r="M356" s="227"/>
      <c r="N356" s="228"/>
      <c r="O356" s="228"/>
      <c r="P356" s="228"/>
      <c r="Q356" s="228"/>
      <c r="R356" s="228"/>
      <c r="S356" s="228"/>
      <c r="T356" s="229"/>
      <c r="AT356" s="223" t="s">
        <v>167</v>
      </c>
      <c r="AU356" s="223" t="s">
        <v>84</v>
      </c>
      <c r="AV356" s="15" t="s">
        <v>84</v>
      </c>
      <c r="AW356" s="15" t="s">
        <v>33</v>
      </c>
      <c r="AX356" s="15" t="s">
        <v>71</v>
      </c>
      <c r="AY356" s="223" t="s">
        <v>158</v>
      </c>
    </row>
    <row r="357" spans="2:51" s="13" customFormat="1" ht="12">
      <c r="B357" s="197"/>
      <c r="D357" s="189" t="s">
        <v>167</v>
      </c>
      <c r="E357" s="198" t="s">
        <v>3</v>
      </c>
      <c r="F357" s="199" t="s">
        <v>499</v>
      </c>
      <c r="H357" s="198" t="s">
        <v>3</v>
      </c>
      <c r="I357" s="200"/>
      <c r="L357" s="197"/>
      <c r="M357" s="201"/>
      <c r="N357" s="202"/>
      <c r="O357" s="202"/>
      <c r="P357" s="202"/>
      <c r="Q357" s="202"/>
      <c r="R357" s="202"/>
      <c r="S357" s="202"/>
      <c r="T357" s="203"/>
      <c r="AT357" s="198" t="s">
        <v>167</v>
      </c>
      <c r="AU357" s="198" t="s">
        <v>84</v>
      </c>
      <c r="AV357" s="13" t="s">
        <v>15</v>
      </c>
      <c r="AW357" s="13" t="s">
        <v>33</v>
      </c>
      <c r="AX357" s="13" t="s">
        <v>71</v>
      </c>
      <c r="AY357" s="198" t="s">
        <v>158</v>
      </c>
    </row>
    <row r="358" spans="2:51" s="12" customFormat="1" ht="12">
      <c r="B358" s="188"/>
      <c r="D358" s="189" t="s">
        <v>167</v>
      </c>
      <c r="E358" s="190" t="s">
        <v>3</v>
      </c>
      <c r="F358" s="191" t="s">
        <v>500</v>
      </c>
      <c r="H358" s="192">
        <v>20.524</v>
      </c>
      <c r="I358" s="193"/>
      <c r="L358" s="188"/>
      <c r="M358" s="194"/>
      <c r="N358" s="195"/>
      <c r="O358" s="195"/>
      <c r="P358" s="195"/>
      <c r="Q358" s="195"/>
      <c r="R358" s="195"/>
      <c r="S358" s="195"/>
      <c r="T358" s="196"/>
      <c r="AT358" s="190" t="s">
        <v>167</v>
      </c>
      <c r="AU358" s="190" t="s">
        <v>84</v>
      </c>
      <c r="AV358" s="12" t="s">
        <v>78</v>
      </c>
      <c r="AW358" s="12" t="s">
        <v>33</v>
      </c>
      <c r="AX358" s="12" t="s">
        <v>71</v>
      </c>
      <c r="AY358" s="190" t="s">
        <v>158</v>
      </c>
    </row>
    <row r="359" spans="2:51" s="14" customFormat="1" ht="12">
      <c r="B359" s="204"/>
      <c r="D359" s="189" t="s">
        <v>167</v>
      </c>
      <c r="E359" s="205" t="s">
        <v>3</v>
      </c>
      <c r="F359" s="206" t="s">
        <v>215</v>
      </c>
      <c r="H359" s="207">
        <v>225.764</v>
      </c>
      <c r="I359" s="208"/>
      <c r="L359" s="204"/>
      <c r="M359" s="209"/>
      <c r="N359" s="210"/>
      <c r="O359" s="210"/>
      <c r="P359" s="210"/>
      <c r="Q359" s="210"/>
      <c r="R359" s="210"/>
      <c r="S359" s="210"/>
      <c r="T359" s="211"/>
      <c r="AT359" s="205" t="s">
        <v>167</v>
      </c>
      <c r="AU359" s="205" t="s">
        <v>84</v>
      </c>
      <c r="AV359" s="14" t="s">
        <v>165</v>
      </c>
      <c r="AW359" s="14" t="s">
        <v>33</v>
      </c>
      <c r="AX359" s="14" t="s">
        <v>15</v>
      </c>
      <c r="AY359" s="205" t="s">
        <v>158</v>
      </c>
    </row>
    <row r="360" spans="2:65" s="1" customFormat="1" ht="16.5" customHeight="1">
      <c r="B360" s="175"/>
      <c r="C360" s="212" t="s">
        <v>501</v>
      </c>
      <c r="D360" s="212" t="s">
        <v>248</v>
      </c>
      <c r="E360" s="213" t="s">
        <v>249</v>
      </c>
      <c r="F360" s="214" t="s">
        <v>250</v>
      </c>
      <c r="G360" s="215" t="s">
        <v>219</v>
      </c>
      <c r="H360" s="216">
        <v>173.481</v>
      </c>
      <c r="I360" s="217"/>
      <c r="J360" s="218">
        <f>ROUND(I360*H360,2)</f>
        <v>0</v>
      </c>
      <c r="K360" s="214" t="s">
        <v>164</v>
      </c>
      <c r="L360" s="219"/>
      <c r="M360" s="220" t="s">
        <v>3</v>
      </c>
      <c r="N360" s="221" t="s">
        <v>42</v>
      </c>
      <c r="O360" s="67"/>
      <c r="P360" s="185">
        <f>O360*H360</f>
        <v>0</v>
      </c>
      <c r="Q360" s="185">
        <v>3E-05</v>
      </c>
      <c r="R360" s="185">
        <f>Q360*H360</f>
        <v>0.00520443</v>
      </c>
      <c r="S360" s="185">
        <v>0</v>
      </c>
      <c r="T360" s="186">
        <f>S360*H360</f>
        <v>0</v>
      </c>
      <c r="AR360" s="19" t="s">
        <v>195</v>
      </c>
      <c r="AT360" s="19" t="s">
        <v>248</v>
      </c>
      <c r="AU360" s="19" t="s">
        <v>84</v>
      </c>
      <c r="AY360" s="19" t="s">
        <v>158</v>
      </c>
      <c r="BE360" s="187">
        <f>IF(N360="základní",J360,0)</f>
        <v>0</v>
      </c>
      <c r="BF360" s="187">
        <f>IF(N360="snížená",J360,0)</f>
        <v>0</v>
      </c>
      <c r="BG360" s="187">
        <f>IF(N360="zákl. přenesená",J360,0)</f>
        <v>0</v>
      </c>
      <c r="BH360" s="187">
        <f>IF(N360="sníž. přenesená",J360,0)</f>
        <v>0</v>
      </c>
      <c r="BI360" s="187">
        <f>IF(N360="nulová",J360,0)</f>
        <v>0</v>
      </c>
      <c r="BJ360" s="19" t="s">
        <v>15</v>
      </c>
      <c r="BK360" s="187">
        <f>ROUND(I360*H360,2)</f>
        <v>0</v>
      </c>
      <c r="BL360" s="19" t="s">
        <v>165</v>
      </c>
      <c r="BM360" s="19" t="s">
        <v>502</v>
      </c>
    </row>
    <row r="361" spans="2:51" s="13" customFormat="1" ht="12">
      <c r="B361" s="197"/>
      <c r="D361" s="189" t="s">
        <v>167</v>
      </c>
      <c r="E361" s="198" t="s">
        <v>3</v>
      </c>
      <c r="F361" s="199" t="s">
        <v>429</v>
      </c>
      <c r="H361" s="198" t="s">
        <v>3</v>
      </c>
      <c r="I361" s="200"/>
      <c r="L361" s="197"/>
      <c r="M361" s="201"/>
      <c r="N361" s="202"/>
      <c r="O361" s="202"/>
      <c r="P361" s="202"/>
      <c r="Q361" s="202"/>
      <c r="R361" s="202"/>
      <c r="S361" s="202"/>
      <c r="T361" s="203"/>
      <c r="AT361" s="198" t="s">
        <v>167</v>
      </c>
      <c r="AU361" s="198" t="s">
        <v>84</v>
      </c>
      <c r="AV361" s="13" t="s">
        <v>15</v>
      </c>
      <c r="AW361" s="13" t="s">
        <v>33</v>
      </c>
      <c r="AX361" s="13" t="s">
        <v>71</v>
      </c>
      <c r="AY361" s="198" t="s">
        <v>158</v>
      </c>
    </row>
    <row r="362" spans="2:51" s="12" customFormat="1" ht="12">
      <c r="B362" s="188"/>
      <c r="D362" s="189" t="s">
        <v>167</v>
      </c>
      <c r="E362" s="190" t="s">
        <v>3</v>
      </c>
      <c r="F362" s="191" t="s">
        <v>430</v>
      </c>
      <c r="H362" s="192">
        <v>0</v>
      </c>
      <c r="I362" s="193"/>
      <c r="L362" s="188"/>
      <c r="M362" s="194"/>
      <c r="N362" s="195"/>
      <c r="O362" s="195"/>
      <c r="P362" s="195"/>
      <c r="Q362" s="195"/>
      <c r="R362" s="195"/>
      <c r="S362" s="195"/>
      <c r="T362" s="196"/>
      <c r="AT362" s="190" t="s">
        <v>167</v>
      </c>
      <c r="AU362" s="190" t="s">
        <v>84</v>
      </c>
      <c r="AV362" s="12" t="s">
        <v>78</v>
      </c>
      <c r="AW362" s="12" t="s">
        <v>33</v>
      </c>
      <c r="AX362" s="12" t="s">
        <v>71</v>
      </c>
      <c r="AY362" s="190" t="s">
        <v>158</v>
      </c>
    </row>
    <row r="363" spans="2:51" s="12" customFormat="1" ht="12">
      <c r="B363" s="188"/>
      <c r="D363" s="189" t="s">
        <v>167</v>
      </c>
      <c r="E363" s="190" t="s">
        <v>3</v>
      </c>
      <c r="F363" s="191" t="s">
        <v>431</v>
      </c>
      <c r="H363" s="192">
        <v>44</v>
      </c>
      <c r="I363" s="193"/>
      <c r="L363" s="188"/>
      <c r="M363" s="194"/>
      <c r="N363" s="195"/>
      <c r="O363" s="195"/>
      <c r="P363" s="195"/>
      <c r="Q363" s="195"/>
      <c r="R363" s="195"/>
      <c r="S363" s="195"/>
      <c r="T363" s="196"/>
      <c r="AT363" s="190" t="s">
        <v>167</v>
      </c>
      <c r="AU363" s="190" t="s">
        <v>84</v>
      </c>
      <c r="AV363" s="12" t="s">
        <v>78</v>
      </c>
      <c r="AW363" s="12" t="s">
        <v>33</v>
      </c>
      <c r="AX363" s="12" t="s">
        <v>71</v>
      </c>
      <c r="AY363" s="190" t="s">
        <v>158</v>
      </c>
    </row>
    <row r="364" spans="2:51" s="12" customFormat="1" ht="12">
      <c r="B364" s="188"/>
      <c r="D364" s="189" t="s">
        <v>167</v>
      </c>
      <c r="E364" s="190" t="s">
        <v>3</v>
      </c>
      <c r="F364" s="191" t="s">
        <v>432</v>
      </c>
      <c r="H364" s="192">
        <v>40</v>
      </c>
      <c r="I364" s="193"/>
      <c r="L364" s="188"/>
      <c r="M364" s="194"/>
      <c r="N364" s="195"/>
      <c r="O364" s="195"/>
      <c r="P364" s="195"/>
      <c r="Q364" s="195"/>
      <c r="R364" s="195"/>
      <c r="S364" s="195"/>
      <c r="T364" s="196"/>
      <c r="AT364" s="190" t="s">
        <v>167</v>
      </c>
      <c r="AU364" s="190" t="s">
        <v>84</v>
      </c>
      <c r="AV364" s="12" t="s">
        <v>78</v>
      </c>
      <c r="AW364" s="12" t="s">
        <v>33</v>
      </c>
      <c r="AX364" s="12" t="s">
        <v>71</v>
      </c>
      <c r="AY364" s="190" t="s">
        <v>158</v>
      </c>
    </row>
    <row r="365" spans="2:51" s="12" customFormat="1" ht="12">
      <c r="B365" s="188"/>
      <c r="D365" s="189" t="s">
        <v>167</v>
      </c>
      <c r="E365" s="190" t="s">
        <v>3</v>
      </c>
      <c r="F365" s="191" t="s">
        <v>433</v>
      </c>
      <c r="H365" s="192">
        <v>0</v>
      </c>
      <c r="I365" s="193"/>
      <c r="L365" s="188"/>
      <c r="M365" s="194"/>
      <c r="N365" s="195"/>
      <c r="O365" s="195"/>
      <c r="P365" s="195"/>
      <c r="Q365" s="195"/>
      <c r="R365" s="195"/>
      <c r="S365" s="195"/>
      <c r="T365" s="196"/>
      <c r="AT365" s="190" t="s">
        <v>167</v>
      </c>
      <c r="AU365" s="190" t="s">
        <v>84</v>
      </c>
      <c r="AV365" s="12" t="s">
        <v>78</v>
      </c>
      <c r="AW365" s="12" t="s">
        <v>33</v>
      </c>
      <c r="AX365" s="12" t="s">
        <v>71</v>
      </c>
      <c r="AY365" s="190" t="s">
        <v>158</v>
      </c>
    </row>
    <row r="366" spans="2:51" s="12" customFormat="1" ht="12">
      <c r="B366" s="188"/>
      <c r="D366" s="189" t="s">
        <v>167</v>
      </c>
      <c r="E366" s="190" t="s">
        <v>3</v>
      </c>
      <c r="F366" s="191" t="s">
        <v>434</v>
      </c>
      <c r="H366" s="192">
        <v>0</v>
      </c>
      <c r="I366" s="193"/>
      <c r="L366" s="188"/>
      <c r="M366" s="194"/>
      <c r="N366" s="195"/>
      <c r="O366" s="195"/>
      <c r="P366" s="195"/>
      <c r="Q366" s="195"/>
      <c r="R366" s="195"/>
      <c r="S366" s="195"/>
      <c r="T366" s="196"/>
      <c r="AT366" s="190" t="s">
        <v>167</v>
      </c>
      <c r="AU366" s="190" t="s">
        <v>84</v>
      </c>
      <c r="AV366" s="12" t="s">
        <v>78</v>
      </c>
      <c r="AW366" s="12" t="s">
        <v>33</v>
      </c>
      <c r="AX366" s="12" t="s">
        <v>71</v>
      </c>
      <c r="AY366" s="190" t="s">
        <v>158</v>
      </c>
    </row>
    <row r="367" spans="2:51" s="12" customFormat="1" ht="12">
      <c r="B367" s="188"/>
      <c r="D367" s="189" t="s">
        <v>167</v>
      </c>
      <c r="E367" s="190" t="s">
        <v>3</v>
      </c>
      <c r="F367" s="191" t="s">
        <v>435</v>
      </c>
      <c r="H367" s="192">
        <v>0</v>
      </c>
      <c r="I367" s="193"/>
      <c r="L367" s="188"/>
      <c r="M367" s="194"/>
      <c r="N367" s="195"/>
      <c r="O367" s="195"/>
      <c r="P367" s="195"/>
      <c r="Q367" s="195"/>
      <c r="R367" s="195"/>
      <c r="S367" s="195"/>
      <c r="T367" s="196"/>
      <c r="AT367" s="190" t="s">
        <v>167</v>
      </c>
      <c r="AU367" s="190" t="s">
        <v>84</v>
      </c>
      <c r="AV367" s="12" t="s">
        <v>78</v>
      </c>
      <c r="AW367" s="12" t="s">
        <v>33</v>
      </c>
      <c r="AX367" s="12" t="s">
        <v>71</v>
      </c>
      <c r="AY367" s="190" t="s">
        <v>158</v>
      </c>
    </row>
    <row r="368" spans="2:51" s="12" customFormat="1" ht="12">
      <c r="B368" s="188"/>
      <c r="D368" s="189" t="s">
        <v>167</v>
      </c>
      <c r="E368" s="190" t="s">
        <v>3</v>
      </c>
      <c r="F368" s="191" t="s">
        <v>436</v>
      </c>
      <c r="H368" s="192">
        <v>0</v>
      </c>
      <c r="I368" s="193"/>
      <c r="L368" s="188"/>
      <c r="M368" s="194"/>
      <c r="N368" s="195"/>
      <c r="O368" s="195"/>
      <c r="P368" s="195"/>
      <c r="Q368" s="195"/>
      <c r="R368" s="195"/>
      <c r="S368" s="195"/>
      <c r="T368" s="196"/>
      <c r="AT368" s="190" t="s">
        <v>167</v>
      </c>
      <c r="AU368" s="190" t="s">
        <v>84</v>
      </c>
      <c r="AV368" s="12" t="s">
        <v>78</v>
      </c>
      <c r="AW368" s="12" t="s">
        <v>33</v>
      </c>
      <c r="AX368" s="12" t="s">
        <v>71</v>
      </c>
      <c r="AY368" s="190" t="s">
        <v>158</v>
      </c>
    </row>
    <row r="369" spans="2:51" s="12" customFormat="1" ht="12">
      <c r="B369" s="188"/>
      <c r="D369" s="189" t="s">
        <v>167</v>
      </c>
      <c r="E369" s="190" t="s">
        <v>3</v>
      </c>
      <c r="F369" s="191" t="s">
        <v>437</v>
      </c>
      <c r="H369" s="192">
        <v>0</v>
      </c>
      <c r="I369" s="193"/>
      <c r="L369" s="188"/>
      <c r="M369" s="194"/>
      <c r="N369" s="195"/>
      <c r="O369" s="195"/>
      <c r="P369" s="195"/>
      <c r="Q369" s="195"/>
      <c r="R369" s="195"/>
      <c r="S369" s="195"/>
      <c r="T369" s="196"/>
      <c r="AT369" s="190" t="s">
        <v>167</v>
      </c>
      <c r="AU369" s="190" t="s">
        <v>84</v>
      </c>
      <c r="AV369" s="12" t="s">
        <v>78</v>
      </c>
      <c r="AW369" s="12" t="s">
        <v>33</v>
      </c>
      <c r="AX369" s="12" t="s">
        <v>71</v>
      </c>
      <c r="AY369" s="190" t="s">
        <v>158</v>
      </c>
    </row>
    <row r="370" spans="2:51" s="12" customFormat="1" ht="12">
      <c r="B370" s="188"/>
      <c r="D370" s="189" t="s">
        <v>167</v>
      </c>
      <c r="E370" s="190" t="s">
        <v>3</v>
      </c>
      <c r="F370" s="191" t="s">
        <v>266</v>
      </c>
      <c r="H370" s="192">
        <v>42.7</v>
      </c>
      <c r="I370" s="193"/>
      <c r="L370" s="188"/>
      <c r="M370" s="194"/>
      <c r="N370" s="195"/>
      <c r="O370" s="195"/>
      <c r="P370" s="195"/>
      <c r="Q370" s="195"/>
      <c r="R370" s="195"/>
      <c r="S370" s="195"/>
      <c r="T370" s="196"/>
      <c r="AT370" s="190" t="s">
        <v>167</v>
      </c>
      <c r="AU370" s="190" t="s">
        <v>84</v>
      </c>
      <c r="AV370" s="12" t="s">
        <v>78</v>
      </c>
      <c r="AW370" s="12" t="s">
        <v>33</v>
      </c>
      <c r="AX370" s="12" t="s">
        <v>71</v>
      </c>
      <c r="AY370" s="190" t="s">
        <v>158</v>
      </c>
    </row>
    <row r="371" spans="2:51" s="12" customFormat="1" ht="12">
      <c r="B371" s="188"/>
      <c r="D371" s="189" t="s">
        <v>167</v>
      </c>
      <c r="E371" s="190" t="s">
        <v>3</v>
      </c>
      <c r="F371" s="191" t="s">
        <v>267</v>
      </c>
      <c r="H371" s="192">
        <v>3.36</v>
      </c>
      <c r="I371" s="193"/>
      <c r="L371" s="188"/>
      <c r="M371" s="194"/>
      <c r="N371" s="195"/>
      <c r="O371" s="195"/>
      <c r="P371" s="195"/>
      <c r="Q371" s="195"/>
      <c r="R371" s="195"/>
      <c r="S371" s="195"/>
      <c r="T371" s="196"/>
      <c r="AT371" s="190" t="s">
        <v>167</v>
      </c>
      <c r="AU371" s="190" t="s">
        <v>84</v>
      </c>
      <c r="AV371" s="12" t="s">
        <v>78</v>
      </c>
      <c r="AW371" s="12" t="s">
        <v>33</v>
      </c>
      <c r="AX371" s="12" t="s">
        <v>71</v>
      </c>
      <c r="AY371" s="190" t="s">
        <v>158</v>
      </c>
    </row>
    <row r="372" spans="2:51" s="12" customFormat="1" ht="12">
      <c r="B372" s="188"/>
      <c r="D372" s="189" t="s">
        <v>167</v>
      </c>
      <c r="E372" s="190" t="s">
        <v>3</v>
      </c>
      <c r="F372" s="191" t="s">
        <v>268</v>
      </c>
      <c r="H372" s="192">
        <v>16.6</v>
      </c>
      <c r="I372" s="193"/>
      <c r="L372" s="188"/>
      <c r="M372" s="194"/>
      <c r="N372" s="195"/>
      <c r="O372" s="195"/>
      <c r="P372" s="195"/>
      <c r="Q372" s="195"/>
      <c r="R372" s="195"/>
      <c r="S372" s="195"/>
      <c r="T372" s="196"/>
      <c r="AT372" s="190" t="s">
        <v>167</v>
      </c>
      <c r="AU372" s="190" t="s">
        <v>84</v>
      </c>
      <c r="AV372" s="12" t="s">
        <v>78</v>
      </c>
      <c r="AW372" s="12" t="s">
        <v>33</v>
      </c>
      <c r="AX372" s="12" t="s">
        <v>71</v>
      </c>
      <c r="AY372" s="190" t="s">
        <v>158</v>
      </c>
    </row>
    <row r="373" spans="2:51" s="12" customFormat="1" ht="12">
      <c r="B373" s="188"/>
      <c r="D373" s="189" t="s">
        <v>167</v>
      </c>
      <c r="E373" s="190" t="s">
        <v>3</v>
      </c>
      <c r="F373" s="191" t="s">
        <v>269</v>
      </c>
      <c r="H373" s="192">
        <v>2.54</v>
      </c>
      <c r="I373" s="193"/>
      <c r="L373" s="188"/>
      <c r="M373" s="194"/>
      <c r="N373" s="195"/>
      <c r="O373" s="195"/>
      <c r="P373" s="195"/>
      <c r="Q373" s="195"/>
      <c r="R373" s="195"/>
      <c r="S373" s="195"/>
      <c r="T373" s="196"/>
      <c r="AT373" s="190" t="s">
        <v>167</v>
      </c>
      <c r="AU373" s="190" t="s">
        <v>84</v>
      </c>
      <c r="AV373" s="12" t="s">
        <v>78</v>
      </c>
      <c r="AW373" s="12" t="s">
        <v>33</v>
      </c>
      <c r="AX373" s="12" t="s">
        <v>71</v>
      </c>
      <c r="AY373" s="190" t="s">
        <v>158</v>
      </c>
    </row>
    <row r="374" spans="2:51" s="12" customFormat="1" ht="12">
      <c r="B374" s="188"/>
      <c r="D374" s="189" t="s">
        <v>167</v>
      </c>
      <c r="E374" s="190" t="s">
        <v>3</v>
      </c>
      <c r="F374" s="191" t="s">
        <v>270</v>
      </c>
      <c r="H374" s="192">
        <v>5.8</v>
      </c>
      <c r="I374" s="193"/>
      <c r="L374" s="188"/>
      <c r="M374" s="194"/>
      <c r="N374" s="195"/>
      <c r="O374" s="195"/>
      <c r="P374" s="195"/>
      <c r="Q374" s="195"/>
      <c r="R374" s="195"/>
      <c r="S374" s="195"/>
      <c r="T374" s="196"/>
      <c r="AT374" s="190" t="s">
        <v>167</v>
      </c>
      <c r="AU374" s="190" t="s">
        <v>84</v>
      </c>
      <c r="AV374" s="12" t="s">
        <v>78</v>
      </c>
      <c r="AW374" s="12" t="s">
        <v>33</v>
      </c>
      <c r="AX374" s="12" t="s">
        <v>71</v>
      </c>
      <c r="AY374" s="190" t="s">
        <v>158</v>
      </c>
    </row>
    <row r="375" spans="2:51" s="12" customFormat="1" ht="12">
      <c r="B375" s="188"/>
      <c r="D375" s="189" t="s">
        <v>167</v>
      </c>
      <c r="E375" s="190" t="s">
        <v>3</v>
      </c>
      <c r="F375" s="191" t="s">
        <v>271</v>
      </c>
      <c r="H375" s="192">
        <v>1.5</v>
      </c>
      <c r="I375" s="193"/>
      <c r="L375" s="188"/>
      <c r="M375" s="194"/>
      <c r="N375" s="195"/>
      <c r="O375" s="195"/>
      <c r="P375" s="195"/>
      <c r="Q375" s="195"/>
      <c r="R375" s="195"/>
      <c r="S375" s="195"/>
      <c r="T375" s="196"/>
      <c r="AT375" s="190" t="s">
        <v>167</v>
      </c>
      <c r="AU375" s="190" t="s">
        <v>84</v>
      </c>
      <c r="AV375" s="12" t="s">
        <v>78</v>
      </c>
      <c r="AW375" s="12" t="s">
        <v>33</v>
      </c>
      <c r="AX375" s="12" t="s">
        <v>71</v>
      </c>
      <c r="AY375" s="190" t="s">
        <v>158</v>
      </c>
    </row>
    <row r="376" spans="2:51" s="12" customFormat="1" ht="12">
      <c r="B376" s="188"/>
      <c r="D376" s="189" t="s">
        <v>167</v>
      </c>
      <c r="E376" s="190" t="s">
        <v>3</v>
      </c>
      <c r="F376" s="191" t="s">
        <v>272</v>
      </c>
      <c r="H376" s="192">
        <v>4.64</v>
      </c>
      <c r="I376" s="193"/>
      <c r="L376" s="188"/>
      <c r="M376" s="194"/>
      <c r="N376" s="195"/>
      <c r="O376" s="195"/>
      <c r="P376" s="195"/>
      <c r="Q376" s="195"/>
      <c r="R376" s="195"/>
      <c r="S376" s="195"/>
      <c r="T376" s="196"/>
      <c r="AT376" s="190" t="s">
        <v>167</v>
      </c>
      <c r="AU376" s="190" t="s">
        <v>84</v>
      </c>
      <c r="AV376" s="12" t="s">
        <v>78</v>
      </c>
      <c r="AW376" s="12" t="s">
        <v>33</v>
      </c>
      <c r="AX376" s="12" t="s">
        <v>71</v>
      </c>
      <c r="AY376" s="190" t="s">
        <v>158</v>
      </c>
    </row>
    <row r="377" spans="2:51" s="12" customFormat="1" ht="12">
      <c r="B377" s="188"/>
      <c r="D377" s="189" t="s">
        <v>167</v>
      </c>
      <c r="E377" s="190" t="s">
        <v>3</v>
      </c>
      <c r="F377" s="191" t="s">
        <v>273</v>
      </c>
      <c r="H377" s="192">
        <v>4.9</v>
      </c>
      <c r="I377" s="193"/>
      <c r="L377" s="188"/>
      <c r="M377" s="194"/>
      <c r="N377" s="195"/>
      <c r="O377" s="195"/>
      <c r="P377" s="195"/>
      <c r="Q377" s="195"/>
      <c r="R377" s="195"/>
      <c r="S377" s="195"/>
      <c r="T377" s="196"/>
      <c r="AT377" s="190" t="s">
        <v>167</v>
      </c>
      <c r="AU377" s="190" t="s">
        <v>84</v>
      </c>
      <c r="AV377" s="12" t="s">
        <v>78</v>
      </c>
      <c r="AW377" s="12" t="s">
        <v>33</v>
      </c>
      <c r="AX377" s="12" t="s">
        <v>71</v>
      </c>
      <c r="AY377" s="190" t="s">
        <v>158</v>
      </c>
    </row>
    <row r="378" spans="2:51" s="12" customFormat="1" ht="12">
      <c r="B378" s="188"/>
      <c r="D378" s="189" t="s">
        <v>167</v>
      </c>
      <c r="E378" s="190" t="s">
        <v>3</v>
      </c>
      <c r="F378" s="191" t="s">
        <v>274</v>
      </c>
      <c r="H378" s="192">
        <v>5.7</v>
      </c>
      <c r="I378" s="193"/>
      <c r="L378" s="188"/>
      <c r="M378" s="194"/>
      <c r="N378" s="195"/>
      <c r="O378" s="195"/>
      <c r="P378" s="195"/>
      <c r="Q378" s="195"/>
      <c r="R378" s="195"/>
      <c r="S378" s="195"/>
      <c r="T378" s="196"/>
      <c r="AT378" s="190" t="s">
        <v>167</v>
      </c>
      <c r="AU378" s="190" t="s">
        <v>84</v>
      </c>
      <c r="AV378" s="12" t="s">
        <v>78</v>
      </c>
      <c r="AW378" s="12" t="s">
        <v>33</v>
      </c>
      <c r="AX378" s="12" t="s">
        <v>71</v>
      </c>
      <c r="AY378" s="190" t="s">
        <v>158</v>
      </c>
    </row>
    <row r="379" spans="2:51" s="13" customFormat="1" ht="12">
      <c r="B379" s="197"/>
      <c r="D379" s="189" t="s">
        <v>167</v>
      </c>
      <c r="E379" s="198" t="s">
        <v>3</v>
      </c>
      <c r="F379" s="199" t="s">
        <v>494</v>
      </c>
      <c r="H379" s="198" t="s">
        <v>3</v>
      </c>
      <c r="I379" s="200"/>
      <c r="L379" s="197"/>
      <c r="M379" s="201"/>
      <c r="N379" s="202"/>
      <c r="O379" s="202"/>
      <c r="P379" s="202"/>
      <c r="Q379" s="202"/>
      <c r="R379" s="202"/>
      <c r="S379" s="202"/>
      <c r="T379" s="203"/>
      <c r="AT379" s="198" t="s">
        <v>167</v>
      </c>
      <c r="AU379" s="198" t="s">
        <v>84</v>
      </c>
      <c r="AV379" s="13" t="s">
        <v>15</v>
      </c>
      <c r="AW379" s="13" t="s">
        <v>33</v>
      </c>
      <c r="AX379" s="13" t="s">
        <v>71</v>
      </c>
      <c r="AY379" s="198" t="s">
        <v>158</v>
      </c>
    </row>
    <row r="380" spans="2:51" s="12" customFormat="1" ht="12">
      <c r="B380" s="188"/>
      <c r="D380" s="189" t="s">
        <v>167</v>
      </c>
      <c r="E380" s="190" t="s">
        <v>3</v>
      </c>
      <c r="F380" s="191" t="s">
        <v>495</v>
      </c>
      <c r="H380" s="192">
        <v>9</v>
      </c>
      <c r="I380" s="193"/>
      <c r="L380" s="188"/>
      <c r="M380" s="194"/>
      <c r="N380" s="195"/>
      <c r="O380" s="195"/>
      <c r="P380" s="195"/>
      <c r="Q380" s="195"/>
      <c r="R380" s="195"/>
      <c r="S380" s="195"/>
      <c r="T380" s="196"/>
      <c r="AT380" s="190" t="s">
        <v>167</v>
      </c>
      <c r="AU380" s="190" t="s">
        <v>84</v>
      </c>
      <c r="AV380" s="12" t="s">
        <v>78</v>
      </c>
      <c r="AW380" s="12" t="s">
        <v>33</v>
      </c>
      <c r="AX380" s="12" t="s">
        <v>71</v>
      </c>
      <c r="AY380" s="190" t="s">
        <v>158</v>
      </c>
    </row>
    <row r="381" spans="2:51" s="12" customFormat="1" ht="12">
      <c r="B381" s="188"/>
      <c r="D381" s="189" t="s">
        <v>167</v>
      </c>
      <c r="E381" s="190" t="s">
        <v>3</v>
      </c>
      <c r="F381" s="191" t="s">
        <v>496</v>
      </c>
      <c r="H381" s="192">
        <v>21</v>
      </c>
      <c r="I381" s="193"/>
      <c r="L381" s="188"/>
      <c r="M381" s="194"/>
      <c r="N381" s="195"/>
      <c r="O381" s="195"/>
      <c r="P381" s="195"/>
      <c r="Q381" s="195"/>
      <c r="R381" s="195"/>
      <c r="S381" s="195"/>
      <c r="T381" s="196"/>
      <c r="AT381" s="190" t="s">
        <v>167</v>
      </c>
      <c r="AU381" s="190" t="s">
        <v>84</v>
      </c>
      <c r="AV381" s="12" t="s">
        <v>78</v>
      </c>
      <c r="AW381" s="12" t="s">
        <v>33</v>
      </c>
      <c r="AX381" s="12" t="s">
        <v>71</v>
      </c>
      <c r="AY381" s="190" t="s">
        <v>158</v>
      </c>
    </row>
    <row r="382" spans="2:51" s="15" customFormat="1" ht="12">
      <c r="B382" s="222"/>
      <c r="D382" s="189" t="s">
        <v>167</v>
      </c>
      <c r="E382" s="223" t="s">
        <v>3</v>
      </c>
      <c r="F382" s="224" t="s">
        <v>498</v>
      </c>
      <c r="H382" s="225">
        <v>201.74</v>
      </c>
      <c r="I382" s="226"/>
      <c r="L382" s="222"/>
      <c r="M382" s="227"/>
      <c r="N382" s="228"/>
      <c r="O382" s="228"/>
      <c r="P382" s="228"/>
      <c r="Q382" s="228"/>
      <c r="R382" s="228"/>
      <c r="S382" s="228"/>
      <c r="T382" s="229"/>
      <c r="AT382" s="223" t="s">
        <v>167</v>
      </c>
      <c r="AU382" s="223" t="s">
        <v>84</v>
      </c>
      <c r="AV382" s="15" t="s">
        <v>84</v>
      </c>
      <c r="AW382" s="15" t="s">
        <v>33</v>
      </c>
      <c r="AX382" s="15" t="s">
        <v>71</v>
      </c>
      <c r="AY382" s="223" t="s">
        <v>158</v>
      </c>
    </row>
    <row r="383" spans="2:51" s="13" customFormat="1" ht="12">
      <c r="B383" s="197"/>
      <c r="D383" s="189" t="s">
        <v>167</v>
      </c>
      <c r="E383" s="198" t="s">
        <v>3</v>
      </c>
      <c r="F383" s="199" t="s">
        <v>499</v>
      </c>
      <c r="H383" s="198" t="s">
        <v>3</v>
      </c>
      <c r="I383" s="200"/>
      <c r="L383" s="197"/>
      <c r="M383" s="201"/>
      <c r="N383" s="202"/>
      <c r="O383" s="202"/>
      <c r="P383" s="202"/>
      <c r="Q383" s="202"/>
      <c r="R383" s="202"/>
      <c r="S383" s="202"/>
      <c r="T383" s="203"/>
      <c r="AT383" s="198" t="s">
        <v>167</v>
      </c>
      <c r="AU383" s="198" t="s">
        <v>84</v>
      </c>
      <c r="AV383" s="13" t="s">
        <v>15</v>
      </c>
      <c r="AW383" s="13" t="s">
        <v>33</v>
      </c>
      <c r="AX383" s="13" t="s">
        <v>71</v>
      </c>
      <c r="AY383" s="198" t="s">
        <v>158</v>
      </c>
    </row>
    <row r="384" spans="2:51" s="12" customFormat="1" ht="12">
      <c r="B384" s="188"/>
      <c r="D384" s="189" t="s">
        <v>167</v>
      </c>
      <c r="E384" s="190" t="s">
        <v>3</v>
      </c>
      <c r="F384" s="191" t="s">
        <v>503</v>
      </c>
      <c r="H384" s="192">
        <v>20.174</v>
      </c>
      <c r="I384" s="193"/>
      <c r="L384" s="188"/>
      <c r="M384" s="194"/>
      <c r="N384" s="195"/>
      <c r="O384" s="195"/>
      <c r="P384" s="195"/>
      <c r="Q384" s="195"/>
      <c r="R384" s="195"/>
      <c r="S384" s="195"/>
      <c r="T384" s="196"/>
      <c r="AT384" s="190" t="s">
        <v>167</v>
      </c>
      <c r="AU384" s="190" t="s">
        <v>84</v>
      </c>
      <c r="AV384" s="12" t="s">
        <v>78</v>
      </c>
      <c r="AW384" s="12" t="s">
        <v>33</v>
      </c>
      <c r="AX384" s="12" t="s">
        <v>71</v>
      </c>
      <c r="AY384" s="190" t="s">
        <v>158</v>
      </c>
    </row>
    <row r="385" spans="2:51" s="13" customFormat="1" ht="12">
      <c r="B385" s="197"/>
      <c r="D385" s="189" t="s">
        <v>167</v>
      </c>
      <c r="E385" s="198" t="s">
        <v>3</v>
      </c>
      <c r="F385" s="199" t="s">
        <v>504</v>
      </c>
      <c r="H385" s="198" t="s">
        <v>3</v>
      </c>
      <c r="I385" s="200"/>
      <c r="L385" s="197"/>
      <c r="M385" s="201"/>
      <c r="N385" s="202"/>
      <c r="O385" s="202"/>
      <c r="P385" s="202"/>
      <c r="Q385" s="202"/>
      <c r="R385" s="202"/>
      <c r="S385" s="202"/>
      <c r="T385" s="203"/>
      <c r="AT385" s="198" t="s">
        <v>167</v>
      </c>
      <c r="AU385" s="198" t="s">
        <v>84</v>
      </c>
      <c r="AV385" s="13" t="s">
        <v>15</v>
      </c>
      <c r="AW385" s="13" t="s">
        <v>33</v>
      </c>
      <c r="AX385" s="13" t="s">
        <v>71</v>
      </c>
      <c r="AY385" s="198" t="s">
        <v>158</v>
      </c>
    </row>
    <row r="386" spans="2:51" s="12" customFormat="1" ht="12">
      <c r="B386" s="188"/>
      <c r="D386" s="189" t="s">
        <v>167</v>
      </c>
      <c r="E386" s="190" t="s">
        <v>3</v>
      </c>
      <c r="F386" s="191" t="s">
        <v>505</v>
      </c>
      <c r="H386" s="192">
        <v>-56.694</v>
      </c>
      <c r="I386" s="193"/>
      <c r="L386" s="188"/>
      <c r="M386" s="194"/>
      <c r="N386" s="195"/>
      <c r="O386" s="195"/>
      <c r="P386" s="195"/>
      <c r="Q386" s="195"/>
      <c r="R386" s="195"/>
      <c r="S386" s="195"/>
      <c r="T386" s="196"/>
      <c r="AT386" s="190" t="s">
        <v>167</v>
      </c>
      <c r="AU386" s="190" t="s">
        <v>84</v>
      </c>
      <c r="AV386" s="12" t="s">
        <v>78</v>
      </c>
      <c r="AW386" s="12" t="s">
        <v>33</v>
      </c>
      <c r="AX386" s="12" t="s">
        <v>71</v>
      </c>
      <c r="AY386" s="190" t="s">
        <v>158</v>
      </c>
    </row>
    <row r="387" spans="2:51" s="14" customFormat="1" ht="12">
      <c r="B387" s="204"/>
      <c r="D387" s="189" t="s">
        <v>167</v>
      </c>
      <c r="E387" s="205" t="s">
        <v>3</v>
      </c>
      <c r="F387" s="206" t="s">
        <v>215</v>
      </c>
      <c r="H387" s="207">
        <v>165.22</v>
      </c>
      <c r="I387" s="208"/>
      <c r="L387" s="204"/>
      <c r="M387" s="209"/>
      <c r="N387" s="210"/>
      <c r="O387" s="210"/>
      <c r="P387" s="210"/>
      <c r="Q387" s="210"/>
      <c r="R387" s="210"/>
      <c r="S387" s="210"/>
      <c r="T387" s="211"/>
      <c r="AT387" s="205" t="s">
        <v>167</v>
      </c>
      <c r="AU387" s="205" t="s">
        <v>84</v>
      </c>
      <c r="AV387" s="14" t="s">
        <v>165</v>
      </c>
      <c r="AW387" s="14" t="s">
        <v>33</v>
      </c>
      <c r="AX387" s="14" t="s">
        <v>15</v>
      </c>
      <c r="AY387" s="205" t="s">
        <v>158</v>
      </c>
    </row>
    <row r="388" spans="2:51" s="12" customFormat="1" ht="12">
      <c r="B388" s="188"/>
      <c r="D388" s="189" t="s">
        <v>167</v>
      </c>
      <c r="F388" s="191" t="s">
        <v>506</v>
      </c>
      <c r="H388" s="192">
        <v>173.481</v>
      </c>
      <c r="I388" s="193"/>
      <c r="L388" s="188"/>
      <c r="M388" s="194"/>
      <c r="N388" s="195"/>
      <c r="O388" s="195"/>
      <c r="P388" s="195"/>
      <c r="Q388" s="195"/>
      <c r="R388" s="195"/>
      <c r="S388" s="195"/>
      <c r="T388" s="196"/>
      <c r="AT388" s="190" t="s">
        <v>167</v>
      </c>
      <c r="AU388" s="190" t="s">
        <v>84</v>
      </c>
      <c r="AV388" s="12" t="s">
        <v>78</v>
      </c>
      <c r="AW388" s="12" t="s">
        <v>4</v>
      </c>
      <c r="AX388" s="12" t="s">
        <v>15</v>
      </c>
      <c r="AY388" s="190" t="s">
        <v>158</v>
      </c>
    </row>
    <row r="389" spans="2:65" s="1" customFormat="1" ht="16.5" customHeight="1">
      <c r="B389" s="175"/>
      <c r="C389" s="212" t="s">
        <v>507</v>
      </c>
      <c r="D389" s="212" t="s">
        <v>248</v>
      </c>
      <c r="E389" s="213" t="s">
        <v>508</v>
      </c>
      <c r="F389" s="214" t="s">
        <v>509</v>
      </c>
      <c r="G389" s="215" t="s">
        <v>219</v>
      </c>
      <c r="H389" s="216">
        <v>59.529</v>
      </c>
      <c r="I389" s="217"/>
      <c r="J389" s="218">
        <f>ROUND(I389*H389,2)</f>
        <v>0</v>
      </c>
      <c r="K389" s="214" t="s">
        <v>3</v>
      </c>
      <c r="L389" s="219"/>
      <c r="M389" s="220" t="s">
        <v>3</v>
      </c>
      <c r="N389" s="221" t="s">
        <v>42</v>
      </c>
      <c r="O389" s="67"/>
      <c r="P389" s="185">
        <f>O389*H389</f>
        <v>0</v>
      </c>
      <c r="Q389" s="185">
        <v>3E-05</v>
      </c>
      <c r="R389" s="185">
        <f>Q389*H389</f>
        <v>0.0017858700000000002</v>
      </c>
      <c r="S389" s="185">
        <v>0</v>
      </c>
      <c r="T389" s="186">
        <f>S389*H389</f>
        <v>0</v>
      </c>
      <c r="AR389" s="19" t="s">
        <v>195</v>
      </c>
      <c r="AT389" s="19" t="s">
        <v>248</v>
      </c>
      <c r="AU389" s="19" t="s">
        <v>84</v>
      </c>
      <c r="AY389" s="19" t="s">
        <v>158</v>
      </c>
      <c r="BE389" s="187">
        <f>IF(N389="základní",J389,0)</f>
        <v>0</v>
      </c>
      <c r="BF389" s="187">
        <f>IF(N389="snížená",J389,0)</f>
        <v>0</v>
      </c>
      <c r="BG389" s="187">
        <f>IF(N389="zákl. přenesená",J389,0)</f>
        <v>0</v>
      </c>
      <c r="BH389" s="187">
        <f>IF(N389="sníž. přenesená",J389,0)</f>
        <v>0</v>
      </c>
      <c r="BI389" s="187">
        <f>IF(N389="nulová",J389,0)</f>
        <v>0</v>
      </c>
      <c r="BJ389" s="19" t="s">
        <v>15</v>
      </c>
      <c r="BK389" s="187">
        <f>ROUND(I389*H389,2)</f>
        <v>0</v>
      </c>
      <c r="BL389" s="19" t="s">
        <v>165</v>
      </c>
      <c r="BM389" s="19" t="s">
        <v>510</v>
      </c>
    </row>
    <row r="390" spans="2:51" s="13" customFormat="1" ht="12">
      <c r="B390" s="197"/>
      <c r="D390" s="189" t="s">
        <v>167</v>
      </c>
      <c r="E390" s="198" t="s">
        <v>3</v>
      </c>
      <c r="F390" s="199" t="s">
        <v>511</v>
      </c>
      <c r="H390" s="198" t="s">
        <v>3</v>
      </c>
      <c r="I390" s="200"/>
      <c r="L390" s="197"/>
      <c r="M390" s="201"/>
      <c r="N390" s="202"/>
      <c r="O390" s="202"/>
      <c r="P390" s="202"/>
      <c r="Q390" s="202"/>
      <c r="R390" s="202"/>
      <c r="S390" s="202"/>
      <c r="T390" s="203"/>
      <c r="AT390" s="198" t="s">
        <v>167</v>
      </c>
      <c r="AU390" s="198" t="s">
        <v>84</v>
      </c>
      <c r="AV390" s="13" t="s">
        <v>15</v>
      </c>
      <c r="AW390" s="13" t="s">
        <v>33</v>
      </c>
      <c r="AX390" s="13" t="s">
        <v>71</v>
      </c>
      <c r="AY390" s="198" t="s">
        <v>158</v>
      </c>
    </row>
    <row r="391" spans="2:51" s="12" customFormat="1" ht="12">
      <c r="B391" s="188"/>
      <c r="D391" s="189" t="s">
        <v>167</v>
      </c>
      <c r="E391" s="190" t="s">
        <v>3</v>
      </c>
      <c r="F391" s="191" t="s">
        <v>447</v>
      </c>
      <c r="H391" s="192">
        <v>48.04</v>
      </c>
      <c r="I391" s="193"/>
      <c r="L391" s="188"/>
      <c r="M391" s="194"/>
      <c r="N391" s="195"/>
      <c r="O391" s="195"/>
      <c r="P391" s="195"/>
      <c r="Q391" s="195"/>
      <c r="R391" s="195"/>
      <c r="S391" s="195"/>
      <c r="T391" s="196"/>
      <c r="AT391" s="190" t="s">
        <v>167</v>
      </c>
      <c r="AU391" s="190" t="s">
        <v>84</v>
      </c>
      <c r="AV391" s="12" t="s">
        <v>78</v>
      </c>
      <c r="AW391" s="12" t="s">
        <v>33</v>
      </c>
      <c r="AX391" s="12" t="s">
        <v>71</v>
      </c>
      <c r="AY391" s="190" t="s">
        <v>158</v>
      </c>
    </row>
    <row r="392" spans="2:51" s="13" customFormat="1" ht="12">
      <c r="B392" s="197"/>
      <c r="D392" s="189" t="s">
        <v>167</v>
      </c>
      <c r="E392" s="198" t="s">
        <v>3</v>
      </c>
      <c r="F392" s="199" t="s">
        <v>330</v>
      </c>
      <c r="H392" s="198" t="s">
        <v>3</v>
      </c>
      <c r="I392" s="200"/>
      <c r="L392" s="197"/>
      <c r="M392" s="201"/>
      <c r="N392" s="202"/>
      <c r="O392" s="202"/>
      <c r="P392" s="202"/>
      <c r="Q392" s="202"/>
      <c r="R392" s="202"/>
      <c r="S392" s="202"/>
      <c r="T392" s="203"/>
      <c r="AT392" s="198" t="s">
        <v>167</v>
      </c>
      <c r="AU392" s="198" t="s">
        <v>84</v>
      </c>
      <c r="AV392" s="13" t="s">
        <v>15</v>
      </c>
      <c r="AW392" s="13" t="s">
        <v>33</v>
      </c>
      <c r="AX392" s="13" t="s">
        <v>71</v>
      </c>
      <c r="AY392" s="198" t="s">
        <v>158</v>
      </c>
    </row>
    <row r="393" spans="2:51" s="12" customFormat="1" ht="12">
      <c r="B393" s="188"/>
      <c r="D393" s="189" t="s">
        <v>167</v>
      </c>
      <c r="E393" s="190" t="s">
        <v>3</v>
      </c>
      <c r="F393" s="191" t="s">
        <v>497</v>
      </c>
      <c r="H393" s="192">
        <v>3.5</v>
      </c>
      <c r="I393" s="193"/>
      <c r="L393" s="188"/>
      <c r="M393" s="194"/>
      <c r="N393" s="195"/>
      <c r="O393" s="195"/>
      <c r="P393" s="195"/>
      <c r="Q393" s="195"/>
      <c r="R393" s="195"/>
      <c r="S393" s="195"/>
      <c r="T393" s="196"/>
      <c r="AT393" s="190" t="s">
        <v>167</v>
      </c>
      <c r="AU393" s="190" t="s">
        <v>84</v>
      </c>
      <c r="AV393" s="12" t="s">
        <v>78</v>
      </c>
      <c r="AW393" s="12" t="s">
        <v>33</v>
      </c>
      <c r="AX393" s="12" t="s">
        <v>71</v>
      </c>
      <c r="AY393" s="190" t="s">
        <v>158</v>
      </c>
    </row>
    <row r="394" spans="2:51" s="15" customFormat="1" ht="12">
      <c r="B394" s="222"/>
      <c r="D394" s="189" t="s">
        <v>167</v>
      </c>
      <c r="E394" s="223" t="s">
        <v>3</v>
      </c>
      <c r="F394" s="224" t="s">
        <v>498</v>
      </c>
      <c r="H394" s="225">
        <v>51.54</v>
      </c>
      <c r="I394" s="226"/>
      <c r="L394" s="222"/>
      <c r="M394" s="227"/>
      <c r="N394" s="228"/>
      <c r="O394" s="228"/>
      <c r="P394" s="228"/>
      <c r="Q394" s="228"/>
      <c r="R394" s="228"/>
      <c r="S394" s="228"/>
      <c r="T394" s="229"/>
      <c r="AT394" s="223" t="s">
        <v>167</v>
      </c>
      <c r="AU394" s="223" t="s">
        <v>84</v>
      </c>
      <c r="AV394" s="15" t="s">
        <v>84</v>
      </c>
      <c r="AW394" s="15" t="s">
        <v>33</v>
      </c>
      <c r="AX394" s="15" t="s">
        <v>71</v>
      </c>
      <c r="AY394" s="223" t="s">
        <v>158</v>
      </c>
    </row>
    <row r="395" spans="2:51" s="13" customFormat="1" ht="12">
      <c r="B395" s="197"/>
      <c r="D395" s="189" t="s">
        <v>167</v>
      </c>
      <c r="E395" s="198" t="s">
        <v>3</v>
      </c>
      <c r="F395" s="199" t="s">
        <v>499</v>
      </c>
      <c r="H395" s="198" t="s">
        <v>3</v>
      </c>
      <c r="I395" s="200"/>
      <c r="L395" s="197"/>
      <c r="M395" s="201"/>
      <c r="N395" s="202"/>
      <c r="O395" s="202"/>
      <c r="P395" s="202"/>
      <c r="Q395" s="202"/>
      <c r="R395" s="202"/>
      <c r="S395" s="202"/>
      <c r="T395" s="203"/>
      <c r="AT395" s="198" t="s">
        <v>167</v>
      </c>
      <c r="AU395" s="198" t="s">
        <v>84</v>
      </c>
      <c r="AV395" s="13" t="s">
        <v>15</v>
      </c>
      <c r="AW395" s="13" t="s">
        <v>33</v>
      </c>
      <c r="AX395" s="13" t="s">
        <v>71</v>
      </c>
      <c r="AY395" s="198" t="s">
        <v>158</v>
      </c>
    </row>
    <row r="396" spans="2:51" s="12" customFormat="1" ht="12">
      <c r="B396" s="188"/>
      <c r="D396" s="189" t="s">
        <v>167</v>
      </c>
      <c r="E396" s="190" t="s">
        <v>3</v>
      </c>
      <c r="F396" s="191" t="s">
        <v>512</v>
      </c>
      <c r="H396" s="192">
        <v>5.154</v>
      </c>
      <c r="I396" s="193"/>
      <c r="L396" s="188"/>
      <c r="M396" s="194"/>
      <c r="N396" s="195"/>
      <c r="O396" s="195"/>
      <c r="P396" s="195"/>
      <c r="Q396" s="195"/>
      <c r="R396" s="195"/>
      <c r="S396" s="195"/>
      <c r="T396" s="196"/>
      <c r="AT396" s="190" t="s">
        <v>167</v>
      </c>
      <c r="AU396" s="190" t="s">
        <v>84</v>
      </c>
      <c r="AV396" s="12" t="s">
        <v>78</v>
      </c>
      <c r="AW396" s="12" t="s">
        <v>33</v>
      </c>
      <c r="AX396" s="12" t="s">
        <v>71</v>
      </c>
      <c r="AY396" s="190" t="s">
        <v>158</v>
      </c>
    </row>
    <row r="397" spans="2:51" s="14" customFormat="1" ht="12">
      <c r="B397" s="204"/>
      <c r="D397" s="189" t="s">
        <v>167</v>
      </c>
      <c r="E397" s="205" t="s">
        <v>3</v>
      </c>
      <c r="F397" s="206" t="s">
        <v>215</v>
      </c>
      <c r="H397" s="207">
        <v>56.694</v>
      </c>
      <c r="I397" s="208"/>
      <c r="L397" s="204"/>
      <c r="M397" s="209"/>
      <c r="N397" s="210"/>
      <c r="O397" s="210"/>
      <c r="P397" s="210"/>
      <c r="Q397" s="210"/>
      <c r="R397" s="210"/>
      <c r="S397" s="210"/>
      <c r="T397" s="211"/>
      <c r="AT397" s="205" t="s">
        <v>167</v>
      </c>
      <c r="AU397" s="205" t="s">
        <v>84</v>
      </c>
      <c r="AV397" s="14" t="s">
        <v>165</v>
      </c>
      <c r="AW397" s="14" t="s">
        <v>33</v>
      </c>
      <c r="AX397" s="14" t="s">
        <v>15</v>
      </c>
      <c r="AY397" s="205" t="s">
        <v>158</v>
      </c>
    </row>
    <row r="398" spans="2:51" s="12" customFormat="1" ht="12">
      <c r="B398" s="188"/>
      <c r="D398" s="189" t="s">
        <v>167</v>
      </c>
      <c r="F398" s="191" t="s">
        <v>513</v>
      </c>
      <c r="H398" s="192">
        <v>59.529</v>
      </c>
      <c r="I398" s="193"/>
      <c r="L398" s="188"/>
      <c r="M398" s="194"/>
      <c r="N398" s="195"/>
      <c r="O398" s="195"/>
      <c r="P398" s="195"/>
      <c r="Q398" s="195"/>
      <c r="R398" s="195"/>
      <c r="S398" s="195"/>
      <c r="T398" s="196"/>
      <c r="AT398" s="190" t="s">
        <v>167</v>
      </c>
      <c r="AU398" s="190" t="s">
        <v>84</v>
      </c>
      <c r="AV398" s="12" t="s">
        <v>78</v>
      </c>
      <c r="AW398" s="12" t="s">
        <v>4</v>
      </c>
      <c r="AX398" s="12" t="s">
        <v>15</v>
      </c>
      <c r="AY398" s="190" t="s">
        <v>158</v>
      </c>
    </row>
    <row r="399" spans="2:65" s="1" customFormat="1" ht="22.5" customHeight="1">
      <c r="B399" s="175"/>
      <c r="C399" s="176" t="s">
        <v>514</v>
      </c>
      <c r="D399" s="176" t="s">
        <v>160</v>
      </c>
      <c r="E399" s="177" t="s">
        <v>254</v>
      </c>
      <c r="F399" s="178" t="s">
        <v>255</v>
      </c>
      <c r="G399" s="179" t="s">
        <v>219</v>
      </c>
      <c r="H399" s="180">
        <v>273.18</v>
      </c>
      <c r="I399" s="181"/>
      <c r="J399" s="182">
        <f>ROUND(I399*H399,2)</f>
        <v>0</v>
      </c>
      <c r="K399" s="178" t="s">
        <v>164</v>
      </c>
      <c r="L399" s="37"/>
      <c r="M399" s="183" t="s">
        <v>3</v>
      </c>
      <c r="N399" s="184" t="s">
        <v>42</v>
      </c>
      <c r="O399" s="67"/>
      <c r="P399" s="185">
        <f>O399*H399</f>
        <v>0</v>
      </c>
      <c r="Q399" s="185">
        <v>0</v>
      </c>
      <c r="R399" s="185">
        <f>Q399*H399</f>
        <v>0</v>
      </c>
      <c r="S399" s="185">
        <v>0</v>
      </c>
      <c r="T399" s="186">
        <f>S399*H399</f>
        <v>0</v>
      </c>
      <c r="AR399" s="19" t="s">
        <v>165</v>
      </c>
      <c r="AT399" s="19" t="s">
        <v>160</v>
      </c>
      <c r="AU399" s="19" t="s">
        <v>84</v>
      </c>
      <c r="AY399" s="19" t="s">
        <v>158</v>
      </c>
      <c r="BE399" s="187">
        <f>IF(N399="základní",J399,0)</f>
        <v>0</v>
      </c>
      <c r="BF399" s="187">
        <f>IF(N399="snížená",J399,0)</f>
        <v>0</v>
      </c>
      <c r="BG399" s="187">
        <f>IF(N399="zákl. přenesená",J399,0)</f>
        <v>0</v>
      </c>
      <c r="BH399" s="187">
        <f>IF(N399="sníž. přenesená",J399,0)</f>
        <v>0</v>
      </c>
      <c r="BI399" s="187">
        <f>IF(N399="nulová",J399,0)</f>
        <v>0</v>
      </c>
      <c r="BJ399" s="19" t="s">
        <v>15</v>
      </c>
      <c r="BK399" s="187">
        <f>ROUND(I399*H399,2)</f>
        <v>0</v>
      </c>
      <c r="BL399" s="19" t="s">
        <v>165</v>
      </c>
      <c r="BM399" s="19" t="s">
        <v>515</v>
      </c>
    </row>
    <row r="400" spans="2:51" s="13" customFormat="1" ht="12">
      <c r="B400" s="197"/>
      <c r="D400" s="189" t="s">
        <v>167</v>
      </c>
      <c r="E400" s="198" t="s">
        <v>3</v>
      </c>
      <c r="F400" s="199" t="s">
        <v>257</v>
      </c>
      <c r="H400" s="198" t="s">
        <v>3</v>
      </c>
      <c r="I400" s="200"/>
      <c r="L400" s="197"/>
      <c r="M400" s="201"/>
      <c r="N400" s="202"/>
      <c r="O400" s="202"/>
      <c r="P400" s="202"/>
      <c r="Q400" s="202"/>
      <c r="R400" s="202"/>
      <c r="S400" s="202"/>
      <c r="T400" s="203"/>
      <c r="AT400" s="198" t="s">
        <v>167</v>
      </c>
      <c r="AU400" s="198" t="s">
        <v>84</v>
      </c>
      <c r="AV400" s="13" t="s">
        <v>15</v>
      </c>
      <c r="AW400" s="13" t="s">
        <v>33</v>
      </c>
      <c r="AX400" s="13" t="s">
        <v>71</v>
      </c>
      <c r="AY400" s="198" t="s">
        <v>158</v>
      </c>
    </row>
    <row r="401" spans="2:51" s="12" customFormat="1" ht="12">
      <c r="B401" s="188"/>
      <c r="D401" s="189" t="s">
        <v>167</v>
      </c>
      <c r="E401" s="190" t="s">
        <v>3</v>
      </c>
      <c r="F401" s="191" t="s">
        <v>258</v>
      </c>
      <c r="H401" s="192">
        <v>10.6</v>
      </c>
      <c r="I401" s="193"/>
      <c r="L401" s="188"/>
      <c r="M401" s="194"/>
      <c r="N401" s="195"/>
      <c r="O401" s="195"/>
      <c r="P401" s="195"/>
      <c r="Q401" s="195"/>
      <c r="R401" s="195"/>
      <c r="S401" s="195"/>
      <c r="T401" s="196"/>
      <c r="AT401" s="190" t="s">
        <v>167</v>
      </c>
      <c r="AU401" s="190" t="s">
        <v>84</v>
      </c>
      <c r="AV401" s="12" t="s">
        <v>78</v>
      </c>
      <c r="AW401" s="12" t="s">
        <v>33</v>
      </c>
      <c r="AX401" s="12" t="s">
        <v>71</v>
      </c>
      <c r="AY401" s="190" t="s">
        <v>158</v>
      </c>
    </row>
    <row r="402" spans="2:51" s="12" customFormat="1" ht="12">
      <c r="B402" s="188"/>
      <c r="D402" s="189" t="s">
        <v>167</v>
      </c>
      <c r="E402" s="190" t="s">
        <v>3</v>
      </c>
      <c r="F402" s="191" t="s">
        <v>259</v>
      </c>
      <c r="H402" s="192">
        <v>55</v>
      </c>
      <c r="I402" s="193"/>
      <c r="L402" s="188"/>
      <c r="M402" s="194"/>
      <c r="N402" s="195"/>
      <c r="O402" s="195"/>
      <c r="P402" s="195"/>
      <c r="Q402" s="195"/>
      <c r="R402" s="195"/>
      <c r="S402" s="195"/>
      <c r="T402" s="196"/>
      <c r="AT402" s="190" t="s">
        <v>167</v>
      </c>
      <c r="AU402" s="190" t="s">
        <v>84</v>
      </c>
      <c r="AV402" s="12" t="s">
        <v>78</v>
      </c>
      <c r="AW402" s="12" t="s">
        <v>33</v>
      </c>
      <c r="AX402" s="12" t="s">
        <v>71</v>
      </c>
      <c r="AY402" s="190" t="s">
        <v>158</v>
      </c>
    </row>
    <row r="403" spans="2:51" s="12" customFormat="1" ht="12">
      <c r="B403" s="188"/>
      <c r="D403" s="189" t="s">
        <v>167</v>
      </c>
      <c r="E403" s="190" t="s">
        <v>3</v>
      </c>
      <c r="F403" s="191" t="s">
        <v>260</v>
      </c>
      <c r="H403" s="192">
        <v>55</v>
      </c>
      <c r="I403" s="193"/>
      <c r="L403" s="188"/>
      <c r="M403" s="194"/>
      <c r="N403" s="195"/>
      <c r="O403" s="195"/>
      <c r="P403" s="195"/>
      <c r="Q403" s="195"/>
      <c r="R403" s="195"/>
      <c r="S403" s="195"/>
      <c r="T403" s="196"/>
      <c r="AT403" s="190" t="s">
        <v>167</v>
      </c>
      <c r="AU403" s="190" t="s">
        <v>84</v>
      </c>
      <c r="AV403" s="12" t="s">
        <v>78</v>
      </c>
      <c r="AW403" s="12" t="s">
        <v>33</v>
      </c>
      <c r="AX403" s="12" t="s">
        <v>71</v>
      </c>
      <c r="AY403" s="190" t="s">
        <v>158</v>
      </c>
    </row>
    <row r="404" spans="2:51" s="12" customFormat="1" ht="12">
      <c r="B404" s="188"/>
      <c r="D404" s="189" t="s">
        <v>167</v>
      </c>
      <c r="E404" s="190" t="s">
        <v>3</v>
      </c>
      <c r="F404" s="191" t="s">
        <v>261</v>
      </c>
      <c r="H404" s="192">
        <v>9.6</v>
      </c>
      <c r="I404" s="193"/>
      <c r="L404" s="188"/>
      <c r="M404" s="194"/>
      <c r="N404" s="195"/>
      <c r="O404" s="195"/>
      <c r="P404" s="195"/>
      <c r="Q404" s="195"/>
      <c r="R404" s="195"/>
      <c r="S404" s="195"/>
      <c r="T404" s="196"/>
      <c r="AT404" s="190" t="s">
        <v>167</v>
      </c>
      <c r="AU404" s="190" t="s">
        <v>84</v>
      </c>
      <c r="AV404" s="12" t="s">
        <v>78</v>
      </c>
      <c r="AW404" s="12" t="s">
        <v>33</v>
      </c>
      <c r="AX404" s="12" t="s">
        <v>71</v>
      </c>
      <c r="AY404" s="190" t="s">
        <v>158</v>
      </c>
    </row>
    <row r="405" spans="2:51" s="12" customFormat="1" ht="12">
      <c r="B405" s="188"/>
      <c r="D405" s="189" t="s">
        <v>167</v>
      </c>
      <c r="E405" s="190" t="s">
        <v>3</v>
      </c>
      <c r="F405" s="191" t="s">
        <v>262</v>
      </c>
      <c r="H405" s="192">
        <v>23</v>
      </c>
      <c r="I405" s="193"/>
      <c r="L405" s="188"/>
      <c r="M405" s="194"/>
      <c r="N405" s="195"/>
      <c r="O405" s="195"/>
      <c r="P405" s="195"/>
      <c r="Q405" s="195"/>
      <c r="R405" s="195"/>
      <c r="S405" s="195"/>
      <c r="T405" s="196"/>
      <c r="AT405" s="190" t="s">
        <v>167</v>
      </c>
      <c r="AU405" s="190" t="s">
        <v>84</v>
      </c>
      <c r="AV405" s="12" t="s">
        <v>78</v>
      </c>
      <c r="AW405" s="12" t="s">
        <v>33</v>
      </c>
      <c r="AX405" s="12" t="s">
        <v>71</v>
      </c>
      <c r="AY405" s="190" t="s">
        <v>158</v>
      </c>
    </row>
    <row r="406" spans="2:51" s="12" customFormat="1" ht="12">
      <c r="B406" s="188"/>
      <c r="D406" s="189" t="s">
        <v>167</v>
      </c>
      <c r="E406" s="190" t="s">
        <v>3</v>
      </c>
      <c r="F406" s="191" t="s">
        <v>263</v>
      </c>
      <c r="H406" s="192">
        <v>20.5</v>
      </c>
      <c r="I406" s="193"/>
      <c r="L406" s="188"/>
      <c r="M406" s="194"/>
      <c r="N406" s="195"/>
      <c r="O406" s="195"/>
      <c r="P406" s="195"/>
      <c r="Q406" s="195"/>
      <c r="R406" s="195"/>
      <c r="S406" s="195"/>
      <c r="T406" s="196"/>
      <c r="AT406" s="190" t="s">
        <v>167</v>
      </c>
      <c r="AU406" s="190" t="s">
        <v>84</v>
      </c>
      <c r="AV406" s="12" t="s">
        <v>78</v>
      </c>
      <c r="AW406" s="12" t="s">
        <v>33</v>
      </c>
      <c r="AX406" s="12" t="s">
        <v>71</v>
      </c>
      <c r="AY406" s="190" t="s">
        <v>158</v>
      </c>
    </row>
    <row r="407" spans="2:51" s="12" customFormat="1" ht="12">
      <c r="B407" s="188"/>
      <c r="D407" s="189" t="s">
        <v>167</v>
      </c>
      <c r="E407" s="190" t="s">
        <v>3</v>
      </c>
      <c r="F407" s="191" t="s">
        <v>264</v>
      </c>
      <c r="H407" s="192">
        <v>1.8</v>
      </c>
      <c r="I407" s="193"/>
      <c r="L407" s="188"/>
      <c r="M407" s="194"/>
      <c r="N407" s="195"/>
      <c r="O407" s="195"/>
      <c r="P407" s="195"/>
      <c r="Q407" s="195"/>
      <c r="R407" s="195"/>
      <c r="S407" s="195"/>
      <c r="T407" s="196"/>
      <c r="AT407" s="190" t="s">
        <v>167</v>
      </c>
      <c r="AU407" s="190" t="s">
        <v>84</v>
      </c>
      <c r="AV407" s="12" t="s">
        <v>78</v>
      </c>
      <c r="AW407" s="12" t="s">
        <v>33</v>
      </c>
      <c r="AX407" s="12" t="s">
        <v>71</v>
      </c>
      <c r="AY407" s="190" t="s">
        <v>158</v>
      </c>
    </row>
    <row r="408" spans="2:51" s="12" customFormat="1" ht="12">
      <c r="B408" s="188"/>
      <c r="D408" s="189" t="s">
        <v>167</v>
      </c>
      <c r="E408" s="190" t="s">
        <v>3</v>
      </c>
      <c r="F408" s="191" t="s">
        <v>265</v>
      </c>
      <c r="H408" s="192">
        <v>9.94</v>
      </c>
      <c r="I408" s="193"/>
      <c r="L408" s="188"/>
      <c r="M408" s="194"/>
      <c r="N408" s="195"/>
      <c r="O408" s="195"/>
      <c r="P408" s="195"/>
      <c r="Q408" s="195"/>
      <c r="R408" s="195"/>
      <c r="S408" s="195"/>
      <c r="T408" s="196"/>
      <c r="AT408" s="190" t="s">
        <v>167</v>
      </c>
      <c r="AU408" s="190" t="s">
        <v>84</v>
      </c>
      <c r="AV408" s="12" t="s">
        <v>78</v>
      </c>
      <c r="AW408" s="12" t="s">
        <v>33</v>
      </c>
      <c r="AX408" s="12" t="s">
        <v>71</v>
      </c>
      <c r="AY408" s="190" t="s">
        <v>158</v>
      </c>
    </row>
    <row r="409" spans="2:51" s="12" customFormat="1" ht="12">
      <c r="B409" s="188"/>
      <c r="D409" s="189" t="s">
        <v>167</v>
      </c>
      <c r="E409" s="190" t="s">
        <v>3</v>
      </c>
      <c r="F409" s="191" t="s">
        <v>266</v>
      </c>
      <c r="H409" s="192">
        <v>42.7</v>
      </c>
      <c r="I409" s="193"/>
      <c r="L409" s="188"/>
      <c r="M409" s="194"/>
      <c r="N409" s="195"/>
      <c r="O409" s="195"/>
      <c r="P409" s="195"/>
      <c r="Q409" s="195"/>
      <c r="R409" s="195"/>
      <c r="S409" s="195"/>
      <c r="T409" s="196"/>
      <c r="AT409" s="190" t="s">
        <v>167</v>
      </c>
      <c r="AU409" s="190" t="s">
        <v>84</v>
      </c>
      <c r="AV409" s="12" t="s">
        <v>78</v>
      </c>
      <c r="AW409" s="12" t="s">
        <v>33</v>
      </c>
      <c r="AX409" s="12" t="s">
        <v>71</v>
      </c>
      <c r="AY409" s="190" t="s">
        <v>158</v>
      </c>
    </row>
    <row r="410" spans="2:51" s="12" customFormat="1" ht="12">
      <c r="B410" s="188"/>
      <c r="D410" s="189" t="s">
        <v>167</v>
      </c>
      <c r="E410" s="190" t="s">
        <v>3</v>
      </c>
      <c r="F410" s="191" t="s">
        <v>267</v>
      </c>
      <c r="H410" s="192">
        <v>3.36</v>
      </c>
      <c r="I410" s="193"/>
      <c r="L410" s="188"/>
      <c r="M410" s="194"/>
      <c r="N410" s="195"/>
      <c r="O410" s="195"/>
      <c r="P410" s="195"/>
      <c r="Q410" s="195"/>
      <c r="R410" s="195"/>
      <c r="S410" s="195"/>
      <c r="T410" s="196"/>
      <c r="AT410" s="190" t="s">
        <v>167</v>
      </c>
      <c r="AU410" s="190" t="s">
        <v>84</v>
      </c>
      <c r="AV410" s="12" t="s">
        <v>78</v>
      </c>
      <c r="AW410" s="12" t="s">
        <v>33</v>
      </c>
      <c r="AX410" s="12" t="s">
        <v>71</v>
      </c>
      <c r="AY410" s="190" t="s">
        <v>158</v>
      </c>
    </row>
    <row r="411" spans="2:51" s="12" customFormat="1" ht="12">
      <c r="B411" s="188"/>
      <c r="D411" s="189" t="s">
        <v>167</v>
      </c>
      <c r="E411" s="190" t="s">
        <v>3</v>
      </c>
      <c r="F411" s="191" t="s">
        <v>268</v>
      </c>
      <c r="H411" s="192">
        <v>16.6</v>
      </c>
      <c r="I411" s="193"/>
      <c r="L411" s="188"/>
      <c r="M411" s="194"/>
      <c r="N411" s="195"/>
      <c r="O411" s="195"/>
      <c r="P411" s="195"/>
      <c r="Q411" s="195"/>
      <c r="R411" s="195"/>
      <c r="S411" s="195"/>
      <c r="T411" s="196"/>
      <c r="AT411" s="190" t="s">
        <v>167</v>
      </c>
      <c r="AU411" s="190" t="s">
        <v>84</v>
      </c>
      <c r="AV411" s="12" t="s">
        <v>78</v>
      </c>
      <c r="AW411" s="12" t="s">
        <v>33</v>
      </c>
      <c r="AX411" s="12" t="s">
        <v>71</v>
      </c>
      <c r="AY411" s="190" t="s">
        <v>158</v>
      </c>
    </row>
    <row r="412" spans="2:51" s="12" customFormat="1" ht="12">
      <c r="B412" s="188"/>
      <c r="D412" s="189" t="s">
        <v>167</v>
      </c>
      <c r="E412" s="190" t="s">
        <v>3</v>
      </c>
      <c r="F412" s="191" t="s">
        <v>269</v>
      </c>
      <c r="H412" s="192">
        <v>2.54</v>
      </c>
      <c r="I412" s="193"/>
      <c r="L412" s="188"/>
      <c r="M412" s="194"/>
      <c r="N412" s="195"/>
      <c r="O412" s="195"/>
      <c r="P412" s="195"/>
      <c r="Q412" s="195"/>
      <c r="R412" s="195"/>
      <c r="S412" s="195"/>
      <c r="T412" s="196"/>
      <c r="AT412" s="190" t="s">
        <v>167</v>
      </c>
      <c r="AU412" s="190" t="s">
        <v>84</v>
      </c>
      <c r="AV412" s="12" t="s">
        <v>78</v>
      </c>
      <c r="AW412" s="12" t="s">
        <v>33</v>
      </c>
      <c r="AX412" s="12" t="s">
        <v>71</v>
      </c>
      <c r="AY412" s="190" t="s">
        <v>158</v>
      </c>
    </row>
    <row r="413" spans="2:51" s="12" customFormat="1" ht="12">
      <c r="B413" s="188"/>
      <c r="D413" s="189" t="s">
        <v>167</v>
      </c>
      <c r="E413" s="190" t="s">
        <v>3</v>
      </c>
      <c r="F413" s="191" t="s">
        <v>270</v>
      </c>
      <c r="H413" s="192">
        <v>5.8</v>
      </c>
      <c r="I413" s="193"/>
      <c r="L413" s="188"/>
      <c r="M413" s="194"/>
      <c r="N413" s="195"/>
      <c r="O413" s="195"/>
      <c r="P413" s="195"/>
      <c r="Q413" s="195"/>
      <c r="R413" s="195"/>
      <c r="S413" s="195"/>
      <c r="T413" s="196"/>
      <c r="AT413" s="190" t="s">
        <v>167</v>
      </c>
      <c r="AU413" s="190" t="s">
        <v>84</v>
      </c>
      <c r="AV413" s="12" t="s">
        <v>78</v>
      </c>
      <c r="AW413" s="12" t="s">
        <v>33</v>
      </c>
      <c r="AX413" s="12" t="s">
        <v>71</v>
      </c>
      <c r="AY413" s="190" t="s">
        <v>158</v>
      </c>
    </row>
    <row r="414" spans="2:51" s="12" customFormat="1" ht="12">
      <c r="B414" s="188"/>
      <c r="D414" s="189" t="s">
        <v>167</v>
      </c>
      <c r="E414" s="190" t="s">
        <v>3</v>
      </c>
      <c r="F414" s="191" t="s">
        <v>271</v>
      </c>
      <c r="H414" s="192">
        <v>1.5</v>
      </c>
      <c r="I414" s="193"/>
      <c r="L414" s="188"/>
      <c r="M414" s="194"/>
      <c r="N414" s="195"/>
      <c r="O414" s="195"/>
      <c r="P414" s="195"/>
      <c r="Q414" s="195"/>
      <c r="R414" s="195"/>
      <c r="S414" s="195"/>
      <c r="T414" s="196"/>
      <c r="AT414" s="190" t="s">
        <v>167</v>
      </c>
      <c r="AU414" s="190" t="s">
        <v>84</v>
      </c>
      <c r="AV414" s="12" t="s">
        <v>78</v>
      </c>
      <c r="AW414" s="12" t="s">
        <v>33</v>
      </c>
      <c r="AX414" s="12" t="s">
        <v>71</v>
      </c>
      <c r="AY414" s="190" t="s">
        <v>158</v>
      </c>
    </row>
    <row r="415" spans="2:51" s="12" customFormat="1" ht="12">
      <c r="B415" s="188"/>
      <c r="D415" s="189" t="s">
        <v>167</v>
      </c>
      <c r="E415" s="190" t="s">
        <v>3</v>
      </c>
      <c r="F415" s="191" t="s">
        <v>272</v>
      </c>
      <c r="H415" s="192">
        <v>4.64</v>
      </c>
      <c r="I415" s="193"/>
      <c r="L415" s="188"/>
      <c r="M415" s="194"/>
      <c r="N415" s="195"/>
      <c r="O415" s="195"/>
      <c r="P415" s="195"/>
      <c r="Q415" s="195"/>
      <c r="R415" s="195"/>
      <c r="S415" s="195"/>
      <c r="T415" s="196"/>
      <c r="AT415" s="190" t="s">
        <v>167</v>
      </c>
      <c r="AU415" s="190" t="s">
        <v>84</v>
      </c>
      <c r="AV415" s="12" t="s">
        <v>78</v>
      </c>
      <c r="AW415" s="12" t="s">
        <v>33</v>
      </c>
      <c r="AX415" s="12" t="s">
        <v>71</v>
      </c>
      <c r="AY415" s="190" t="s">
        <v>158</v>
      </c>
    </row>
    <row r="416" spans="2:51" s="12" customFormat="1" ht="12">
      <c r="B416" s="188"/>
      <c r="D416" s="189" t="s">
        <v>167</v>
      </c>
      <c r="E416" s="190" t="s">
        <v>3</v>
      </c>
      <c r="F416" s="191" t="s">
        <v>273</v>
      </c>
      <c r="H416" s="192">
        <v>4.9</v>
      </c>
      <c r="I416" s="193"/>
      <c r="L416" s="188"/>
      <c r="M416" s="194"/>
      <c r="N416" s="195"/>
      <c r="O416" s="195"/>
      <c r="P416" s="195"/>
      <c r="Q416" s="195"/>
      <c r="R416" s="195"/>
      <c r="S416" s="195"/>
      <c r="T416" s="196"/>
      <c r="AT416" s="190" t="s">
        <v>167</v>
      </c>
      <c r="AU416" s="190" t="s">
        <v>84</v>
      </c>
      <c r="AV416" s="12" t="s">
        <v>78</v>
      </c>
      <c r="AW416" s="12" t="s">
        <v>33</v>
      </c>
      <c r="AX416" s="12" t="s">
        <v>71</v>
      </c>
      <c r="AY416" s="190" t="s">
        <v>158</v>
      </c>
    </row>
    <row r="417" spans="2:51" s="12" customFormat="1" ht="12">
      <c r="B417" s="188"/>
      <c r="D417" s="189" t="s">
        <v>167</v>
      </c>
      <c r="E417" s="190" t="s">
        <v>3</v>
      </c>
      <c r="F417" s="191" t="s">
        <v>274</v>
      </c>
      <c r="H417" s="192">
        <v>5.7</v>
      </c>
      <c r="I417" s="193"/>
      <c r="L417" s="188"/>
      <c r="M417" s="194"/>
      <c r="N417" s="195"/>
      <c r="O417" s="195"/>
      <c r="P417" s="195"/>
      <c r="Q417" s="195"/>
      <c r="R417" s="195"/>
      <c r="S417" s="195"/>
      <c r="T417" s="196"/>
      <c r="AT417" s="190" t="s">
        <v>167</v>
      </c>
      <c r="AU417" s="190" t="s">
        <v>84</v>
      </c>
      <c r="AV417" s="12" t="s">
        <v>78</v>
      </c>
      <c r="AW417" s="12" t="s">
        <v>33</v>
      </c>
      <c r="AX417" s="12" t="s">
        <v>71</v>
      </c>
      <c r="AY417" s="190" t="s">
        <v>158</v>
      </c>
    </row>
    <row r="418" spans="2:51" s="14" customFormat="1" ht="12">
      <c r="B418" s="204"/>
      <c r="D418" s="189" t="s">
        <v>167</v>
      </c>
      <c r="E418" s="205" t="s">
        <v>3</v>
      </c>
      <c r="F418" s="206" t="s">
        <v>215</v>
      </c>
      <c r="H418" s="207">
        <v>273.18</v>
      </c>
      <c r="I418" s="208"/>
      <c r="L418" s="204"/>
      <c r="M418" s="209"/>
      <c r="N418" s="210"/>
      <c r="O418" s="210"/>
      <c r="P418" s="210"/>
      <c r="Q418" s="210"/>
      <c r="R418" s="210"/>
      <c r="S418" s="210"/>
      <c r="T418" s="211"/>
      <c r="AT418" s="205" t="s">
        <v>167</v>
      </c>
      <c r="AU418" s="205" t="s">
        <v>84</v>
      </c>
      <c r="AV418" s="14" t="s">
        <v>165</v>
      </c>
      <c r="AW418" s="14" t="s">
        <v>33</v>
      </c>
      <c r="AX418" s="14" t="s">
        <v>15</v>
      </c>
      <c r="AY418" s="205" t="s">
        <v>158</v>
      </c>
    </row>
    <row r="419" spans="2:65" s="1" customFormat="1" ht="16.5" customHeight="1">
      <c r="B419" s="175"/>
      <c r="C419" s="212" t="s">
        <v>516</v>
      </c>
      <c r="D419" s="212" t="s">
        <v>248</v>
      </c>
      <c r="E419" s="213" t="s">
        <v>276</v>
      </c>
      <c r="F419" s="214" t="s">
        <v>277</v>
      </c>
      <c r="G419" s="215" t="s">
        <v>219</v>
      </c>
      <c r="H419" s="216">
        <v>286.839</v>
      </c>
      <c r="I419" s="217"/>
      <c r="J419" s="218">
        <f>ROUND(I419*H419,2)</f>
        <v>0</v>
      </c>
      <c r="K419" s="214" t="s">
        <v>164</v>
      </c>
      <c r="L419" s="219"/>
      <c r="M419" s="220" t="s">
        <v>3</v>
      </c>
      <c r="N419" s="221" t="s">
        <v>42</v>
      </c>
      <c r="O419" s="67"/>
      <c r="P419" s="185">
        <f>O419*H419</f>
        <v>0</v>
      </c>
      <c r="Q419" s="185">
        <v>4E-05</v>
      </c>
      <c r="R419" s="185">
        <f>Q419*H419</f>
        <v>0.01147356</v>
      </c>
      <c r="S419" s="185">
        <v>0</v>
      </c>
      <c r="T419" s="186">
        <f>S419*H419</f>
        <v>0</v>
      </c>
      <c r="AR419" s="19" t="s">
        <v>195</v>
      </c>
      <c r="AT419" s="19" t="s">
        <v>248</v>
      </c>
      <c r="AU419" s="19" t="s">
        <v>84</v>
      </c>
      <c r="AY419" s="19" t="s">
        <v>158</v>
      </c>
      <c r="BE419" s="187">
        <f>IF(N419="základní",J419,0)</f>
        <v>0</v>
      </c>
      <c r="BF419" s="187">
        <f>IF(N419="snížená",J419,0)</f>
        <v>0</v>
      </c>
      <c r="BG419" s="187">
        <f>IF(N419="zákl. přenesená",J419,0)</f>
        <v>0</v>
      </c>
      <c r="BH419" s="187">
        <f>IF(N419="sníž. přenesená",J419,0)</f>
        <v>0</v>
      </c>
      <c r="BI419" s="187">
        <f>IF(N419="nulová",J419,0)</f>
        <v>0</v>
      </c>
      <c r="BJ419" s="19" t="s">
        <v>15</v>
      </c>
      <c r="BK419" s="187">
        <f>ROUND(I419*H419,2)</f>
        <v>0</v>
      </c>
      <c r="BL419" s="19" t="s">
        <v>165</v>
      </c>
      <c r="BM419" s="19" t="s">
        <v>517</v>
      </c>
    </row>
    <row r="420" spans="2:51" s="12" customFormat="1" ht="12">
      <c r="B420" s="188"/>
      <c r="D420" s="189" t="s">
        <v>167</v>
      </c>
      <c r="F420" s="191" t="s">
        <v>252</v>
      </c>
      <c r="H420" s="192">
        <v>286.839</v>
      </c>
      <c r="I420" s="193"/>
      <c r="L420" s="188"/>
      <c r="M420" s="194"/>
      <c r="N420" s="195"/>
      <c r="O420" s="195"/>
      <c r="P420" s="195"/>
      <c r="Q420" s="195"/>
      <c r="R420" s="195"/>
      <c r="S420" s="195"/>
      <c r="T420" s="196"/>
      <c r="AT420" s="190" t="s">
        <v>167</v>
      </c>
      <c r="AU420" s="190" t="s">
        <v>84</v>
      </c>
      <c r="AV420" s="12" t="s">
        <v>78</v>
      </c>
      <c r="AW420" s="12" t="s">
        <v>4</v>
      </c>
      <c r="AX420" s="12" t="s">
        <v>15</v>
      </c>
      <c r="AY420" s="190" t="s">
        <v>158</v>
      </c>
    </row>
    <row r="421" spans="2:65" s="1" customFormat="1" ht="16.5" customHeight="1">
      <c r="B421" s="175"/>
      <c r="C421" s="176" t="s">
        <v>518</v>
      </c>
      <c r="D421" s="176" t="s">
        <v>160</v>
      </c>
      <c r="E421" s="177" t="s">
        <v>280</v>
      </c>
      <c r="F421" s="178" t="s">
        <v>281</v>
      </c>
      <c r="G421" s="179" t="s">
        <v>163</v>
      </c>
      <c r="H421" s="180">
        <v>132.822</v>
      </c>
      <c r="I421" s="181"/>
      <c r="J421" s="182">
        <f>ROUND(I421*H421,2)</f>
        <v>0</v>
      </c>
      <c r="K421" s="178" t="s">
        <v>164</v>
      </c>
      <c r="L421" s="37"/>
      <c r="M421" s="183" t="s">
        <v>3</v>
      </c>
      <c r="N421" s="184" t="s">
        <v>42</v>
      </c>
      <c r="O421" s="67"/>
      <c r="P421" s="185">
        <f>O421*H421</f>
        <v>0</v>
      </c>
      <c r="Q421" s="185">
        <v>0</v>
      </c>
      <c r="R421" s="185">
        <f>Q421*H421</f>
        <v>0</v>
      </c>
      <c r="S421" s="185">
        <v>0</v>
      </c>
      <c r="T421" s="186">
        <f>S421*H421</f>
        <v>0</v>
      </c>
      <c r="AR421" s="19" t="s">
        <v>165</v>
      </c>
      <c r="AT421" s="19" t="s">
        <v>160</v>
      </c>
      <c r="AU421" s="19" t="s">
        <v>84</v>
      </c>
      <c r="AY421" s="19" t="s">
        <v>158</v>
      </c>
      <c r="BE421" s="187">
        <f>IF(N421="základní",J421,0)</f>
        <v>0</v>
      </c>
      <c r="BF421" s="187">
        <f>IF(N421="snížená",J421,0)</f>
        <v>0</v>
      </c>
      <c r="BG421" s="187">
        <f>IF(N421="zákl. přenesená",J421,0)</f>
        <v>0</v>
      </c>
      <c r="BH421" s="187">
        <f>IF(N421="sníž. přenesená",J421,0)</f>
        <v>0</v>
      </c>
      <c r="BI421" s="187">
        <f>IF(N421="nulová",J421,0)</f>
        <v>0</v>
      </c>
      <c r="BJ421" s="19" t="s">
        <v>15</v>
      </c>
      <c r="BK421" s="187">
        <f>ROUND(I421*H421,2)</f>
        <v>0</v>
      </c>
      <c r="BL421" s="19" t="s">
        <v>165</v>
      </c>
      <c r="BM421" s="19" t="s">
        <v>519</v>
      </c>
    </row>
    <row r="422" spans="2:51" s="13" customFormat="1" ht="12">
      <c r="B422" s="197"/>
      <c r="D422" s="189" t="s">
        <v>167</v>
      </c>
      <c r="E422" s="198" t="s">
        <v>3</v>
      </c>
      <c r="F422" s="199" t="s">
        <v>257</v>
      </c>
      <c r="H422" s="198" t="s">
        <v>3</v>
      </c>
      <c r="I422" s="200"/>
      <c r="L422" s="197"/>
      <c r="M422" s="201"/>
      <c r="N422" s="202"/>
      <c r="O422" s="202"/>
      <c r="P422" s="202"/>
      <c r="Q422" s="202"/>
      <c r="R422" s="202"/>
      <c r="S422" s="202"/>
      <c r="T422" s="203"/>
      <c r="AT422" s="198" t="s">
        <v>167</v>
      </c>
      <c r="AU422" s="198" t="s">
        <v>84</v>
      </c>
      <c r="AV422" s="13" t="s">
        <v>15</v>
      </c>
      <c r="AW422" s="13" t="s">
        <v>33</v>
      </c>
      <c r="AX422" s="13" t="s">
        <v>71</v>
      </c>
      <c r="AY422" s="198" t="s">
        <v>158</v>
      </c>
    </row>
    <row r="423" spans="2:51" s="12" customFormat="1" ht="12">
      <c r="B423" s="188"/>
      <c r="D423" s="189" t="s">
        <v>167</v>
      </c>
      <c r="E423" s="190" t="s">
        <v>3</v>
      </c>
      <c r="F423" s="191" t="s">
        <v>283</v>
      </c>
      <c r="H423" s="192">
        <v>5.2</v>
      </c>
      <c r="I423" s="193"/>
      <c r="L423" s="188"/>
      <c r="M423" s="194"/>
      <c r="N423" s="195"/>
      <c r="O423" s="195"/>
      <c r="P423" s="195"/>
      <c r="Q423" s="195"/>
      <c r="R423" s="195"/>
      <c r="S423" s="195"/>
      <c r="T423" s="196"/>
      <c r="AT423" s="190" t="s">
        <v>167</v>
      </c>
      <c r="AU423" s="190" t="s">
        <v>84</v>
      </c>
      <c r="AV423" s="12" t="s">
        <v>78</v>
      </c>
      <c r="AW423" s="12" t="s">
        <v>33</v>
      </c>
      <c r="AX423" s="12" t="s">
        <v>71</v>
      </c>
      <c r="AY423" s="190" t="s">
        <v>158</v>
      </c>
    </row>
    <row r="424" spans="2:51" s="12" customFormat="1" ht="12">
      <c r="B424" s="188"/>
      <c r="D424" s="189" t="s">
        <v>167</v>
      </c>
      <c r="E424" s="190" t="s">
        <v>3</v>
      </c>
      <c r="F424" s="191" t="s">
        <v>284</v>
      </c>
      <c r="H424" s="192">
        <v>30</v>
      </c>
      <c r="I424" s="193"/>
      <c r="L424" s="188"/>
      <c r="M424" s="194"/>
      <c r="N424" s="195"/>
      <c r="O424" s="195"/>
      <c r="P424" s="195"/>
      <c r="Q424" s="195"/>
      <c r="R424" s="195"/>
      <c r="S424" s="195"/>
      <c r="T424" s="196"/>
      <c r="AT424" s="190" t="s">
        <v>167</v>
      </c>
      <c r="AU424" s="190" t="s">
        <v>84</v>
      </c>
      <c r="AV424" s="12" t="s">
        <v>78</v>
      </c>
      <c r="AW424" s="12" t="s">
        <v>33</v>
      </c>
      <c r="AX424" s="12" t="s">
        <v>71</v>
      </c>
      <c r="AY424" s="190" t="s">
        <v>158</v>
      </c>
    </row>
    <row r="425" spans="2:51" s="12" customFormat="1" ht="12">
      <c r="B425" s="188"/>
      <c r="D425" s="189" t="s">
        <v>167</v>
      </c>
      <c r="E425" s="190" t="s">
        <v>3</v>
      </c>
      <c r="F425" s="191" t="s">
        <v>285</v>
      </c>
      <c r="H425" s="192">
        <v>28.875</v>
      </c>
      <c r="I425" s="193"/>
      <c r="L425" s="188"/>
      <c r="M425" s="194"/>
      <c r="N425" s="195"/>
      <c r="O425" s="195"/>
      <c r="P425" s="195"/>
      <c r="Q425" s="195"/>
      <c r="R425" s="195"/>
      <c r="S425" s="195"/>
      <c r="T425" s="196"/>
      <c r="AT425" s="190" t="s">
        <v>167</v>
      </c>
      <c r="AU425" s="190" t="s">
        <v>84</v>
      </c>
      <c r="AV425" s="12" t="s">
        <v>78</v>
      </c>
      <c r="AW425" s="12" t="s">
        <v>33</v>
      </c>
      <c r="AX425" s="12" t="s">
        <v>71</v>
      </c>
      <c r="AY425" s="190" t="s">
        <v>158</v>
      </c>
    </row>
    <row r="426" spans="2:51" s="12" customFormat="1" ht="12">
      <c r="B426" s="188"/>
      <c r="D426" s="189" t="s">
        <v>167</v>
      </c>
      <c r="E426" s="190" t="s">
        <v>3</v>
      </c>
      <c r="F426" s="191" t="s">
        <v>286</v>
      </c>
      <c r="H426" s="192">
        <v>4.55</v>
      </c>
      <c r="I426" s="193"/>
      <c r="L426" s="188"/>
      <c r="M426" s="194"/>
      <c r="N426" s="195"/>
      <c r="O426" s="195"/>
      <c r="P426" s="195"/>
      <c r="Q426" s="195"/>
      <c r="R426" s="195"/>
      <c r="S426" s="195"/>
      <c r="T426" s="196"/>
      <c r="AT426" s="190" t="s">
        <v>167</v>
      </c>
      <c r="AU426" s="190" t="s">
        <v>84</v>
      </c>
      <c r="AV426" s="12" t="s">
        <v>78</v>
      </c>
      <c r="AW426" s="12" t="s">
        <v>33</v>
      </c>
      <c r="AX426" s="12" t="s">
        <v>71</v>
      </c>
      <c r="AY426" s="190" t="s">
        <v>158</v>
      </c>
    </row>
    <row r="427" spans="2:51" s="12" customFormat="1" ht="12">
      <c r="B427" s="188"/>
      <c r="D427" s="189" t="s">
        <v>167</v>
      </c>
      <c r="E427" s="190" t="s">
        <v>3</v>
      </c>
      <c r="F427" s="191" t="s">
        <v>287</v>
      </c>
      <c r="H427" s="192">
        <v>6</v>
      </c>
      <c r="I427" s="193"/>
      <c r="L427" s="188"/>
      <c r="M427" s="194"/>
      <c r="N427" s="195"/>
      <c r="O427" s="195"/>
      <c r="P427" s="195"/>
      <c r="Q427" s="195"/>
      <c r="R427" s="195"/>
      <c r="S427" s="195"/>
      <c r="T427" s="196"/>
      <c r="AT427" s="190" t="s">
        <v>167</v>
      </c>
      <c r="AU427" s="190" t="s">
        <v>84</v>
      </c>
      <c r="AV427" s="12" t="s">
        <v>78</v>
      </c>
      <c r="AW427" s="12" t="s">
        <v>33</v>
      </c>
      <c r="AX427" s="12" t="s">
        <v>71</v>
      </c>
      <c r="AY427" s="190" t="s">
        <v>158</v>
      </c>
    </row>
    <row r="428" spans="2:51" s="12" customFormat="1" ht="12">
      <c r="B428" s="188"/>
      <c r="D428" s="189" t="s">
        <v>167</v>
      </c>
      <c r="E428" s="190" t="s">
        <v>3</v>
      </c>
      <c r="F428" s="191" t="s">
        <v>288</v>
      </c>
      <c r="H428" s="192">
        <v>5.25</v>
      </c>
      <c r="I428" s="193"/>
      <c r="L428" s="188"/>
      <c r="M428" s="194"/>
      <c r="N428" s="195"/>
      <c r="O428" s="195"/>
      <c r="P428" s="195"/>
      <c r="Q428" s="195"/>
      <c r="R428" s="195"/>
      <c r="S428" s="195"/>
      <c r="T428" s="196"/>
      <c r="AT428" s="190" t="s">
        <v>167</v>
      </c>
      <c r="AU428" s="190" t="s">
        <v>84</v>
      </c>
      <c r="AV428" s="12" t="s">
        <v>78</v>
      </c>
      <c r="AW428" s="12" t="s">
        <v>33</v>
      </c>
      <c r="AX428" s="12" t="s">
        <v>71</v>
      </c>
      <c r="AY428" s="190" t="s">
        <v>158</v>
      </c>
    </row>
    <row r="429" spans="2:51" s="12" customFormat="1" ht="12">
      <c r="B429" s="188"/>
      <c r="D429" s="189" t="s">
        <v>167</v>
      </c>
      <c r="E429" s="190" t="s">
        <v>3</v>
      </c>
      <c r="F429" s="191" t="s">
        <v>289</v>
      </c>
      <c r="H429" s="192">
        <v>0.36</v>
      </c>
      <c r="I429" s="193"/>
      <c r="L429" s="188"/>
      <c r="M429" s="194"/>
      <c r="N429" s="195"/>
      <c r="O429" s="195"/>
      <c r="P429" s="195"/>
      <c r="Q429" s="195"/>
      <c r="R429" s="195"/>
      <c r="S429" s="195"/>
      <c r="T429" s="196"/>
      <c r="AT429" s="190" t="s">
        <v>167</v>
      </c>
      <c r="AU429" s="190" t="s">
        <v>84</v>
      </c>
      <c r="AV429" s="12" t="s">
        <v>78</v>
      </c>
      <c r="AW429" s="12" t="s">
        <v>33</v>
      </c>
      <c r="AX429" s="12" t="s">
        <v>71</v>
      </c>
      <c r="AY429" s="190" t="s">
        <v>158</v>
      </c>
    </row>
    <row r="430" spans="2:51" s="12" customFormat="1" ht="12">
      <c r="B430" s="188"/>
      <c r="D430" s="189" t="s">
        <v>167</v>
      </c>
      <c r="E430" s="190" t="s">
        <v>3</v>
      </c>
      <c r="F430" s="191" t="s">
        <v>290</v>
      </c>
      <c r="H430" s="192">
        <v>5.664</v>
      </c>
      <c r="I430" s="193"/>
      <c r="L430" s="188"/>
      <c r="M430" s="194"/>
      <c r="N430" s="195"/>
      <c r="O430" s="195"/>
      <c r="P430" s="195"/>
      <c r="Q430" s="195"/>
      <c r="R430" s="195"/>
      <c r="S430" s="195"/>
      <c r="T430" s="196"/>
      <c r="AT430" s="190" t="s">
        <v>167</v>
      </c>
      <c r="AU430" s="190" t="s">
        <v>84</v>
      </c>
      <c r="AV430" s="12" t="s">
        <v>78</v>
      </c>
      <c r="AW430" s="12" t="s">
        <v>33</v>
      </c>
      <c r="AX430" s="12" t="s">
        <v>71</v>
      </c>
      <c r="AY430" s="190" t="s">
        <v>158</v>
      </c>
    </row>
    <row r="431" spans="2:51" s="12" customFormat="1" ht="12">
      <c r="B431" s="188"/>
      <c r="D431" s="189" t="s">
        <v>167</v>
      </c>
      <c r="E431" s="190" t="s">
        <v>3</v>
      </c>
      <c r="F431" s="191" t="s">
        <v>291</v>
      </c>
      <c r="H431" s="192">
        <v>29.4</v>
      </c>
      <c r="I431" s="193"/>
      <c r="L431" s="188"/>
      <c r="M431" s="194"/>
      <c r="N431" s="195"/>
      <c r="O431" s="195"/>
      <c r="P431" s="195"/>
      <c r="Q431" s="195"/>
      <c r="R431" s="195"/>
      <c r="S431" s="195"/>
      <c r="T431" s="196"/>
      <c r="AT431" s="190" t="s">
        <v>167</v>
      </c>
      <c r="AU431" s="190" t="s">
        <v>84</v>
      </c>
      <c r="AV431" s="12" t="s">
        <v>78</v>
      </c>
      <c r="AW431" s="12" t="s">
        <v>33</v>
      </c>
      <c r="AX431" s="12" t="s">
        <v>71</v>
      </c>
      <c r="AY431" s="190" t="s">
        <v>158</v>
      </c>
    </row>
    <row r="432" spans="2:51" s="12" customFormat="1" ht="12">
      <c r="B432" s="188"/>
      <c r="D432" s="189" t="s">
        <v>167</v>
      </c>
      <c r="E432" s="190" t="s">
        <v>3</v>
      </c>
      <c r="F432" s="191" t="s">
        <v>292</v>
      </c>
      <c r="H432" s="192">
        <v>0.494</v>
      </c>
      <c r="I432" s="193"/>
      <c r="L432" s="188"/>
      <c r="M432" s="194"/>
      <c r="N432" s="195"/>
      <c r="O432" s="195"/>
      <c r="P432" s="195"/>
      <c r="Q432" s="195"/>
      <c r="R432" s="195"/>
      <c r="S432" s="195"/>
      <c r="T432" s="196"/>
      <c r="AT432" s="190" t="s">
        <v>167</v>
      </c>
      <c r="AU432" s="190" t="s">
        <v>84</v>
      </c>
      <c r="AV432" s="12" t="s">
        <v>78</v>
      </c>
      <c r="AW432" s="12" t="s">
        <v>33</v>
      </c>
      <c r="AX432" s="12" t="s">
        <v>71</v>
      </c>
      <c r="AY432" s="190" t="s">
        <v>158</v>
      </c>
    </row>
    <row r="433" spans="2:51" s="12" customFormat="1" ht="12">
      <c r="B433" s="188"/>
      <c r="D433" s="189" t="s">
        <v>167</v>
      </c>
      <c r="E433" s="190" t="s">
        <v>3</v>
      </c>
      <c r="F433" s="191" t="s">
        <v>293</v>
      </c>
      <c r="H433" s="192">
        <v>6.08</v>
      </c>
      <c r="I433" s="193"/>
      <c r="L433" s="188"/>
      <c r="M433" s="194"/>
      <c r="N433" s="195"/>
      <c r="O433" s="195"/>
      <c r="P433" s="195"/>
      <c r="Q433" s="195"/>
      <c r="R433" s="195"/>
      <c r="S433" s="195"/>
      <c r="T433" s="196"/>
      <c r="AT433" s="190" t="s">
        <v>167</v>
      </c>
      <c r="AU433" s="190" t="s">
        <v>84</v>
      </c>
      <c r="AV433" s="12" t="s">
        <v>78</v>
      </c>
      <c r="AW433" s="12" t="s">
        <v>33</v>
      </c>
      <c r="AX433" s="12" t="s">
        <v>71</v>
      </c>
      <c r="AY433" s="190" t="s">
        <v>158</v>
      </c>
    </row>
    <row r="434" spans="2:51" s="12" customFormat="1" ht="12">
      <c r="B434" s="188"/>
      <c r="D434" s="189" t="s">
        <v>167</v>
      </c>
      <c r="E434" s="190" t="s">
        <v>3</v>
      </c>
      <c r="F434" s="191" t="s">
        <v>294</v>
      </c>
      <c r="H434" s="192">
        <v>0.752</v>
      </c>
      <c r="I434" s="193"/>
      <c r="L434" s="188"/>
      <c r="M434" s="194"/>
      <c r="N434" s="195"/>
      <c r="O434" s="195"/>
      <c r="P434" s="195"/>
      <c r="Q434" s="195"/>
      <c r="R434" s="195"/>
      <c r="S434" s="195"/>
      <c r="T434" s="196"/>
      <c r="AT434" s="190" t="s">
        <v>167</v>
      </c>
      <c r="AU434" s="190" t="s">
        <v>84</v>
      </c>
      <c r="AV434" s="12" t="s">
        <v>78</v>
      </c>
      <c r="AW434" s="12" t="s">
        <v>33</v>
      </c>
      <c r="AX434" s="12" t="s">
        <v>71</v>
      </c>
      <c r="AY434" s="190" t="s">
        <v>158</v>
      </c>
    </row>
    <row r="435" spans="2:51" s="12" customFormat="1" ht="12">
      <c r="B435" s="188"/>
      <c r="D435" s="189" t="s">
        <v>167</v>
      </c>
      <c r="E435" s="190" t="s">
        <v>3</v>
      </c>
      <c r="F435" s="191" t="s">
        <v>295</v>
      </c>
      <c r="H435" s="192">
        <v>3.6</v>
      </c>
      <c r="I435" s="193"/>
      <c r="L435" s="188"/>
      <c r="M435" s="194"/>
      <c r="N435" s="195"/>
      <c r="O435" s="195"/>
      <c r="P435" s="195"/>
      <c r="Q435" s="195"/>
      <c r="R435" s="195"/>
      <c r="S435" s="195"/>
      <c r="T435" s="196"/>
      <c r="AT435" s="190" t="s">
        <v>167</v>
      </c>
      <c r="AU435" s="190" t="s">
        <v>84</v>
      </c>
      <c r="AV435" s="12" t="s">
        <v>78</v>
      </c>
      <c r="AW435" s="12" t="s">
        <v>33</v>
      </c>
      <c r="AX435" s="12" t="s">
        <v>71</v>
      </c>
      <c r="AY435" s="190" t="s">
        <v>158</v>
      </c>
    </row>
    <row r="436" spans="2:51" s="12" customFormat="1" ht="12">
      <c r="B436" s="188"/>
      <c r="D436" s="189" t="s">
        <v>167</v>
      </c>
      <c r="E436" s="190" t="s">
        <v>3</v>
      </c>
      <c r="F436" s="191" t="s">
        <v>296</v>
      </c>
      <c r="H436" s="192">
        <v>0.25</v>
      </c>
      <c r="I436" s="193"/>
      <c r="L436" s="188"/>
      <c r="M436" s="194"/>
      <c r="N436" s="195"/>
      <c r="O436" s="195"/>
      <c r="P436" s="195"/>
      <c r="Q436" s="195"/>
      <c r="R436" s="195"/>
      <c r="S436" s="195"/>
      <c r="T436" s="196"/>
      <c r="AT436" s="190" t="s">
        <v>167</v>
      </c>
      <c r="AU436" s="190" t="s">
        <v>84</v>
      </c>
      <c r="AV436" s="12" t="s">
        <v>78</v>
      </c>
      <c r="AW436" s="12" t="s">
        <v>33</v>
      </c>
      <c r="AX436" s="12" t="s">
        <v>71</v>
      </c>
      <c r="AY436" s="190" t="s">
        <v>158</v>
      </c>
    </row>
    <row r="437" spans="2:51" s="12" customFormat="1" ht="12">
      <c r="B437" s="188"/>
      <c r="D437" s="189" t="s">
        <v>167</v>
      </c>
      <c r="E437" s="190" t="s">
        <v>3</v>
      </c>
      <c r="F437" s="191" t="s">
        <v>297</v>
      </c>
      <c r="H437" s="192">
        <v>2.387</v>
      </c>
      <c r="I437" s="193"/>
      <c r="L437" s="188"/>
      <c r="M437" s="194"/>
      <c r="N437" s="195"/>
      <c r="O437" s="195"/>
      <c r="P437" s="195"/>
      <c r="Q437" s="195"/>
      <c r="R437" s="195"/>
      <c r="S437" s="195"/>
      <c r="T437" s="196"/>
      <c r="AT437" s="190" t="s">
        <v>167</v>
      </c>
      <c r="AU437" s="190" t="s">
        <v>84</v>
      </c>
      <c r="AV437" s="12" t="s">
        <v>78</v>
      </c>
      <c r="AW437" s="12" t="s">
        <v>33</v>
      </c>
      <c r="AX437" s="12" t="s">
        <v>71</v>
      </c>
      <c r="AY437" s="190" t="s">
        <v>158</v>
      </c>
    </row>
    <row r="438" spans="2:51" s="12" customFormat="1" ht="12">
      <c r="B438" s="188"/>
      <c r="D438" s="189" t="s">
        <v>167</v>
      </c>
      <c r="E438" s="190" t="s">
        <v>3</v>
      </c>
      <c r="F438" s="191" t="s">
        <v>298</v>
      </c>
      <c r="H438" s="192">
        <v>1.8</v>
      </c>
      <c r="I438" s="193"/>
      <c r="L438" s="188"/>
      <c r="M438" s="194"/>
      <c r="N438" s="195"/>
      <c r="O438" s="195"/>
      <c r="P438" s="195"/>
      <c r="Q438" s="195"/>
      <c r="R438" s="195"/>
      <c r="S438" s="195"/>
      <c r="T438" s="196"/>
      <c r="AT438" s="190" t="s">
        <v>167</v>
      </c>
      <c r="AU438" s="190" t="s">
        <v>84</v>
      </c>
      <c r="AV438" s="12" t="s">
        <v>78</v>
      </c>
      <c r="AW438" s="12" t="s">
        <v>33</v>
      </c>
      <c r="AX438" s="12" t="s">
        <v>71</v>
      </c>
      <c r="AY438" s="190" t="s">
        <v>158</v>
      </c>
    </row>
    <row r="439" spans="2:51" s="12" customFormat="1" ht="12">
      <c r="B439" s="188"/>
      <c r="D439" s="189" t="s">
        <v>167</v>
      </c>
      <c r="E439" s="190" t="s">
        <v>3</v>
      </c>
      <c r="F439" s="191" t="s">
        <v>299</v>
      </c>
      <c r="H439" s="192">
        <v>2.16</v>
      </c>
      <c r="I439" s="193"/>
      <c r="L439" s="188"/>
      <c r="M439" s="194"/>
      <c r="N439" s="195"/>
      <c r="O439" s="195"/>
      <c r="P439" s="195"/>
      <c r="Q439" s="195"/>
      <c r="R439" s="195"/>
      <c r="S439" s="195"/>
      <c r="T439" s="196"/>
      <c r="AT439" s="190" t="s">
        <v>167</v>
      </c>
      <c r="AU439" s="190" t="s">
        <v>84</v>
      </c>
      <c r="AV439" s="12" t="s">
        <v>78</v>
      </c>
      <c r="AW439" s="12" t="s">
        <v>33</v>
      </c>
      <c r="AX439" s="12" t="s">
        <v>71</v>
      </c>
      <c r="AY439" s="190" t="s">
        <v>158</v>
      </c>
    </row>
    <row r="440" spans="2:51" s="14" customFormat="1" ht="12">
      <c r="B440" s="204"/>
      <c r="D440" s="189" t="s">
        <v>167</v>
      </c>
      <c r="E440" s="205" t="s">
        <v>3</v>
      </c>
      <c r="F440" s="206" t="s">
        <v>215</v>
      </c>
      <c r="H440" s="207">
        <v>132.822</v>
      </c>
      <c r="I440" s="208"/>
      <c r="L440" s="204"/>
      <c r="M440" s="209"/>
      <c r="N440" s="210"/>
      <c r="O440" s="210"/>
      <c r="P440" s="210"/>
      <c r="Q440" s="210"/>
      <c r="R440" s="210"/>
      <c r="S440" s="210"/>
      <c r="T440" s="211"/>
      <c r="AT440" s="205" t="s">
        <v>167</v>
      </c>
      <c r="AU440" s="205" t="s">
        <v>84</v>
      </c>
      <c r="AV440" s="14" t="s">
        <v>165</v>
      </c>
      <c r="AW440" s="14" t="s">
        <v>33</v>
      </c>
      <c r="AX440" s="14" t="s">
        <v>15</v>
      </c>
      <c r="AY440" s="205" t="s">
        <v>158</v>
      </c>
    </row>
    <row r="441" spans="2:65" s="1" customFormat="1" ht="16.5" customHeight="1">
      <c r="B441" s="175"/>
      <c r="C441" s="176" t="s">
        <v>520</v>
      </c>
      <c r="D441" s="176" t="s">
        <v>160</v>
      </c>
      <c r="E441" s="177" t="s">
        <v>521</v>
      </c>
      <c r="F441" s="178" t="s">
        <v>522</v>
      </c>
      <c r="G441" s="179" t="s">
        <v>163</v>
      </c>
      <c r="H441" s="180">
        <v>540.004</v>
      </c>
      <c r="I441" s="181"/>
      <c r="J441" s="182">
        <f>ROUND(I441*H441,2)</f>
        <v>0</v>
      </c>
      <c r="K441" s="178" t="s">
        <v>164</v>
      </c>
      <c r="L441" s="37"/>
      <c r="M441" s="183" t="s">
        <v>3</v>
      </c>
      <c r="N441" s="184" t="s">
        <v>42</v>
      </c>
      <c r="O441" s="67"/>
      <c r="P441" s="185">
        <f>O441*H441</f>
        <v>0</v>
      </c>
      <c r="Q441" s="185">
        <v>0</v>
      </c>
      <c r="R441" s="185">
        <f>Q441*H441</f>
        <v>0</v>
      </c>
      <c r="S441" s="185">
        <v>0</v>
      </c>
      <c r="T441" s="186">
        <f>S441*H441</f>
        <v>0</v>
      </c>
      <c r="AR441" s="19" t="s">
        <v>165</v>
      </c>
      <c r="AT441" s="19" t="s">
        <v>160</v>
      </c>
      <c r="AU441" s="19" t="s">
        <v>84</v>
      </c>
      <c r="AY441" s="19" t="s">
        <v>158</v>
      </c>
      <c r="BE441" s="187">
        <f>IF(N441="základní",J441,0)</f>
        <v>0</v>
      </c>
      <c r="BF441" s="187">
        <f>IF(N441="snížená",J441,0)</f>
        <v>0</v>
      </c>
      <c r="BG441" s="187">
        <f>IF(N441="zákl. přenesená",J441,0)</f>
        <v>0</v>
      </c>
      <c r="BH441" s="187">
        <f>IF(N441="sníž. přenesená",J441,0)</f>
        <v>0</v>
      </c>
      <c r="BI441" s="187">
        <f>IF(N441="nulová",J441,0)</f>
        <v>0</v>
      </c>
      <c r="BJ441" s="19" t="s">
        <v>15</v>
      </c>
      <c r="BK441" s="187">
        <f>ROUND(I441*H441,2)</f>
        <v>0</v>
      </c>
      <c r="BL441" s="19" t="s">
        <v>165</v>
      </c>
      <c r="BM441" s="19" t="s">
        <v>523</v>
      </c>
    </row>
    <row r="442" spans="2:51" s="13" customFormat="1" ht="12">
      <c r="B442" s="197"/>
      <c r="D442" s="189" t="s">
        <v>167</v>
      </c>
      <c r="E442" s="198" t="s">
        <v>3</v>
      </c>
      <c r="F442" s="199" t="s">
        <v>362</v>
      </c>
      <c r="H442" s="198" t="s">
        <v>3</v>
      </c>
      <c r="I442" s="200"/>
      <c r="L442" s="197"/>
      <c r="M442" s="201"/>
      <c r="N442" s="202"/>
      <c r="O442" s="202"/>
      <c r="P442" s="202"/>
      <c r="Q442" s="202"/>
      <c r="R442" s="202"/>
      <c r="S442" s="202"/>
      <c r="T442" s="203"/>
      <c r="AT442" s="198" t="s">
        <v>167</v>
      </c>
      <c r="AU442" s="198" t="s">
        <v>84</v>
      </c>
      <c r="AV442" s="13" t="s">
        <v>15</v>
      </c>
      <c r="AW442" s="13" t="s">
        <v>33</v>
      </c>
      <c r="AX442" s="13" t="s">
        <v>71</v>
      </c>
      <c r="AY442" s="198" t="s">
        <v>158</v>
      </c>
    </row>
    <row r="443" spans="2:51" s="12" customFormat="1" ht="12">
      <c r="B443" s="188"/>
      <c r="D443" s="189" t="s">
        <v>167</v>
      </c>
      <c r="E443" s="190" t="s">
        <v>3</v>
      </c>
      <c r="F443" s="191" t="s">
        <v>363</v>
      </c>
      <c r="H443" s="192">
        <v>540.004</v>
      </c>
      <c r="I443" s="193"/>
      <c r="L443" s="188"/>
      <c r="M443" s="194"/>
      <c r="N443" s="195"/>
      <c r="O443" s="195"/>
      <c r="P443" s="195"/>
      <c r="Q443" s="195"/>
      <c r="R443" s="195"/>
      <c r="S443" s="195"/>
      <c r="T443" s="196"/>
      <c r="AT443" s="190" t="s">
        <v>167</v>
      </c>
      <c r="AU443" s="190" t="s">
        <v>84</v>
      </c>
      <c r="AV443" s="12" t="s">
        <v>78</v>
      </c>
      <c r="AW443" s="12" t="s">
        <v>33</v>
      </c>
      <c r="AX443" s="12" t="s">
        <v>15</v>
      </c>
      <c r="AY443" s="190" t="s">
        <v>158</v>
      </c>
    </row>
    <row r="444" spans="2:65" s="1" customFormat="1" ht="16.5" customHeight="1">
      <c r="B444" s="175"/>
      <c r="C444" s="176" t="s">
        <v>524</v>
      </c>
      <c r="D444" s="176" t="s">
        <v>160</v>
      </c>
      <c r="E444" s="177" t="s">
        <v>525</v>
      </c>
      <c r="F444" s="178" t="s">
        <v>526</v>
      </c>
      <c r="G444" s="179" t="s">
        <v>163</v>
      </c>
      <c r="H444" s="180">
        <v>495.401</v>
      </c>
      <c r="I444" s="181"/>
      <c r="J444" s="182">
        <f>ROUND(I444*H444,2)</f>
        <v>0</v>
      </c>
      <c r="K444" s="178" t="s">
        <v>3</v>
      </c>
      <c r="L444" s="37"/>
      <c r="M444" s="183" t="s">
        <v>3</v>
      </c>
      <c r="N444" s="184" t="s">
        <v>42</v>
      </c>
      <c r="O444" s="67"/>
      <c r="P444" s="185">
        <f>O444*H444</f>
        <v>0</v>
      </c>
      <c r="Q444" s="185">
        <v>0</v>
      </c>
      <c r="R444" s="185">
        <f>Q444*H444</f>
        <v>0</v>
      </c>
      <c r="S444" s="185">
        <v>0</v>
      </c>
      <c r="T444" s="186">
        <f>S444*H444</f>
        <v>0</v>
      </c>
      <c r="AR444" s="19" t="s">
        <v>165</v>
      </c>
      <c r="AT444" s="19" t="s">
        <v>160</v>
      </c>
      <c r="AU444" s="19" t="s">
        <v>84</v>
      </c>
      <c r="AY444" s="19" t="s">
        <v>158</v>
      </c>
      <c r="BE444" s="187">
        <f>IF(N444="základní",J444,0)</f>
        <v>0</v>
      </c>
      <c r="BF444" s="187">
        <f>IF(N444="snížená",J444,0)</f>
        <v>0</v>
      </c>
      <c r="BG444" s="187">
        <f>IF(N444="zákl. přenesená",J444,0)</f>
        <v>0</v>
      </c>
      <c r="BH444" s="187">
        <f>IF(N444="sníž. přenesená",J444,0)</f>
        <v>0</v>
      </c>
      <c r="BI444" s="187">
        <f>IF(N444="nulová",J444,0)</f>
        <v>0</v>
      </c>
      <c r="BJ444" s="19" t="s">
        <v>15</v>
      </c>
      <c r="BK444" s="187">
        <f>ROUND(I444*H444,2)</f>
        <v>0</v>
      </c>
      <c r="BL444" s="19" t="s">
        <v>165</v>
      </c>
      <c r="BM444" s="19" t="s">
        <v>527</v>
      </c>
    </row>
    <row r="445" spans="2:51" s="12" customFormat="1" ht="12">
      <c r="B445" s="188"/>
      <c r="D445" s="189" t="s">
        <v>167</v>
      </c>
      <c r="E445" s="190" t="s">
        <v>3</v>
      </c>
      <c r="F445" s="191" t="s">
        <v>528</v>
      </c>
      <c r="H445" s="192">
        <v>495.401</v>
      </c>
      <c r="I445" s="193"/>
      <c r="L445" s="188"/>
      <c r="M445" s="194"/>
      <c r="N445" s="195"/>
      <c r="O445" s="195"/>
      <c r="P445" s="195"/>
      <c r="Q445" s="195"/>
      <c r="R445" s="195"/>
      <c r="S445" s="195"/>
      <c r="T445" s="196"/>
      <c r="AT445" s="190" t="s">
        <v>167</v>
      </c>
      <c r="AU445" s="190" t="s">
        <v>84</v>
      </c>
      <c r="AV445" s="12" t="s">
        <v>78</v>
      </c>
      <c r="AW445" s="12" t="s">
        <v>33</v>
      </c>
      <c r="AX445" s="12" t="s">
        <v>15</v>
      </c>
      <c r="AY445" s="190" t="s">
        <v>158</v>
      </c>
    </row>
    <row r="446" spans="2:65" s="1" customFormat="1" ht="16.5" customHeight="1">
      <c r="B446" s="175"/>
      <c r="C446" s="176" t="s">
        <v>529</v>
      </c>
      <c r="D446" s="176" t="s">
        <v>160</v>
      </c>
      <c r="E446" s="177" t="s">
        <v>530</v>
      </c>
      <c r="F446" s="178" t="s">
        <v>531</v>
      </c>
      <c r="G446" s="179" t="s">
        <v>163</v>
      </c>
      <c r="H446" s="180">
        <v>467.477</v>
      </c>
      <c r="I446" s="181"/>
      <c r="J446" s="182">
        <f>ROUND(I446*H446,2)</f>
        <v>0</v>
      </c>
      <c r="K446" s="178" t="s">
        <v>3</v>
      </c>
      <c r="L446" s="37"/>
      <c r="M446" s="183" t="s">
        <v>3</v>
      </c>
      <c r="N446" s="184" t="s">
        <v>42</v>
      </c>
      <c r="O446" s="67"/>
      <c r="P446" s="185">
        <f>O446*H446</f>
        <v>0</v>
      </c>
      <c r="Q446" s="185">
        <v>0</v>
      </c>
      <c r="R446" s="185">
        <f>Q446*H446</f>
        <v>0</v>
      </c>
      <c r="S446" s="185">
        <v>0</v>
      </c>
      <c r="T446" s="186">
        <f>S446*H446</f>
        <v>0</v>
      </c>
      <c r="AR446" s="19" t="s">
        <v>165</v>
      </c>
      <c r="AT446" s="19" t="s">
        <v>160</v>
      </c>
      <c r="AU446" s="19" t="s">
        <v>84</v>
      </c>
      <c r="AY446" s="19" t="s">
        <v>158</v>
      </c>
      <c r="BE446" s="187">
        <f>IF(N446="základní",J446,0)</f>
        <v>0</v>
      </c>
      <c r="BF446" s="187">
        <f>IF(N446="snížená",J446,0)</f>
        <v>0</v>
      </c>
      <c r="BG446" s="187">
        <f>IF(N446="zákl. přenesená",J446,0)</f>
        <v>0</v>
      </c>
      <c r="BH446" s="187">
        <f>IF(N446="sníž. přenesená",J446,0)</f>
        <v>0</v>
      </c>
      <c r="BI446" s="187">
        <f>IF(N446="nulová",J446,0)</f>
        <v>0</v>
      </c>
      <c r="BJ446" s="19" t="s">
        <v>15</v>
      </c>
      <c r="BK446" s="187">
        <f>ROUND(I446*H446,2)</f>
        <v>0</v>
      </c>
      <c r="BL446" s="19" t="s">
        <v>165</v>
      </c>
      <c r="BM446" s="19" t="s">
        <v>532</v>
      </c>
    </row>
    <row r="447" spans="2:51" s="13" customFormat="1" ht="12">
      <c r="B447" s="197"/>
      <c r="D447" s="189" t="s">
        <v>167</v>
      </c>
      <c r="E447" s="198" t="s">
        <v>3</v>
      </c>
      <c r="F447" s="199" t="s">
        <v>362</v>
      </c>
      <c r="H447" s="198" t="s">
        <v>3</v>
      </c>
      <c r="I447" s="200"/>
      <c r="L447" s="197"/>
      <c r="M447" s="201"/>
      <c r="N447" s="202"/>
      <c r="O447" s="202"/>
      <c r="P447" s="202"/>
      <c r="Q447" s="202"/>
      <c r="R447" s="202"/>
      <c r="S447" s="202"/>
      <c r="T447" s="203"/>
      <c r="AT447" s="198" t="s">
        <v>167</v>
      </c>
      <c r="AU447" s="198" t="s">
        <v>84</v>
      </c>
      <c r="AV447" s="13" t="s">
        <v>15</v>
      </c>
      <c r="AW447" s="13" t="s">
        <v>33</v>
      </c>
      <c r="AX447" s="13" t="s">
        <v>71</v>
      </c>
      <c r="AY447" s="198" t="s">
        <v>158</v>
      </c>
    </row>
    <row r="448" spans="2:51" s="12" customFormat="1" ht="12">
      <c r="B448" s="188"/>
      <c r="D448" s="189" t="s">
        <v>167</v>
      </c>
      <c r="E448" s="190" t="s">
        <v>3</v>
      </c>
      <c r="F448" s="191" t="s">
        <v>533</v>
      </c>
      <c r="H448" s="192">
        <v>467.477</v>
      </c>
      <c r="I448" s="193"/>
      <c r="L448" s="188"/>
      <c r="M448" s="194"/>
      <c r="N448" s="195"/>
      <c r="O448" s="195"/>
      <c r="P448" s="195"/>
      <c r="Q448" s="195"/>
      <c r="R448" s="195"/>
      <c r="S448" s="195"/>
      <c r="T448" s="196"/>
      <c r="AT448" s="190" t="s">
        <v>167</v>
      </c>
      <c r="AU448" s="190" t="s">
        <v>84</v>
      </c>
      <c r="AV448" s="12" t="s">
        <v>78</v>
      </c>
      <c r="AW448" s="12" t="s">
        <v>33</v>
      </c>
      <c r="AX448" s="12" t="s">
        <v>15</v>
      </c>
      <c r="AY448" s="190" t="s">
        <v>158</v>
      </c>
    </row>
    <row r="449" spans="2:63" s="11" customFormat="1" ht="20.85" customHeight="1">
      <c r="B449" s="162"/>
      <c r="D449" s="163" t="s">
        <v>70</v>
      </c>
      <c r="E449" s="173" t="s">
        <v>534</v>
      </c>
      <c r="F449" s="173" t="s">
        <v>535</v>
      </c>
      <c r="I449" s="165"/>
      <c r="J449" s="174">
        <f>BK449</f>
        <v>0</v>
      </c>
      <c r="L449" s="162"/>
      <c r="M449" s="167"/>
      <c r="N449" s="168"/>
      <c r="O449" s="168"/>
      <c r="P449" s="169">
        <f>SUM(P450:P453)</f>
        <v>0</v>
      </c>
      <c r="Q449" s="168"/>
      <c r="R449" s="169">
        <f>SUM(R450:R453)</f>
        <v>12.168725000000002</v>
      </c>
      <c r="S449" s="168"/>
      <c r="T449" s="170">
        <f>SUM(T450:T453)</f>
        <v>0</v>
      </c>
      <c r="AR449" s="163" t="s">
        <v>15</v>
      </c>
      <c r="AT449" s="171" t="s">
        <v>70</v>
      </c>
      <c r="AU449" s="171" t="s">
        <v>78</v>
      </c>
      <c r="AY449" s="163" t="s">
        <v>158</v>
      </c>
      <c r="BK449" s="172">
        <f>SUM(BK450:BK453)</f>
        <v>0</v>
      </c>
    </row>
    <row r="450" spans="2:65" s="1" customFormat="1" ht="16.5" customHeight="1">
      <c r="B450" s="175"/>
      <c r="C450" s="176" t="s">
        <v>225</v>
      </c>
      <c r="D450" s="176" t="s">
        <v>160</v>
      </c>
      <c r="E450" s="177" t="s">
        <v>536</v>
      </c>
      <c r="F450" s="178" t="s">
        <v>537</v>
      </c>
      <c r="G450" s="179" t="s">
        <v>163</v>
      </c>
      <c r="H450" s="180">
        <v>17.25</v>
      </c>
      <c r="I450" s="181"/>
      <c r="J450" s="182">
        <f>ROUND(I450*H450,2)</f>
        <v>0</v>
      </c>
      <c r="K450" s="178" t="s">
        <v>164</v>
      </c>
      <c r="L450" s="37"/>
      <c r="M450" s="183" t="s">
        <v>3</v>
      </c>
      <c r="N450" s="184" t="s">
        <v>42</v>
      </c>
      <c r="O450" s="67"/>
      <c r="P450" s="185">
        <f>O450*H450</f>
        <v>0</v>
      </c>
      <c r="Q450" s="185">
        <v>0.2756</v>
      </c>
      <c r="R450" s="185">
        <f>Q450*H450</f>
        <v>4.7541</v>
      </c>
      <c r="S450" s="185">
        <v>0</v>
      </c>
      <c r="T450" s="186">
        <f>S450*H450</f>
        <v>0</v>
      </c>
      <c r="AR450" s="19" t="s">
        <v>165</v>
      </c>
      <c r="AT450" s="19" t="s">
        <v>160</v>
      </c>
      <c r="AU450" s="19" t="s">
        <v>84</v>
      </c>
      <c r="AY450" s="19" t="s">
        <v>158</v>
      </c>
      <c r="BE450" s="187">
        <f>IF(N450="základní",J450,0)</f>
        <v>0</v>
      </c>
      <c r="BF450" s="187">
        <f>IF(N450="snížená",J450,0)</f>
        <v>0</v>
      </c>
      <c r="BG450" s="187">
        <f>IF(N450="zákl. přenesená",J450,0)</f>
        <v>0</v>
      </c>
      <c r="BH450" s="187">
        <f>IF(N450="sníž. přenesená",J450,0)</f>
        <v>0</v>
      </c>
      <c r="BI450" s="187">
        <f>IF(N450="nulová",J450,0)</f>
        <v>0</v>
      </c>
      <c r="BJ450" s="19" t="s">
        <v>15</v>
      </c>
      <c r="BK450" s="187">
        <f>ROUND(I450*H450,2)</f>
        <v>0</v>
      </c>
      <c r="BL450" s="19" t="s">
        <v>165</v>
      </c>
      <c r="BM450" s="19" t="s">
        <v>538</v>
      </c>
    </row>
    <row r="451" spans="2:51" s="12" customFormat="1" ht="12">
      <c r="B451" s="188"/>
      <c r="D451" s="189" t="s">
        <v>167</v>
      </c>
      <c r="E451" s="190" t="s">
        <v>3</v>
      </c>
      <c r="F451" s="191" t="s">
        <v>539</v>
      </c>
      <c r="H451" s="192">
        <v>17.25</v>
      </c>
      <c r="I451" s="193"/>
      <c r="L451" s="188"/>
      <c r="M451" s="194"/>
      <c r="N451" s="195"/>
      <c r="O451" s="195"/>
      <c r="P451" s="195"/>
      <c r="Q451" s="195"/>
      <c r="R451" s="195"/>
      <c r="S451" s="195"/>
      <c r="T451" s="196"/>
      <c r="AT451" s="190" t="s">
        <v>167</v>
      </c>
      <c r="AU451" s="190" t="s">
        <v>84</v>
      </c>
      <c r="AV451" s="12" t="s">
        <v>78</v>
      </c>
      <c r="AW451" s="12" t="s">
        <v>33</v>
      </c>
      <c r="AX451" s="12" t="s">
        <v>15</v>
      </c>
      <c r="AY451" s="190" t="s">
        <v>158</v>
      </c>
    </row>
    <row r="452" spans="2:65" s="1" customFormat="1" ht="16.5" customHeight="1">
      <c r="B452" s="175"/>
      <c r="C452" s="176" t="s">
        <v>324</v>
      </c>
      <c r="D452" s="176" t="s">
        <v>160</v>
      </c>
      <c r="E452" s="177" t="s">
        <v>540</v>
      </c>
      <c r="F452" s="178" t="s">
        <v>541</v>
      </c>
      <c r="G452" s="179" t="s">
        <v>219</v>
      </c>
      <c r="H452" s="180">
        <v>57.5</v>
      </c>
      <c r="I452" s="181"/>
      <c r="J452" s="182">
        <f>ROUND(I452*H452,2)</f>
        <v>0</v>
      </c>
      <c r="K452" s="178" t="s">
        <v>164</v>
      </c>
      <c r="L452" s="37"/>
      <c r="M452" s="183" t="s">
        <v>3</v>
      </c>
      <c r="N452" s="184" t="s">
        <v>42</v>
      </c>
      <c r="O452" s="67"/>
      <c r="P452" s="185">
        <f>O452*H452</f>
        <v>0</v>
      </c>
      <c r="Q452" s="185">
        <v>0.12895</v>
      </c>
      <c r="R452" s="185">
        <f>Q452*H452</f>
        <v>7.414625000000001</v>
      </c>
      <c r="S452" s="185">
        <v>0</v>
      </c>
      <c r="T452" s="186">
        <f>S452*H452</f>
        <v>0</v>
      </c>
      <c r="AR452" s="19" t="s">
        <v>165</v>
      </c>
      <c r="AT452" s="19" t="s">
        <v>160</v>
      </c>
      <c r="AU452" s="19" t="s">
        <v>84</v>
      </c>
      <c r="AY452" s="19" t="s">
        <v>158</v>
      </c>
      <c r="BE452" s="187">
        <f>IF(N452="základní",J452,0)</f>
        <v>0</v>
      </c>
      <c r="BF452" s="187">
        <f>IF(N452="snížená",J452,0)</f>
        <v>0</v>
      </c>
      <c r="BG452" s="187">
        <f>IF(N452="zákl. přenesená",J452,0)</f>
        <v>0</v>
      </c>
      <c r="BH452" s="187">
        <f>IF(N452="sníž. přenesená",J452,0)</f>
        <v>0</v>
      </c>
      <c r="BI452" s="187">
        <f>IF(N452="nulová",J452,0)</f>
        <v>0</v>
      </c>
      <c r="BJ452" s="19" t="s">
        <v>15</v>
      </c>
      <c r="BK452" s="187">
        <f>ROUND(I452*H452,2)</f>
        <v>0</v>
      </c>
      <c r="BL452" s="19" t="s">
        <v>165</v>
      </c>
      <c r="BM452" s="19" t="s">
        <v>542</v>
      </c>
    </row>
    <row r="453" spans="2:51" s="12" customFormat="1" ht="12">
      <c r="B453" s="188"/>
      <c r="D453" s="189" t="s">
        <v>167</v>
      </c>
      <c r="E453" s="190" t="s">
        <v>3</v>
      </c>
      <c r="F453" s="191" t="s">
        <v>486</v>
      </c>
      <c r="H453" s="192">
        <v>57.5</v>
      </c>
      <c r="I453" s="193"/>
      <c r="L453" s="188"/>
      <c r="M453" s="194"/>
      <c r="N453" s="195"/>
      <c r="O453" s="195"/>
      <c r="P453" s="195"/>
      <c r="Q453" s="195"/>
      <c r="R453" s="195"/>
      <c r="S453" s="195"/>
      <c r="T453" s="196"/>
      <c r="AT453" s="190" t="s">
        <v>167</v>
      </c>
      <c r="AU453" s="190" t="s">
        <v>84</v>
      </c>
      <c r="AV453" s="12" t="s">
        <v>78</v>
      </c>
      <c r="AW453" s="12" t="s">
        <v>33</v>
      </c>
      <c r="AX453" s="12" t="s">
        <v>15</v>
      </c>
      <c r="AY453" s="190" t="s">
        <v>158</v>
      </c>
    </row>
    <row r="454" spans="2:63" s="11" customFormat="1" ht="22.8" customHeight="1">
      <c r="B454" s="162"/>
      <c r="D454" s="163" t="s">
        <v>70</v>
      </c>
      <c r="E454" s="173" t="s">
        <v>201</v>
      </c>
      <c r="F454" s="173" t="s">
        <v>543</v>
      </c>
      <c r="I454" s="165"/>
      <c r="J454" s="174">
        <f>BK454</f>
        <v>0</v>
      </c>
      <c r="L454" s="162"/>
      <c r="M454" s="167"/>
      <c r="N454" s="168"/>
      <c r="O454" s="168"/>
      <c r="P454" s="169">
        <f>P455+P461+P463+P487+P491+P556</f>
        <v>0</v>
      </c>
      <c r="Q454" s="168"/>
      <c r="R454" s="169">
        <f>R455+R461+R463+R487+R491+R556</f>
        <v>0.031455000000000004</v>
      </c>
      <c r="S454" s="168"/>
      <c r="T454" s="170">
        <f>T455+T461+T463+T487+T491+T556</f>
        <v>53.179347</v>
      </c>
      <c r="AR454" s="163" t="s">
        <v>15</v>
      </c>
      <c r="AT454" s="171" t="s">
        <v>70</v>
      </c>
      <c r="AU454" s="171" t="s">
        <v>15</v>
      </c>
      <c r="AY454" s="163" t="s">
        <v>158</v>
      </c>
      <c r="BK454" s="172">
        <f>BK455+BK461+BK463+BK487+BK491+BK556</f>
        <v>0</v>
      </c>
    </row>
    <row r="455" spans="2:63" s="11" customFormat="1" ht="20.85" customHeight="1">
      <c r="B455" s="162"/>
      <c r="D455" s="163" t="s">
        <v>70</v>
      </c>
      <c r="E455" s="173" t="s">
        <v>544</v>
      </c>
      <c r="F455" s="173" t="s">
        <v>545</v>
      </c>
      <c r="I455" s="165"/>
      <c r="J455" s="174">
        <f>BK455</f>
        <v>0</v>
      </c>
      <c r="L455" s="162"/>
      <c r="M455" s="167"/>
      <c r="N455" s="168"/>
      <c r="O455" s="168"/>
      <c r="P455" s="169">
        <f>SUM(P456:P460)</f>
        <v>0</v>
      </c>
      <c r="Q455" s="168"/>
      <c r="R455" s="169">
        <f>SUM(R456:R460)</f>
        <v>0.023805</v>
      </c>
      <c r="S455" s="168"/>
      <c r="T455" s="170">
        <f>SUM(T456:T460)</f>
        <v>0</v>
      </c>
      <c r="AR455" s="163" t="s">
        <v>15</v>
      </c>
      <c r="AT455" s="171" t="s">
        <v>70</v>
      </c>
      <c r="AU455" s="171" t="s">
        <v>78</v>
      </c>
      <c r="AY455" s="163" t="s">
        <v>158</v>
      </c>
      <c r="BK455" s="172">
        <f>SUM(BK456:BK460)</f>
        <v>0</v>
      </c>
    </row>
    <row r="456" spans="2:65" s="1" customFormat="1" ht="16.5" customHeight="1">
      <c r="B456" s="175"/>
      <c r="C456" s="176" t="s">
        <v>534</v>
      </c>
      <c r="D456" s="176" t="s">
        <v>160</v>
      </c>
      <c r="E456" s="177" t="s">
        <v>546</v>
      </c>
      <c r="F456" s="178" t="s">
        <v>547</v>
      </c>
      <c r="G456" s="179" t="s">
        <v>163</v>
      </c>
      <c r="H456" s="180">
        <v>34.5</v>
      </c>
      <c r="I456" s="181"/>
      <c r="J456" s="182">
        <f>ROUND(I456*H456,2)</f>
        <v>0</v>
      </c>
      <c r="K456" s="178" t="s">
        <v>164</v>
      </c>
      <c r="L456" s="37"/>
      <c r="M456" s="183" t="s">
        <v>3</v>
      </c>
      <c r="N456" s="184" t="s">
        <v>42</v>
      </c>
      <c r="O456" s="67"/>
      <c r="P456" s="185">
        <f>O456*H456</f>
        <v>0</v>
      </c>
      <c r="Q456" s="185">
        <v>0.00069</v>
      </c>
      <c r="R456" s="185">
        <f>Q456*H456</f>
        <v>0.023805</v>
      </c>
      <c r="S456" s="185">
        <v>0</v>
      </c>
      <c r="T456" s="186">
        <f>S456*H456</f>
        <v>0</v>
      </c>
      <c r="AR456" s="19" t="s">
        <v>165</v>
      </c>
      <c r="AT456" s="19" t="s">
        <v>160</v>
      </c>
      <c r="AU456" s="19" t="s">
        <v>84</v>
      </c>
      <c r="AY456" s="19" t="s">
        <v>158</v>
      </c>
      <c r="BE456" s="187">
        <f>IF(N456="základní",J456,0)</f>
        <v>0</v>
      </c>
      <c r="BF456" s="187">
        <f>IF(N456="snížená",J456,0)</f>
        <v>0</v>
      </c>
      <c r="BG456" s="187">
        <f>IF(N456="zákl. přenesená",J456,0)</f>
        <v>0</v>
      </c>
      <c r="BH456" s="187">
        <f>IF(N456="sníž. přenesená",J456,0)</f>
        <v>0</v>
      </c>
      <c r="BI456" s="187">
        <f>IF(N456="nulová",J456,0)</f>
        <v>0</v>
      </c>
      <c r="BJ456" s="19" t="s">
        <v>15</v>
      </c>
      <c r="BK456" s="187">
        <f>ROUND(I456*H456,2)</f>
        <v>0</v>
      </c>
      <c r="BL456" s="19" t="s">
        <v>165</v>
      </c>
      <c r="BM456" s="19" t="s">
        <v>548</v>
      </c>
    </row>
    <row r="457" spans="2:51" s="13" customFormat="1" ht="12">
      <c r="B457" s="197"/>
      <c r="D457" s="189" t="s">
        <v>167</v>
      </c>
      <c r="E457" s="198" t="s">
        <v>3</v>
      </c>
      <c r="F457" s="199" t="s">
        <v>549</v>
      </c>
      <c r="H457" s="198" t="s">
        <v>3</v>
      </c>
      <c r="I457" s="200"/>
      <c r="L457" s="197"/>
      <c r="M457" s="201"/>
      <c r="N457" s="202"/>
      <c r="O457" s="202"/>
      <c r="P457" s="202"/>
      <c r="Q457" s="202"/>
      <c r="R457" s="202"/>
      <c r="S457" s="202"/>
      <c r="T457" s="203"/>
      <c r="AT457" s="198" t="s">
        <v>167</v>
      </c>
      <c r="AU457" s="198" t="s">
        <v>84</v>
      </c>
      <c r="AV457" s="13" t="s">
        <v>15</v>
      </c>
      <c r="AW457" s="13" t="s">
        <v>33</v>
      </c>
      <c r="AX457" s="13" t="s">
        <v>71</v>
      </c>
      <c r="AY457" s="198" t="s">
        <v>158</v>
      </c>
    </row>
    <row r="458" spans="2:51" s="12" customFormat="1" ht="12">
      <c r="B458" s="188"/>
      <c r="D458" s="189" t="s">
        <v>167</v>
      </c>
      <c r="E458" s="190" t="s">
        <v>3</v>
      </c>
      <c r="F458" s="191" t="s">
        <v>550</v>
      </c>
      <c r="H458" s="192">
        <v>34.5</v>
      </c>
      <c r="I458" s="193"/>
      <c r="L458" s="188"/>
      <c r="M458" s="194"/>
      <c r="N458" s="195"/>
      <c r="O458" s="195"/>
      <c r="P458" s="195"/>
      <c r="Q458" s="195"/>
      <c r="R458" s="195"/>
      <c r="S458" s="195"/>
      <c r="T458" s="196"/>
      <c r="AT458" s="190" t="s">
        <v>167</v>
      </c>
      <c r="AU458" s="190" t="s">
        <v>84</v>
      </c>
      <c r="AV458" s="12" t="s">
        <v>78</v>
      </c>
      <c r="AW458" s="12" t="s">
        <v>33</v>
      </c>
      <c r="AX458" s="12" t="s">
        <v>15</v>
      </c>
      <c r="AY458" s="190" t="s">
        <v>158</v>
      </c>
    </row>
    <row r="459" spans="2:65" s="1" customFormat="1" ht="16.5" customHeight="1">
      <c r="B459" s="175"/>
      <c r="C459" s="176" t="s">
        <v>551</v>
      </c>
      <c r="D459" s="176" t="s">
        <v>160</v>
      </c>
      <c r="E459" s="177" t="s">
        <v>552</v>
      </c>
      <c r="F459" s="178" t="s">
        <v>553</v>
      </c>
      <c r="G459" s="179" t="s">
        <v>554</v>
      </c>
      <c r="H459" s="180">
        <v>1</v>
      </c>
      <c r="I459" s="181"/>
      <c r="J459" s="182">
        <f>ROUND(I459*H459,2)</f>
        <v>0</v>
      </c>
      <c r="K459" s="178" t="s">
        <v>3</v>
      </c>
      <c r="L459" s="37"/>
      <c r="M459" s="183" t="s">
        <v>3</v>
      </c>
      <c r="N459" s="184" t="s">
        <v>42</v>
      </c>
      <c r="O459" s="67"/>
      <c r="P459" s="185">
        <f>O459*H459</f>
        <v>0</v>
      </c>
      <c r="Q459" s="185">
        <v>0</v>
      </c>
      <c r="R459" s="185">
        <f>Q459*H459</f>
        <v>0</v>
      </c>
      <c r="S459" s="185">
        <v>0</v>
      </c>
      <c r="T459" s="186">
        <f>S459*H459</f>
        <v>0</v>
      </c>
      <c r="AR459" s="19" t="s">
        <v>165</v>
      </c>
      <c r="AT459" s="19" t="s">
        <v>160</v>
      </c>
      <c r="AU459" s="19" t="s">
        <v>84</v>
      </c>
      <c r="AY459" s="19" t="s">
        <v>158</v>
      </c>
      <c r="BE459" s="187">
        <f>IF(N459="základní",J459,0)</f>
        <v>0</v>
      </c>
      <c r="BF459" s="187">
        <f>IF(N459="snížená",J459,0)</f>
        <v>0</v>
      </c>
      <c r="BG459" s="187">
        <f>IF(N459="zákl. přenesená",J459,0)</f>
        <v>0</v>
      </c>
      <c r="BH459" s="187">
        <f>IF(N459="sníž. přenesená",J459,0)</f>
        <v>0</v>
      </c>
      <c r="BI459" s="187">
        <f>IF(N459="nulová",J459,0)</f>
        <v>0</v>
      </c>
      <c r="BJ459" s="19" t="s">
        <v>15</v>
      </c>
      <c r="BK459" s="187">
        <f>ROUND(I459*H459,2)</f>
        <v>0</v>
      </c>
      <c r="BL459" s="19" t="s">
        <v>165</v>
      </c>
      <c r="BM459" s="19" t="s">
        <v>555</v>
      </c>
    </row>
    <row r="460" spans="2:65" s="1" customFormat="1" ht="16.5" customHeight="1">
      <c r="B460" s="175"/>
      <c r="C460" s="176" t="s">
        <v>556</v>
      </c>
      <c r="D460" s="176" t="s">
        <v>160</v>
      </c>
      <c r="E460" s="177" t="s">
        <v>557</v>
      </c>
      <c r="F460" s="178" t="s">
        <v>558</v>
      </c>
      <c r="G460" s="179" t="s">
        <v>554</v>
      </c>
      <c r="H460" s="180">
        <v>1</v>
      </c>
      <c r="I460" s="181"/>
      <c r="J460" s="182">
        <f>ROUND(I460*H460,2)</f>
        <v>0</v>
      </c>
      <c r="K460" s="178" t="s">
        <v>3</v>
      </c>
      <c r="L460" s="37"/>
      <c r="M460" s="183" t="s">
        <v>3</v>
      </c>
      <c r="N460" s="184" t="s">
        <v>42</v>
      </c>
      <c r="O460" s="67"/>
      <c r="P460" s="185">
        <f>O460*H460</f>
        <v>0</v>
      </c>
      <c r="Q460" s="185">
        <v>0</v>
      </c>
      <c r="R460" s="185">
        <f>Q460*H460</f>
        <v>0</v>
      </c>
      <c r="S460" s="185">
        <v>0</v>
      </c>
      <c r="T460" s="186">
        <f>S460*H460</f>
        <v>0</v>
      </c>
      <c r="AR460" s="19" t="s">
        <v>165</v>
      </c>
      <c r="AT460" s="19" t="s">
        <v>160</v>
      </c>
      <c r="AU460" s="19" t="s">
        <v>84</v>
      </c>
      <c r="AY460" s="19" t="s">
        <v>158</v>
      </c>
      <c r="BE460" s="187">
        <f>IF(N460="základní",J460,0)</f>
        <v>0</v>
      </c>
      <c r="BF460" s="187">
        <f>IF(N460="snížená",J460,0)</f>
        <v>0</v>
      </c>
      <c r="BG460" s="187">
        <f>IF(N460="zákl. přenesená",J460,0)</f>
        <v>0</v>
      </c>
      <c r="BH460" s="187">
        <f>IF(N460="sníž. přenesená",J460,0)</f>
        <v>0</v>
      </c>
      <c r="BI460" s="187">
        <f>IF(N460="nulová",J460,0)</f>
        <v>0</v>
      </c>
      <c r="BJ460" s="19" t="s">
        <v>15</v>
      </c>
      <c r="BK460" s="187">
        <f>ROUND(I460*H460,2)</f>
        <v>0</v>
      </c>
      <c r="BL460" s="19" t="s">
        <v>165</v>
      </c>
      <c r="BM460" s="19" t="s">
        <v>559</v>
      </c>
    </row>
    <row r="461" spans="2:63" s="11" customFormat="1" ht="20.85" customHeight="1">
      <c r="B461" s="162"/>
      <c r="D461" s="163" t="s">
        <v>70</v>
      </c>
      <c r="E461" s="173" t="s">
        <v>560</v>
      </c>
      <c r="F461" s="173" t="s">
        <v>561</v>
      </c>
      <c r="I461" s="165"/>
      <c r="J461" s="174">
        <f>BK461</f>
        <v>0</v>
      </c>
      <c r="L461" s="162"/>
      <c r="M461" s="167"/>
      <c r="N461" s="168"/>
      <c r="O461" s="168"/>
      <c r="P461" s="169">
        <f>P462</f>
        <v>0</v>
      </c>
      <c r="Q461" s="168"/>
      <c r="R461" s="169">
        <f>R462</f>
        <v>0</v>
      </c>
      <c r="S461" s="168"/>
      <c r="T461" s="170">
        <f>T462</f>
        <v>0</v>
      </c>
      <c r="AR461" s="163" t="s">
        <v>15</v>
      </c>
      <c r="AT461" s="171" t="s">
        <v>70</v>
      </c>
      <c r="AU461" s="171" t="s">
        <v>78</v>
      </c>
      <c r="AY461" s="163" t="s">
        <v>158</v>
      </c>
      <c r="BK461" s="172">
        <f>BK462</f>
        <v>0</v>
      </c>
    </row>
    <row r="462" spans="2:65" s="1" customFormat="1" ht="16.5" customHeight="1">
      <c r="B462" s="175"/>
      <c r="C462" s="176" t="s">
        <v>562</v>
      </c>
      <c r="D462" s="176" t="s">
        <v>160</v>
      </c>
      <c r="E462" s="177" t="s">
        <v>563</v>
      </c>
      <c r="F462" s="178" t="s">
        <v>564</v>
      </c>
      <c r="G462" s="179" t="s">
        <v>554</v>
      </c>
      <c r="H462" s="180">
        <v>1</v>
      </c>
      <c r="I462" s="181"/>
      <c r="J462" s="182">
        <f>ROUND(I462*H462,2)</f>
        <v>0</v>
      </c>
      <c r="K462" s="178" t="s">
        <v>3</v>
      </c>
      <c r="L462" s="37"/>
      <c r="M462" s="183" t="s">
        <v>3</v>
      </c>
      <c r="N462" s="184" t="s">
        <v>42</v>
      </c>
      <c r="O462" s="67"/>
      <c r="P462" s="185">
        <f>O462*H462</f>
        <v>0</v>
      </c>
      <c r="Q462" s="185">
        <v>0</v>
      </c>
      <c r="R462" s="185">
        <f>Q462*H462</f>
        <v>0</v>
      </c>
      <c r="S462" s="185">
        <v>0</v>
      </c>
      <c r="T462" s="186">
        <f>S462*H462</f>
        <v>0</v>
      </c>
      <c r="AR462" s="19" t="s">
        <v>165</v>
      </c>
      <c r="AT462" s="19" t="s">
        <v>160</v>
      </c>
      <c r="AU462" s="19" t="s">
        <v>84</v>
      </c>
      <c r="AY462" s="19" t="s">
        <v>158</v>
      </c>
      <c r="BE462" s="187">
        <f>IF(N462="základní",J462,0)</f>
        <v>0</v>
      </c>
      <c r="BF462" s="187">
        <f>IF(N462="snížená",J462,0)</f>
        <v>0</v>
      </c>
      <c r="BG462" s="187">
        <f>IF(N462="zákl. přenesená",J462,0)</f>
        <v>0</v>
      </c>
      <c r="BH462" s="187">
        <f>IF(N462="sníž. přenesená",J462,0)</f>
        <v>0</v>
      </c>
      <c r="BI462" s="187">
        <f>IF(N462="nulová",J462,0)</f>
        <v>0</v>
      </c>
      <c r="BJ462" s="19" t="s">
        <v>15</v>
      </c>
      <c r="BK462" s="187">
        <f>ROUND(I462*H462,2)</f>
        <v>0</v>
      </c>
      <c r="BL462" s="19" t="s">
        <v>165</v>
      </c>
      <c r="BM462" s="19" t="s">
        <v>565</v>
      </c>
    </row>
    <row r="463" spans="2:63" s="11" customFormat="1" ht="20.85" customHeight="1">
      <c r="B463" s="162"/>
      <c r="D463" s="163" t="s">
        <v>70</v>
      </c>
      <c r="E463" s="173" t="s">
        <v>566</v>
      </c>
      <c r="F463" s="173" t="s">
        <v>567</v>
      </c>
      <c r="I463" s="165"/>
      <c r="J463" s="174">
        <f>BK463</f>
        <v>0</v>
      </c>
      <c r="L463" s="162"/>
      <c r="M463" s="167"/>
      <c r="N463" s="168"/>
      <c r="O463" s="168"/>
      <c r="P463" s="169">
        <f>SUM(P464:P486)</f>
        <v>0</v>
      </c>
      <c r="Q463" s="168"/>
      <c r="R463" s="169">
        <f>SUM(R464:R486)</f>
        <v>0.005849999999999999</v>
      </c>
      <c r="S463" s="168"/>
      <c r="T463" s="170">
        <f>SUM(T464:T486)</f>
        <v>0</v>
      </c>
      <c r="AR463" s="163" t="s">
        <v>15</v>
      </c>
      <c r="AT463" s="171" t="s">
        <v>70</v>
      </c>
      <c r="AU463" s="171" t="s">
        <v>78</v>
      </c>
      <c r="AY463" s="163" t="s">
        <v>158</v>
      </c>
      <c r="BK463" s="172">
        <f>SUM(BK464:BK486)</f>
        <v>0</v>
      </c>
    </row>
    <row r="464" spans="2:65" s="1" customFormat="1" ht="22.5" customHeight="1">
      <c r="B464" s="175"/>
      <c r="C464" s="176" t="s">
        <v>568</v>
      </c>
      <c r="D464" s="176" t="s">
        <v>160</v>
      </c>
      <c r="E464" s="177" t="s">
        <v>569</v>
      </c>
      <c r="F464" s="178" t="s">
        <v>570</v>
      </c>
      <c r="G464" s="179" t="s">
        <v>163</v>
      </c>
      <c r="H464" s="180">
        <v>608.5</v>
      </c>
      <c r="I464" s="181"/>
      <c r="J464" s="182">
        <f>ROUND(I464*H464,2)</f>
        <v>0</v>
      </c>
      <c r="K464" s="178" t="s">
        <v>164</v>
      </c>
      <c r="L464" s="37"/>
      <c r="M464" s="183" t="s">
        <v>3</v>
      </c>
      <c r="N464" s="184" t="s">
        <v>42</v>
      </c>
      <c r="O464" s="67"/>
      <c r="P464" s="185">
        <f>O464*H464</f>
        <v>0</v>
      </c>
      <c r="Q464" s="185">
        <v>0</v>
      </c>
      <c r="R464" s="185">
        <f>Q464*H464</f>
        <v>0</v>
      </c>
      <c r="S464" s="185">
        <v>0</v>
      </c>
      <c r="T464" s="186">
        <f>S464*H464</f>
        <v>0</v>
      </c>
      <c r="AR464" s="19" t="s">
        <v>165</v>
      </c>
      <c r="AT464" s="19" t="s">
        <v>160</v>
      </c>
      <c r="AU464" s="19" t="s">
        <v>84</v>
      </c>
      <c r="AY464" s="19" t="s">
        <v>158</v>
      </c>
      <c r="BE464" s="187">
        <f>IF(N464="základní",J464,0)</f>
        <v>0</v>
      </c>
      <c r="BF464" s="187">
        <f>IF(N464="snížená",J464,0)</f>
        <v>0</v>
      </c>
      <c r="BG464" s="187">
        <f>IF(N464="zákl. přenesená",J464,0)</f>
        <v>0</v>
      </c>
      <c r="BH464" s="187">
        <f>IF(N464="sníž. přenesená",J464,0)</f>
        <v>0</v>
      </c>
      <c r="BI464" s="187">
        <f>IF(N464="nulová",J464,0)</f>
        <v>0</v>
      </c>
      <c r="BJ464" s="19" t="s">
        <v>15</v>
      </c>
      <c r="BK464" s="187">
        <f>ROUND(I464*H464,2)</f>
        <v>0</v>
      </c>
      <c r="BL464" s="19" t="s">
        <v>165</v>
      </c>
      <c r="BM464" s="19" t="s">
        <v>571</v>
      </c>
    </row>
    <row r="465" spans="2:51" s="13" customFormat="1" ht="12">
      <c r="B465" s="197"/>
      <c r="D465" s="189" t="s">
        <v>167</v>
      </c>
      <c r="E465" s="198" t="s">
        <v>3</v>
      </c>
      <c r="F465" s="199" t="s">
        <v>572</v>
      </c>
      <c r="H465" s="198" t="s">
        <v>3</v>
      </c>
      <c r="I465" s="200"/>
      <c r="L465" s="197"/>
      <c r="M465" s="201"/>
      <c r="N465" s="202"/>
      <c r="O465" s="202"/>
      <c r="P465" s="202"/>
      <c r="Q465" s="202"/>
      <c r="R465" s="202"/>
      <c r="S465" s="202"/>
      <c r="T465" s="203"/>
      <c r="AT465" s="198" t="s">
        <v>167</v>
      </c>
      <c r="AU465" s="198" t="s">
        <v>84</v>
      </c>
      <c r="AV465" s="13" t="s">
        <v>15</v>
      </c>
      <c r="AW465" s="13" t="s">
        <v>33</v>
      </c>
      <c r="AX465" s="13" t="s">
        <v>71</v>
      </c>
      <c r="AY465" s="198" t="s">
        <v>158</v>
      </c>
    </row>
    <row r="466" spans="2:51" s="12" customFormat="1" ht="12">
      <c r="B466" s="188"/>
      <c r="D466" s="189" t="s">
        <v>167</v>
      </c>
      <c r="E466" s="190" t="s">
        <v>3</v>
      </c>
      <c r="F466" s="191" t="s">
        <v>71</v>
      </c>
      <c r="H466" s="192">
        <v>0</v>
      </c>
      <c r="I466" s="193"/>
      <c r="L466" s="188"/>
      <c r="M466" s="194"/>
      <c r="N466" s="195"/>
      <c r="O466" s="195"/>
      <c r="P466" s="195"/>
      <c r="Q466" s="195"/>
      <c r="R466" s="195"/>
      <c r="S466" s="195"/>
      <c r="T466" s="196"/>
      <c r="AT466" s="190" t="s">
        <v>167</v>
      </c>
      <c r="AU466" s="190" t="s">
        <v>84</v>
      </c>
      <c r="AV466" s="12" t="s">
        <v>78</v>
      </c>
      <c r="AW466" s="12" t="s">
        <v>33</v>
      </c>
      <c r="AX466" s="12" t="s">
        <v>71</v>
      </c>
      <c r="AY466" s="190" t="s">
        <v>158</v>
      </c>
    </row>
    <row r="467" spans="2:51" s="13" customFormat="1" ht="12">
      <c r="B467" s="197"/>
      <c r="D467" s="189" t="s">
        <v>167</v>
      </c>
      <c r="E467" s="198" t="s">
        <v>3</v>
      </c>
      <c r="F467" s="199" t="s">
        <v>395</v>
      </c>
      <c r="H467" s="198" t="s">
        <v>3</v>
      </c>
      <c r="I467" s="200"/>
      <c r="L467" s="197"/>
      <c r="M467" s="201"/>
      <c r="N467" s="202"/>
      <c r="O467" s="202"/>
      <c r="P467" s="202"/>
      <c r="Q467" s="202"/>
      <c r="R467" s="202"/>
      <c r="S467" s="202"/>
      <c r="T467" s="203"/>
      <c r="AT467" s="198" t="s">
        <v>167</v>
      </c>
      <c r="AU467" s="198" t="s">
        <v>84</v>
      </c>
      <c r="AV467" s="13" t="s">
        <v>15</v>
      </c>
      <c r="AW467" s="13" t="s">
        <v>33</v>
      </c>
      <c r="AX467" s="13" t="s">
        <v>71</v>
      </c>
      <c r="AY467" s="198" t="s">
        <v>158</v>
      </c>
    </row>
    <row r="468" spans="2:51" s="12" customFormat="1" ht="12">
      <c r="B468" s="188"/>
      <c r="D468" s="189" t="s">
        <v>167</v>
      </c>
      <c r="E468" s="190" t="s">
        <v>3</v>
      </c>
      <c r="F468" s="191" t="s">
        <v>573</v>
      </c>
      <c r="H468" s="192">
        <v>208.5</v>
      </c>
      <c r="I468" s="193"/>
      <c r="L468" s="188"/>
      <c r="M468" s="194"/>
      <c r="N468" s="195"/>
      <c r="O468" s="195"/>
      <c r="P468" s="195"/>
      <c r="Q468" s="195"/>
      <c r="R468" s="195"/>
      <c r="S468" s="195"/>
      <c r="T468" s="196"/>
      <c r="AT468" s="190" t="s">
        <v>167</v>
      </c>
      <c r="AU468" s="190" t="s">
        <v>84</v>
      </c>
      <c r="AV468" s="12" t="s">
        <v>78</v>
      </c>
      <c r="AW468" s="12" t="s">
        <v>33</v>
      </c>
      <c r="AX468" s="12" t="s">
        <v>71</v>
      </c>
      <c r="AY468" s="190" t="s">
        <v>158</v>
      </c>
    </row>
    <row r="469" spans="2:51" s="13" customFormat="1" ht="12">
      <c r="B469" s="197"/>
      <c r="D469" s="189" t="s">
        <v>167</v>
      </c>
      <c r="E469" s="198" t="s">
        <v>3</v>
      </c>
      <c r="F469" s="199" t="s">
        <v>397</v>
      </c>
      <c r="H469" s="198" t="s">
        <v>3</v>
      </c>
      <c r="I469" s="200"/>
      <c r="L469" s="197"/>
      <c r="M469" s="201"/>
      <c r="N469" s="202"/>
      <c r="O469" s="202"/>
      <c r="P469" s="202"/>
      <c r="Q469" s="202"/>
      <c r="R469" s="202"/>
      <c r="S469" s="202"/>
      <c r="T469" s="203"/>
      <c r="AT469" s="198" t="s">
        <v>167</v>
      </c>
      <c r="AU469" s="198" t="s">
        <v>84</v>
      </c>
      <c r="AV469" s="13" t="s">
        <v>15</v>
      </c>
      <c r="AW469" s="13" t="s">
        <v>33</v>
      </c>
      <c r="AX469" s="13" t="s">
        <v>71</v>
      </c>
      <c r="AY469" s="198" t="s">
        <v>158</v>
      </c>
    </row>
    <row r="470" spans="2:51" s="12" customFormat="1" ht="12">
      <c r="B470" s="188"/>
      <c r="D470" s="189" t="s">
        <v>167</v>
      </c>
      <c r="E470" s="190" t="s">
        <v>3</v>
      </c>
      <c r="F470" s="191" t="s">
        <v>574</v>
      </c>
      <c r="H470" s="192">
        <v>240</v>
      </c>
      <c r="I470" s="193"/>
      <c r="L470" s="188"/>
      <c r="M470" s="194"/>
      <c r="N470" s="195"/>
      <c r="O470" s="195"/>
      <c r="P470" s="195"/>
      <c r="Q470" s="195"/>
      <c r="R470" s="195"/>
      <c r="S470" s="195"/>
      <c r="T470" s="196"/>
      <c r="AT470" s="190" t="s">
        <v>167</v>
      </c>
      <c r="AU470" s="190" t="s">
        <v>84</v>
      </c>
      <c r="AV470" s="12" t="s">
        <v>78</v>
      </c>
      <c r="AW470" s="12" t="s">
        <v>33</v>
      </c>
      <c r="AX470" s="12" t="s">
        <v>71</v>
      </c>
      <c r="AY470" s="190" t="s">
        <v>158</v>
      </c>
    </row>
    <row r="471" spans="2:51" s="13" customFormat="1" ht="12">
      <c r="B471" s="197"/>
      <c r="D471" s="189" t="s">
        <v>167</v>
      </c>
      <c r="E471" s="198" t="s">
        <v>3</v>
      </c>
      <c r="F471" s="199" t="s">
        <v>399</v>
      </c>
      <c r="H471" s="198" t="s">
        <v>3</v>
      </c>
      <c r="I471" s="200"/>
      <c r="L471" s="197"/>
      <c r="M471" s="201"/>
      <c r="N471" s="202"/>
      <c r="O471" s="202"/>
      <c r="P471" s="202"/>
      <c r="Q471" s="202"/>
      <c r="R471" s="202"/>
      <c r="S471" s="202"/>
      <c r="T471" s="203"/>
      <c r="AT471" s="198" t="s">
        <v>167</v>
      </c>
      <c r="AU471" s="198" t="s">
        <v>84</v>
      </c>
      <c r="AV471" s="13" t="s">
        <v>15</v>
      </c>
      <c r="AW471" s="13" t="s">
        <v>33</v>
      </c>
      <c r="AX471" s="13" t="s">
        <v>71</v>
      </c>
      <c r="AY471" s="198" t="s">
        <v>158</v>
      </c>
    </row>
    <row r="472" spans="2:51" s="12" customFormat="1" ht="12">
      <c r="B472" s="188"/>
      <c r="D472" s="189" t="s">
        <v>167</v>
      </c>
      <c r="E472" s="190" t="s">
        <v>3</v>
      </c>
      <c r="F472" s="191" t="s">
        <v>575</v>
      </c>
      <c r="H472" s="192">
        <v>160</v>
      </c>
      <c r="I472" s="193"/>
      <c r="L472" s="188"/>
      <c r="M472" s="194"/>
      <c r="N472" s="195"/>
      <c r="O472" s="195"/>
      <c r="P472" s="195"/>
      <c r="Q472" s="195"/>
      <c r="R472" s="195"/>
      <c r="S472" s="195"/>
      <c r="T472" s="196"/>
      <c r="AT472" s="190" t="s">
        <v>167</v>
      </c>
      <c r="AU472" s="190" t="s">
        <v>84</v>
      </c>
      <c r="AV472" s="12" t="s">
        <v>78</v>
      </c>
      <c r="AW472" s="12" t="s">
        <v>33</v>
      </c>
      <c r="AX472" s="12" t="s">
        <v>71</v>
      </c>
      <c r="AY472" s="190" t="s">
        <v>158</v>
      </c>
    </row>
    <row r="473" spans="2:51" s="14" customFormat="1" ht="12">
      <c r="B473" s="204"/>
      <c r="D473" s="189" t="s">
        <v>167</v>
      </c>
      <c r="E473" s="205" t="s">
        <v>3</v>
      </c>
      <c r="F473" s="206" t="s">
        <v>215</v>
      </c>
      <c r="H473" s="207">
        <v>608.5</v>
      </c>
      <c r="I473" s="208"/>
      <c r="L473" s="204"/>
      <c r="M473" s="209"/>
      <c r="N473" s="210"/>
      <c r="O473" s="210"/>
      <c r="P473" s="210"/>
      <c r="Q473" s="210"/>
      <c r="R473" s="210"/>
      <c r="S473" s="210"/>
      <c r="T473" s="211"/>
      <c r="AT473" s="205" t="s">
        <v>167</v>
      </c>
      <c r="AU473" s="205" t="s">
        <v>84</v>
      </c>
      <c r="AV473" s="14" t="s">
        <v>165</v>
      </c>
      <c r="AW473" s="14" t="s">
        <v>33</v>
      </c>
      <c r="AX473" s="14" t="s">
        <v>15</v>
      </c>
      <c r="AY473" s="205" t="s">
        <v>158</v>
      </c>
    </row>
    <row r="474" spans="2:65" s="1" customFormat="1" ht="22.5" customHeight="1">
      <c r="B474" s="175"/>
      <c r="C474" s="176" t="s">
        <v>576</v>
      </c>
      <c r="D474" s="176" t="s">
        <v>160</v>
      </c>
      <c r="E474" s="177" t="s">
        <v>577</v>
      </c>
      <c r="F474" s="178" t="s">
        <v>578</v>
      </c>
      <c r="G474" s="179" t="s">
        <v>163</v>
      </c>
      <c r="H474" s="180">
        <v>113181</v>
      </c>
      <c r="I474" s="181"/>
      <c r="J474" s="182">
        <f>ROUND(I474*H474,2)</f>
        <v>0</v>
      </c>
      <c r="K474" s="178" t="s">
        <v>164</v>
      </c>
      <c r="L474" s="37"/>
      <c r="M474" s="183" t="s">
        <v>3</v>
      </c>
      <c r="N474" s="184" t="s">
        <v>42</v>
      </c>
      <c r="O474" s="67"/>
      <c r="P474" s="185">
        <f>O474*H474</f>
        <v>0</v>
      </c>
      <c r="Q474" s="185">
        <v>0</v>
      </c>
      <c r="R474" s="185">
        <f>Q474*H474</f>
        <v>0</v>
      </c>
      <c r="S474" s="185">
        <v>0</v>
      </c>
      <c r="T474" s="186">
        <f>S474*H474</f>
        <v>0</v>
      </c>
      <c r="AR474" s="19" t="s">
        <v>165</v>
      </c>
      <c r="AT474" s="19" t="s">
        <v>160</v>
      </c>
      <c r="AU474" s="19" t="s">
        <v>84</v>
      </c>
      <c r="AY474" s="19" t="s">
        <v>158</v>
      </c>
      <c r="BE474" s="187">
        <f>IF(N474="základní",J474,0)</f>
        <v>0</v>
      </c>
      <c r="BF474" s="187">
        <f>IF(N474="snížená",J474,0)</f>
        <v>0</v>
      </c>
      <c r="BG474" s="187">
        <f>IF(N474="zákl. přenesená",J474,0)</f>
        <v>0</v>
      </c>
      <c r="BH474" s="187">
        <f>IF(N474="sníž. přenesená",J474,0)</f>
        <v>0</v>
      </c>
      <c r="BI474" s="187">
        <f>IF(N474="nulová",J474,0)</f>
        <v>0</v>
      </c>
      <c r="BJ474" s="19" t="s">
        <v>15</v>
      </c>
      <c r="BK474" s="187">
        <f>ROUND(I474*H474,2)</f>
        <v>0</v>
      </c>
      <c r="BL474" s="19" t="s">
        <v>165</v>
      </c>
      <c r="BM474" s="19" t="s">
        <v>579</v>
      </c>
    </row>
    <row r="475" spans="2:51" s="13" customFormat="1" ht="12">
      <c r="B475" s="197"/>
      <c r="D475" s="189" t="s">
        <v>167</v>
      </c>
      <c r="E475" s="198" t="s">
        <v>3</v>
      </c>
      <c r="F475" s="199" t="s">
        <v>580</v>
      </c>
      <c r="H475" s="198" t="s">
        <v>3</v>
      </c>
      <c r="I475" s="200"/>
      <c r="L475" s="197"/>
      <c r="M475" s="201"/>
      <c r="N475" s="202"/>
      <c r="O475" s="202"/>
      <c r="P475" s="202"/>
      <c r="Q475" s="202"/>
      <c r="R475" s="202"/>
      <c r="S475" s="202"/>
      <c r="T475" s="203"/>
      <c r="AT475" s="198" t="s">
        <v>167</v>
      </c>
      <c r="AU475" s="198" t="s">
        <v>84</v>
      </c>
      <c r="AV475" s="13" t="s">
        <v>15</v>
      </c>
      <c r="AW475" s="13" t="s">
        <v>33</v>
      </c>
      <c r="AX475" s="13" t="s">
        <v>71</v>
      </c>
      <c r="AY475" s="198" t="s">
        <v>158</v>
      </c>
    </row>
    <row r="476" spans="2:51" s="12" customFormat="1" ht="12">
      <c r="B476" s="188"/>
      <c r="D476" s="189" t="s">
        <v>167</v>
      </c>
      <c r="E476" s="190" t="s">
        <v>3</v>
      </c>
      <c r="F476" s="191" t="s">
        <v>581</v>
      </c>
      <c r="H476" s="192">
        <v>113181</v>
      </c>
      <c r="I476" s="193"/>
      <c r="L476" s="188"/>
      <c r="M476" s="194"/>
      <c r="N476" s="195"/>
      <c r="O476" s="195"/>
      <c r="P476" s="195"/>
      <c r="Q476" s="195"/>
      <c r="R476" s="195"/>
      <c r="S476" s="195"/>
      <c r="T476" s="196"/>
      <c r="AT476" s="190" t="s">
        <v>167</v>
      </c>
      <c r="AU476" s="190" t="s">
        <v>84</v>
      </c>
      <c r="AV476" s="12" t="s">
        <v>78</v>
      </c>
      <c r="AW476" s="12" t="s">
        <v>33</v>
      </c>
      <c r="AX476" s="12" t="s">
        <v>15</v>
      </c>
      <c r="AY476" s="190" t="s">
        <v>158</v>
      </c>
    </row>
    <row r="477" spans="2:65" s="1" customFormat="1" ht="22.5" customHeight="1">
      <c r="B477" s="175"/>
      <c r="C477" s="176" t="s">
        <v>582</v>
      </c>
      <c r="D477" s="176" t="s">
        <v>160</v>
      </c>
      <c r="E477" s="177" t="s">
        <v>583</v>
      </c>
      <c r="F477" s="178" t="s">
        <v>584</v>
      </c>
      <c r="G477" s="179" t="s">
        <v>163</v>
      </c>
      <c r="H477" s="180">
        <v>608.5</v>
      </c>
      <c r="I477" s="181"/>
      <c r="J477" s="182">
        <f>ROUND(I477*H477,2)</f>
        <v>0</v>
      </c>
      <c r="K477" s="178" t="s">
        <v>164</v>
      </c>
      <c r="L477" s="37"/>
      <c r="M477" s="183" t="s">
        <v>3</v>
      </c>
      <c r="N477" s="184" t="s">
        <v>42</v>
      </c>
      <c r="O477" s="67"/>
      <c r="P477" s="185">
        <f>O477*H477</f>
        <v>0</v>
      </c>
      <c r="Q477" s="185">
        <v>0</v>
      </c>
      <c r="R477" s="185">
        <f>Q477*H477</f>
        <v>0</v>
      </c>
      <c r="S477" s="185">
        <v>0</v>
      </c>
      <c r="T477" s="186">
        <f>S477*H477</f>
        <v>0</v>
      </c>
      <c r="AR477" s="19" t="s">
        <v>165</v>
      </c>
      <c r="AT477" s="19" t="s">
        <v>160</v>
      </c>
      <c r="AU477" s="19" t="s">
        <v>84</v>
      </c>
      <c r="AY477" s="19" t="s">
        <v>158</v>
      </c>
      <c r="BE477" s="187">
        <f>IF(N477="základní",J477,0)</f>
        <v>0</v>
      </c>
      <c r="BF477" s="187">
        <f>IF(N477="snížená",J477,0)</f>
        <v>0</v>
      </c>
      <c r="BG477" s="187">
        <f>IF(N477="zákl. přenesená",J477,0)</f>
        <v>0</v>
      </c>
      <c r="BH477" s="187">
        <f>IF(N477="sníž. přenesená",J477,0)</f>
        <v>0</v>
      </c>
      <c r="BI477" s="187">
        <f>IF(N477="nulová",J477,0)</f>
        <v>0</v>
      </c>
      <c r="BJ477" s="19" t="s">
        <v>15</v>
      </c>
      <c r="BK477" s="187">
        <f>ROUND(I477*H477,2)</f>
        <v>0</v>
      </c>
      <c r="BL477" s="19" t="s">
        <v>165</v>
      </c>
      <c r="BM477" s="19" t="s">
        <v>585</v>
      </c>
    </row>
    <row r="478" spans="2:65" s="1" customFormat="1" ht="16.5" customHeight="1">
      <c r="B478" s="175"/>
      <c r="C478" s="176" t="s">
        <v>586</v>
      </c>
      <c r="D478" s="176" t="s">
        <v>160</v>
      </c>
      <c r="E478" s="177" t="s">
        <v>587</v>
      </c>
      <c r="F478" s="178" t="s">
        <v>588</v>
      </c>
      <c r="G478" s="179" t="s">
        <v>163</v>
      </c>
      <c r="H478" s="180">
        <v>608.5</v>
      </c>
      <c r="I478" s="181"/>
      <c r="J478" s="182">
        <f>ROUND(I478*H478,2)</f>
        <v>0</v>
      </c>
      <c r="K478" s="178" t="s">
        <v>164</v>
      </c>
      <c r="L478" s="37"/>
      <c r="M478" s="183" t="s">
        <v>3</v>
      </c>
      <c r="N478" s="184" t="s">
        <v>42</v>
      </c>
      <c r="O478" s="67"/>
      <c r="P478" s="185">
        <f>O478*H478</f>
        <v>0</v>
      </c>
      <c r="Q478" s="185">
        <v>0</v>
      </c>
      <c r="R478" s="185">
        <f>Q478*H478</f>
        <v>0</v>
      </c>
      <c r="S478" s="185">
        <v>0</v>
      </c>
      <c r="T478" s="186">
        <f>S478*H478</f>
        <v>0</v>
      </c>
      <c r="AR478" s="19" t="s">
        <v>165</v>
      </c>
      <c r="AT478" s="19" t="s">
        <v>160</v>
      </c>
      <c r="AU478" s="19" t="s">
        <v>84</v>
      </c>
      <c r="AY478" s="19" t="s">
        <v>158</v>
      </c>
      <c r="BE478" s="187">
        <f>IF(N478="základní",J478,0)</f>
        <v>0</v>
      </c>
      <c r="BF478" s="187">
        <f>IF(N478="snížená",J478,0)</f>
        <v>0</v>
      </c>
      <c r="BG478" s="187">
        <f>IF(N478="zákl. přenesená",J478,0)</f>
        <v>0</v>
      </c>
      <c r="BH478" s="187">
        <f>IF(N478="sníž. přenesená",J478,0)</f>
        <v>0</v>
      </c>
      <c r="BI478" s="187">
        <f>IF(N478="nulová",J478,0)</f>
        <v>0</v>
      </c>
      <c r="BJ478" s="19" t="s">
        <v>15</v>
      </c>
      <c r="BK478" s="187">
        <f>ROUND(I478*H478,2)</f>
        <v>0</v>
      </c>
      <c r="BL478" s="19" t="s">
        <v>165</v>
      </c>
      <c r="BM478" s="19" t="s">
        <v>589</v>
      </c>
    </row>
    <row r="479" spans="2:65" s="1" customFormat="1" ht="16.5" customHeight="1">
      <c r="B479" s="175"/>
      <c r="C479" s="176" t="s">
        <v>590</v>
      </c>
      <c r="D479" s="176" t="s">
        <v>160</v>
      </c>
      <c r="E479" s="177" t="s">
        <v>591</v>
      </c>
      <c r="F479" s="178" t="s">
        <v>592</v>
      </c>
      <c r="G479" s="179" t="s">
        <v>163</v>
      </c>
      <c r="H479" s="180">
        <v>113181</v>
      </c>
      <c r="I479" s="181"/>
      <c r="J479" s="182">
        <f>ROUND(I479*H479,2)</f>
        <v>0</v>
      </c>
      <c r="K479" s="178" t="s">
        <v>164</v>
      </c>
      <c r="L479" s="37"/>
      <c r="M479" s="183" t="s">
        <v>3</v>
      </c>
      <c r="N479" s="184" t="s">
        <v>42</v>
      </c>
      <c r="O479" s="67"/>
      <c r="P479" s="185">
        <f>O479*H479</f>
        <v>0</v>
      </c>
      <c r="Q479" s="185">
        <v>0</v>
      </c>
      <c r="R479" s="185">
        <f>Q479*H479</f>
        <v>0</v>
      </c>
      <c r="S479" s="185">
        <v>0</v>
      </c>
      <c r="T479" s="186">
        <f>S479*H479</f>
        <v>0</v>
      </c>
      <c r="AR479" s="19" t="s">
        <v>165</v>
      </c>
      <c r="AT479" s="19" t="s">
        <v>160</v>
      </c>
      <c r="AU479" s="19" t="s">
        <v>84</v>
      </c>
      <c r="AY479" s="19" t="s">
        <v>158</v>
      </c>
      <c r="BE479" s="187">
        <f>IF(N479="základní",J479,0)</f>
        <v>0</v>
      </c>
      <c r="BF479" s="187">
        <f>IF(N479="snížená",J479,0)</f>
        <v>0</v>
      </c>
      <c r="BG479" s="187">
        <f>IF(N479="zákl. přenesená",J479,0)</f>
        <v>0</v>
      </c>
      <c r="BH479" s="187">
        <f>IF(N479="sníž. přenesená",J479,0)</f>
        <v>0</v>
      </c>
      <c r="BI479" s="187">
        <f>IF(N479="nulová",J479,0)</f>
        <v>0</v>
      </c>
      <c r="BJ479" s="19" t="s">
        <v>15</v>
      </c>
      <c r="BK479" s="187">
        <f>ROUND(I479*H479,2)</f>
        <v>0</v>
      </c>
      <c r="BL479" s="19" t="s">
        <v>165</v>
      </c>
      <c r="BM479" s="19" t="s">
        <v>593</v>
      </c>
    </row>
    <row r="480" spans="2:65" s="1" customFormat="1" ht="16.5" customHeight="1">
      <c r="B480" s="175"/>
      <c r="C480" s="176" t="s">
        <v>594</v>
      </c>
      <c r="D480" s="176" t="s">
        <v>160</v>
      </c>
      <c r="E480" s="177" t="s">
        <v>595</v>
      </c>
      <c r="F480" s="178" t="s">
        <v>596</v>
      </c>
      <c r="G480" s="179" t="s">
        <v>163</v>
      </c>
      <c r="H480" s="180">
        <v>608.5</v>
      </c>
      <c r="I480" s="181"/>
      <c r="J480" s="182">
        <f>ROUND(I480*H480,2)</f>
        <v>0</v>
      </c>
      <c r="K480" s="178" t="s">
        <v>164</v>
      </c>
      <c r="L480" s="37"/>
      <c r="M480" s="183" t="s">
        <v>3</v>
      </c>
      <c r="N480" s="184" t="s">
        <v>42</v>
      </c>
      <c r="O480" s="67"/>
      <c r="P480" s="185">
        <f>O480*H480</f>
        <v>0</v>
      </c>
      <c r="Q480" s="185">
        <v>0</v>
      </c>
      <c r="R480" s="185">
        <f>Q480*H480</f>
        <v>0</v>
      </c>
      <c r="S480" s="185">
        <v>0</v>
      </c>
      <c r="T480" s="186">
        <f>S480*H480</f>
        <v>0</v>
      </c>
      <c r="AR480" s="19" t="s">
        <v>165</v>
      </c>
      <c r="AT480" s="19" t="s">
        <v>160</v>
      </c>
      <c r="AU480" s="19" t="s">
        <v>84</v>
      </c>
      <c r="AY480" s="19" t="s">
        <v>158</v>
      </c>
      <c r="BE480" s="187">
        <f>IF(N480="základní",J480,0)</f>
        <v>0</v>
      </c>
      <c r="BF480" s="187">
        <f>IF(N480="snížená",J480,0)</f>
        <v>0</v>
      </c>
      <c r="BG480" s="187">
        <f>IF(N480="zákl. přenesená",J480,0)</f>
        <v>0</v>
      </c>
      <c r="BH480" s="187">
        <f>IF(N480="sníž. přenesená",J480,0)</f>
        <v>0</v>
      </c>
      <c r="BI480" s="187">
        <f>IF(N480="nulová",J480,0)</f>
        <v>0</v>
      </c>
      <c r="BJ480" s="19" t="s">
        <v>15</v>
      </c>
      <c r="BK480" s="187">
        <f>ROUND(I480*H480,2)</f>
        <v>0</v>
      </c>
      <c r="BL480" s="19" t="s">
        <v>165</v>
      </c>
      <c r="BM480" s="19" t="s">
        <v>597</v>
      </c>
    </row>
    <row r="481" spans="2:65" s="1" customFormat="1" ht="16.5" customHeight="1">
      <c r="B481" s="175"/>
      <c r="C481" s="176" t="s">
        <v>598</v>
      </c>
      <c r="D481" s="176" t="s">
        <v>160</v>
      </c>
      <c r="E481" s="177" t="s">
        <v>599</v>
      </c>
      <c r="F481" s="178" t="s">
        <v>600</v>
      </c>
      <c r="G481" s="179" t="s">
        <v>601</v>
      </c>
      <c r="H481" s="180">
        <v>14</v>
      </c>
      <c r="I481" s="181"/>
      <c r="J481" s="182">
        <f>ROUND(I481*H481,2)</f>
        <v>0</v>
      </c>
      <c r="K481" s="178" t="s">
        <v>164</v>
      </c>
      <c r="L481" s="37"/>
      <c r="M481" s="183" t="s">
        <v>3</v>
      </c>
      <c r="N481" s="184" t="s">
        <v>42</v>
      </c>
      <c r="O481" s="67"/>
      <c r="P481" s="185">
        <f>O481*H481</f>
        <v>0</v>
      </c>
      <c r="Q481" s="185">
        <v>0</v>
      </c>
      <c r="R481" s="185">
        <f>Q481*H481</f>
        <v>0</v>
      </c>
      <c r="S481" s="185">
        <v>0</v>
      </c>
      <c r="T481" s="186">
        <f>S481*H481</f>
        <v>0</v>
      </c>
      <c r="AR481" s="19" t="s">
        <v>165</v>
      </c>
      <c r="AT481" s="19" t="s">
        <v>160</v>
      </c>
      <c r="AU481" s="19" t="s">
        <v>84</v>
      </c>
      <c r="AY481" s="19" t="s">
        <v>158</v>
      </c>
      <c r="BE481" s="187">
        <f>IF(N481="základní",J481,0)</f>
        <v>0</v>
      </c>
      <c r="BF481" s="187">
        <f>IF(N481="snížená",J481,0)</f>
        <v>0</v>
      </c>
      <c r="BG481" s="187">
        <f>IF(N481="zákl. přenesená",J481,0)</f>
        <v>0</v>
      </c>
      <c r="BH481" s="187">
        <f>IF(N481="sníž. přenesená",J481,0)</f>
        <v>0</v>
      </c>
      <c r="BI481" s="187">
        <f>IF(N481="nulová",J481,0)</f>
        <v>0</v>
      </c>
      <c r="BJ481" s="19" t="s">
        <v>15</v>
      </c>
      <c r="BK481" s="187">
        <f>ROUND(I481*H481,2)</f>
        <v>0</v>
      </c>
      <c r="BL481" s="19" t="s">
        <v>165</v>
      </c>
      <c r="BM481" s="19" t="s">
        <v>602</v>
      </c>
    </row>
    <row r="482" spans="2:51" s="13" customFormat="1" ht="12">
      <c r="B482" s="197"/>
      <c r="D482" s="189" t="s">
        <v>167</v>
      </c>
      <c r="E482" s="198" t="s">
        <v>3</v>
      </c>
      <c r="F482" s="199" t="s">
        <v>603</v>
      </c>
      <c r="H482" s="198" t="s">
        <v>3</v>
      </c>
      <c r="I482" s="200"/>
      <c r="L482" s="197"/>
      <c r="M482" s="201"/>
      <c r="N482" s="202"/>
      <c r="O482" s="202"/>
      <c r="P482" s="202"/>
      <c r="Q482" s="202"/>
      <c r="R482" s="202"/>
      <c r="S482" s="202"/>
      <c r="T482" s="203"/>
      <c r="AT482" s="198" t="s">
        <v>167</v>
      </c>
      <c r="AU482" s="198" t="s">
        <v>84</v>
      </c>
      <c r="AV482" s="13" t="s">
        <v>15</v>
      </c>
      <c r="AW482" s="13" t="s">
        <v>33</v>
      </c>
      <c r="AX482" s="13" t="s">
        <v>71</v>
      </c>
      <c r="AY482" s="198" t="s">
        <v>158</v>
      </c>
    </row>
    <row r="483" spans="2:51" s="12" customFormat="1" ht="12">
      <c r="B483" s="188"/>
      <c r="D483" s="189" t="s">
        <v>167</v>
      </c>
      <c r="E483" s="190" t="s">
        <v>3</v>
      </c>
      <c r="F483" s="191" t="s">
        <v>243</v>
      </c>
      <c r="H483" s="192">
        <v>14</v>
      </c>
      <c r="I483" s="193"/>
      <c r="L483" s="188"/>
      <c r="M483" s="194"/>
      <c r="N483" s="195"/>
      <c r="O483" s="195"/>
      <c r="P483" s="195"/>
      <c r="Q483" s="195"/>
      <c r="R483" s="195"/>
      <c r="S483" s="195"/>
      <c r="T483" s="196"/>
      <c r="AT483" s="190" t="s">
        <v>167</v>
      </c>
      <c r="AU483" s="190" t="s">
        <v>84</v>
      </c>
      <c r="AV483" s="12" t="s">
        <v>78</v>
      </c>
      <c r="AW483" s="12" t="s">
        <v>33</v>
      </c>
      <c r="AX483" s="12" t="s">
        <v>15</v>
      </c>
      <c r="AY483" s="190" t="s">
        <v>158</v>
      </c>
    </row>
    <row r="484" spans="2:65" s="1" customFormat="1" ht="16.5" customHeight="1">
      <c r="B484" s="175"/>
      <c r="C484" s="176" t="s">
        <v>604</v>
      </c>
      <c r="D484" s="176" t="s">
        <v>160</v>
      </c>
      <c r="E484" s="177" t="s">
        <v>605</v>
      </c>
      <c r="F484" s="178" t="s">
        <v>606</v>
      </c>
      <c r="G484" s="179" t="s">
        <v>163</v>
      </c>
      <c r="H484" s="180">
        <v>45</v>
      </c>
      <c r="I484" s="181"/>
      <c r="J484" s="182">
        <f>ROUND(I484*H484,2)</f>
        <v>0</v>
      </c>
      <c r="K484" s="178" t="s">
        <v>164</v>
      </c>
      <c r="L484" s="37"/>
      <c r="M484" s="183" t="s">
        <v>3</v>
      </c>
      <c r="N484" s="184" t="s">
        <v>42</v>
      </c>
      <c r="O484" s="67"/>
      <c r="P484" s="185">
        <f>O484*H484</f>
        <v>0</v>
      </c>
      <c r="Q484" s="185">
        <v>0.00013</v>
      </c>
      <c r="R484" s="185">
        <f>Q484*H484</f>
        <v>0.005849999999999999</v>
      </c>
      <c r="S484" s="185">
        <v>0</v>
      </c>
      <c r="T484" s="186">
        <f>S484*H484</f>
        <v>0</v>
      </c>
      <c r="AR484" s="19" t="s">
        <v>165</v>
      </c>
      <c r="AT484" s="19" t="s">
        <v>160</v>
      </c>
      <c r="AU484" s="19" t="s">
        <v>84</v>
      </c>
      <c r="AY484" s="19" t="s">
        <v>158</v>
      </c>
      <c r="BE484" s="187">
        <f>IF(N484="základní",J484,0)</f>
        <v>0</v>
      </c>
      <c r="BF484" s="187">
        <f>IF(N484="snížená",J484,0)</f>
        <v>0</v>
      </c>
      <c r="BG484" s="187">
        <f>IF(N484="zákl. přenesená",J484,0)</f>
        <v>0</v>
      </c>
      <c r="BH484" s="187">
        <f>IF(N484="sníž. přenesená",J484,0)</f>
        <v>0</v>
      </c>
      <c r="BI484" s="187">
        <f>IF(N484="nulová",J484,0)</f>
        <v>0</v>
      </c>
      <c r="BJ484" s="19" t="s">
        <v>15</v>
      </c>
      <c r="BK484" s="187">
        <f>ROUND(I484*H484,2)</f>
        <v>0</v>
      </c>
      <c r="BL484" s="19" t="s">
        <v>165</v>
      </c>
      <c r="BM484" s="19" t="s">
        <v>607</v>
      </c>
    </row>
    <row r="485" spans="2:51" s="13" customFormat="1" ht="12">
      <c r="B485" s="197"/>
      <c r="D485" s="189" t="s">
        <v>167</v>
      </c>
      <c r="E485" s="198" t="s">
        <v>3</v>
      </c>
      <c r="F485" s="199" t="s">
        <v>608</v>
      </c>
      <c r="H485" s="198" t="s">
        <v>3</v>
      </c>
      <c r="I485" s="200"/>
      <c r="L485" s="197"/>
      <c r="M485" s="201"/>
      <c r="N485" s="202"/>
      <c r="O485" s="202"/>
      <c r="P485" s="202"/>
      <c r="Q485" s="202"/>
      <c r="R485" s="202"/>
      <c r="S485" s="202"/>
      <c r="T485" s="203"/>
      <c r="AT485" s="198" t="s">
        <v>167</v>
      </c>
      <c r="AU485" s="198" t="s">
        <v>84</v>
      </c>
      <c r="AV485" s="13" t="s">
        <v>15</v>
      </c>
      <c r="AW485" s="13" t="s">
        <v>33</v>
      </c>
      <c r="AX485" s="13" t="s">
        <v>71</v>
      </c>
      <c r="AY485" s="198" t="s">
        <v>158</v>
      </c>
    </row>
    <row r="486" spans="2:51" s="12" customFormat="1" ht="12">
      <c r="B486" s="188"/>
      <c r="D486" s="189" t="s">
        <v>167</v>
      </c>
      <c r="E486" s="190" t="s">
        <v>3</v>
      </c>
      <c r="F486" s="191" t="s">
        <v>242</v>
      </c>
      <c r="H486" s="192">
        <v>45</v>
      </c>
      <c r="I486" s="193"/>
      <c r="L486" s="188"/>
      <c r="M486" s="194"/>
      <c r="N486" s="195"/>
      <c r="O486" s="195"/>
      <c r="P486" s="195"/>
      <c r="Q486" s="195"/>
      <c r="R486" s="195"/>
      <c r="S486" s="195"/>
      <c r="T486" s="196"/>
      <c r="AT486" s="190" t="s">
        <v>167</v>
      </c>
      <c r="AU486" s="190" t="s">
        <v>84</v>
      </c>
      <c r="AV486" s="12" t="s">
        <v>78</v>
      </c>
      <c r="AW486" s="12" t="s">
        <v>33</v>
      </c>
      <c r="AX486" s="12" t="s">
        <v>15</v>
      </c>
      <c r="AY486" s="190" t="s">
        <v>158</v>
      </c>
    </row>
    <row r="487" spans="2:63" s="11" customFormat="1" ht="20.85" customHeight="1">
      <c r="B487" s="162"/>
      <c r="D487" s="163" t="s">
        <v>70</v>
      </c>
      <c r="E487" s="173" t="s">
        <v>609</v>
      </c>
      <c r="F487" s="173" t="s">
        <v>610</v>
      </c>
      <c r="I487" s="165"/>
      <c r="J487" s="174">
        <f>BK487</f>
        <v>0</v>
      </c>
      <c r="L487" s="162"/>
      <c r="M487" s="167"/>
      <c r="N487" s="168"/>
      <c r="O487" s="168"/>
      <c r="P487" s="169">
        <f>SUM(P488:P490)</f>
        <v>0</v>
      </c>
      <c r="Q487" s="168"/>
      <c r="R487" s="169">
        <f>SUM(R488:R490)</f>
        <v>0.0018000000000000002</v>
      </c>
      <c r="S487" s="168"/>
      <c r="T487" s="170">
        <f>SUM(T488:T490)</f>
        <v>0</v>
      </c>
      <c r="AR487" s="163" t="s">
        <v>15</v>
      </c>
      <c r="AT487" s="171" t="s">
        <v>70</v>
      </c>
      <c r="AU487" s="171" t="s">
        <v>78</v>
      </c>
      <c r="AY487" s="163" t="s">
        <v>158</v>
      </c>
      <c r="BK487" s="172">
        <f>SUM(BK488:BK490)</f>
        <v>0</v>
      </c>
    </row>
    <row r="488" spans="2:65" s="1" customFormat="1" ht="16.5" customHeight="1">
      <c r="B488" s="175"/>
      <c r="C488" s="176" t="s">
        <v>611</v>
      </c>
      <c r="D488" s="176" t="s">
        <v>160</v>
      </c>
      <c r="E488" s="177" t="s">
        <v>612</v>
      </c>
      <c r="F488" s="178" t="s">
        <v>613</v>
      </c>
      <c r="G488" s="179" t="s">
        <v>163</v>
      </c>
      <c r="H488" s="180">
        <v>45</v>
      </c>
      <c r="I488" s="181"/>
      <c r="J488" s="182">
        <f>ROUND(I488*H488,2)</f>
        <v>0</v>
      </c>
      <c r="K488" s="178" t="s">
        <v>164</v>
      </c>
      <c r="L488" s="37"/>
      <c r="M488" s="183" t="s">
        <v>3</v>
      </c>
      <c r="N488" s="184" t="s">
        <v>42</v>
      </c>
      <c r="O488" s="67"/>
      <c r="P488" s="185">
        <f>O488*H488</f>
        <v>0</v>
      </c>
      <c r="Q488" s="185">
        <v>4E-05</v>
      </c>
      <c r="R488" s="185">
        <f>Q488*H488</f>
        <v>0.0018000000000000002</v>
      </c>
      <c r="S488" s="185">
        <v>0</v>
      </c>
      <c r="T488" s="186">
        <f>S488*H488</f>
        <v>0</v>
      </c>
      <c r="AR488" s="19" t="s">
        <v>165</v>
      </c>
      <c r="AT488" s="19" t="s">
        <v>160</v>
      </c>
      <c r="AU488" s="19" t="s">
        <v>84</v>
      </c>
      <c r="AY488" s="19" t="s">
        <v>158</v>
      </c>
      <c r="BE488" s="187">
        <f>IF(N488="základní",J488,0)</f>
        <v>0</v>
      </c>
      <c r="BF488" s="187">
        <f>IF(N488="snížená",J488,0)</f>
        <v>0</v>
      </c>
      <c r="BG488" s="187">
        <f>IF(N488="zákl. přenesená",J488,0)</f>
        <v>0</v>
      </c>
      <c r="BH488" s="187">
        <f>IF(N488="sníž. přenesená",J488,0)</f>
        <v>0</v>
      </c>
      <c r="BI488" s="187">
        <f>IF(N488="nulová",J488,0)</f>
        <v>0</v>
      </c>
      <c r="BJ488" s="19" t="s">
        <v>15</v>
      </c>
      <c r="BK488" s="187">
        <f>ROUND(I488*H488,2)</f>
        <v>0</v>
      </c>
      <c r="BL488" s="19" t="s">
        <v>165</v>
      </c>
      <c r="BM488" s="19" t="s">
        <v>614</v>
      </c>
    </row>
    <row r="489" spans="2:51" s="13" customFormat="1" ht="12">
      <c r="B489" s="197"/>
      <c r="D489" s="189" t="s">
        <v>167</v>
      </c>
      <c r="E489" s="198" t="s">
        <v>3</v>
      </c>
      <c r="F489" s="199" t="s">
        <v>615</v>
      </c>
      <c r="H489" s="198" t="s">
        <v>3</v>
      </c>
      <c r="I489" s="200"/>
      <c r="L489" s="197"/>
      <c r="M489" s="201"/>
      <c r="N489" s="202"/>
      <c r="O489" s="202"/>
      <c r="P489" s="202"/>
      <c r="Q489" s="202"/>
      <c r="R489" s="202"/>
      <c r="S489" s="202"/>
      <c r="T489" s="203"/>
      <c r="AT489" s="198" t="s">
        <v>167</v>
      </c>
      <c r="AU489" s="198" t="s">
        <v>84</v>
      </c>
      <c r="AV489" s="13" t="s">
        <v>15</v>
      </c>
      <c r="AW489" s="13" t="s">
        <v>33</v>
      </c>
      <c r="AX489" s="13" t="s">
        <v>71</v>
      </c>
      <c r="AY489" s="198" t="s">
        <v>158</v>
      </c>
    </row>
    <row r="490" spans="2:51" s="12" customFormat="1" ht="12">
      <c r="B490" s="188"/>
      <c r="D490" s="189" t="s">
        <v>167</v>
      </c>
      <c r="E490" s="190" t="s">
        <v>3</v>
      </c>
      <c r="F490" s="191" t="s">
        <v>242</v>
      </c>
      <c r="H490" s="192">
        <v>45</v>
      </c>
      <c r="I490" s="193"/>
      <c r="L490" s="188"/>
      <c r="M490" s="194"/>
      <c r="N490" s="195"/>
      <c r="O490" s="195"/>
      <c r="P490" s="195"/>
      <c r="Q490" s="195"/>
      <c r="R490" s="195"/>
      <c r="S490" s="195"/>
      <c r="T490" s="196"/>
      <c r="AT490" s="190" t="s">
        <v>167</v>
      </c>
      <c r="AU490" s="190" t="s">
        <v>84</v>
      </c>
      <c r="AV490" s="12" t="s">
        <v>78</v>
      </c>
      <c r="AW490" s="12" t="s">
        <v>33</v>
      </c>
      <c r="AX490" s="12" t="s">
        <v>15</v>
      </c>
      <c r="AY490" s="190" t="s">
        <v>158</v>
      </c>
    </row>
    <row r="491" spans="2:63" s="11" customFormat="1" ht="20.85" customHeight="1">
      <c r="B491" s="162"/>
      <c r="D491" s="163" t="s">
        <v>70</v>
      </c>
      <c r="E491" s="173" t="s">
        <v>616</v>
      </c>
      <c r="F491" s="173" t="s">
        <v>617</v>
      </c>
      <c r="I491" s="165"/>
      <c r="J491" s="174">
        <f>BK491</f>
        <v>0</v>
      </c>
      <c r="L491" s="162"/>
      <c r="M491" s="167"/>
      <c r="N491" s="168"/>
      <c r="O491" s="168"/>
      <c r="P491" s="169">
        <f>SUM(P492:P555)</f>
        <v>0</v>
      </c>
      <c r="Q491" s="168"/>
      <c r="R491" s="169">
        <f>SUM(R492:R555)</f>
        <v>0</v>
      </c>
      <c r="S491" s="168"/>
      <c r="T491" s="170">
        <f>SUM(T492:T555)</f>
        <v>53.179347</v>
      </c>
      <c r="AR491" s="163" t="s">
        <v>15</v>
      </c>
      <c r="AT491" s="171" t="s">
        <v>70</v>
      </c>
      <c r="AU491" s="171" t="s">
        <v>78</v>
      </c>
      <c r="AY491" s="163" t="s">
        <v>158</v>
      </c>
      <c r="BK491" s="172">
        <f>SUM(BK492:BK555)</f>
        <v>0</v>
      </c>
    </row>
    <row r="492" spans="2:65" s="1" customFormat="1" ht="22.5" customHeight="1">
      <c r="B492" s="175"/>
      <c r="C492" s="176" t="s">
        <v>618</v>
      </c>
      <c r="D492" s="176" t="s">
        <v>160</v>
      </c>
      <c r="E492" s="177" t="s">
        <v>619</v>
      </c>
      <c r="F492" s="178" t="s">
        <v>620</v>
      </c>
      <c r="G492" s="179" t="s">
        <v>163</v>
      </c>
      <c r="H492" s="180">
        <v>438.727</v>
      </c>
      <c r="I492" s="181"/>
      <c r="J492" s="182">
        <f>ROUND(I492*H492,2)</f>
        <v>0</v>
      </c>
      <c r="K492" s="178" t="s">
        <v>3</v>
      </c>
      <c r="L492" s="37"/>
      <c r="M492" s="183" t="s">
        <v>3</v>
      </c>
      <c r="N492" s="184" t="s">
        <v>42</v>
      </c>
      <c r="O492" s="67"/>
      <c r="P492" s="185">
        <f>O492*H492</f>
        <v>0</v>
      </c>
      <c r="Q492" s="185">
        <v>0</v>
      </c>
      <c r="R492" s="185">
        <f>Q492*H492</f>
        <v>0</v>
      </c>
      <c r="S492" s="185">
        <v>0.021</v>
      </c>
      <c r="T492" s="186">
        <f>S492*H492</f>
        <v>9.213267</v>
      </c>
      <c r="AR492" s="19" t="s">
        <v>165</v>
      </c>
      <c r="AT492" s="19" t="s">
        <v>160</v>
      </c>
      <c r="AU492" s="19" t="s">
        <v>84</v>
      </c>
      <c r="AY492" s="19" t="s">
        <v>158</v>
      </c>
      <c r="BE492" s="187">
        <f>IF(N492="základní",J492,0)</f>
        <v>0</v>
      </c>
      <c r="BF492" s="187">
        <f>IF(N492="snížená",J492,0)</f>
        <v>0</v>
      </c>
      <c r="BG492" s="187">
        <f>IF(N492="zákl. přenesená",J492,0)</f>
        <v>0</v>
      </c>
      <c r="BH492" s="187">
        <f>IF(N492="sníž. přenesená",J492,0)</f>
        <v>0</v>
      </c>
      <c r="BI492" s="187">
        <f>IF(N492="nulová",J492,0)</f>
        <v>0</v>
      </c>
      <c r="BJ492" s="19" t="s">
        <v>15</v>
      </c>
      <c r="BK492" s="187">
        <f>ROUND(I492*H492,2)</f>
        <v>0</v>
      </c>
      <c r="BL492" s="19" t="s">
        <v>165</v>
      </c>
      <c r="BM492" s="19" t="s">
        <v>621</v>
      </c>
    </row>
    <row r="493" spans="2:51" s="13" customFormat="1" ht="12">
      <c r="B493" s="197"/>
      <c r="D493" s="189" t="s">
        <v>167</v>
      </c>
      <c r="E493" s="198" t="s">
        <v>3</v>
      </c>
      <c r="F493" s="199" t="s">
        <v>395</v>
      </c>
      <c r="H493" s="198" t="s">
        <v>3</v>
      </c>
      <c r="I493" s="200"/>
      <c r="L493" s="197"/>
      <c r="M493" s="201"/>
      <c r="N493" s="202"/>
      <c r="O493" s="202"/>
      <c r="P493" s="202"/>
      <c r="Q493" s="202"/>
      <c r="R493" s="202"/>
      <c r="S493" s="202"/>
      <c r="T493" s="203"/>
      <c r="AT493" s="198" t="s">
        <v>167</v>
      </c>
      <c r="AU493" s="198" t="s">
        <v>84</v>
      </c>
      <c r="AV493" s="13" t="s">
        <v>15</v>
      </c>
      <c r="AW493" s="13" t="s">
        <v>33</v>
      </c>
      <c r="AX493" s="13" t="s">
        <v>71</v>
      </c>
      <c r="AY493" s="198" t="s">
        <v>158</v>
      </c>
    </row>
    <row r="494" spans="2:51" s="12" customFormat="1" ht="12">
      <c r="B494" s="188"/>
      <c r="D494" s="189" t="s">
        <v>167</v>
      </c>
      <c r="E494" s="190" t="s">
        <v>3</v>
      </c>
      <c r="F494" s="191" t="s">
        <v>396</v>
      </c>
      <c r="H494" s="192">
        <v>175.6</v>
      </c>
      <c r="I494" s="193"/>
      <c r="L494" s="188"/>
      <c r="M494" s="194"/>
      <c r="N494" s="195"/>
      <c r="O494" s="195"/>
      <c r="P494" s="195"/>
      <c r="Q494" s="195"/>
      <c r="R494" s="195"/>
      <c r="S494" s="195"/>
      <c r="T494" s="196"/>
      <c r="AT494" s="190" t="s">
        <v>167</v>
      </c>
      <c r="AU494" s="190" t="s">
        <v>84</v>
      </c>
      <c r="AV494" s="12" t="s">
        <v>78</v>
      </c>
      <c r="AW494" s="12" t="s">
        <v>33</v>
      </c>
      <c r="AX494" s="12" t="s">
        <v>71</v>
      </c>
      <c r="AY494" s="190" t="s">
        <v>158</v>
      </c>
    </row>
    <row r="495" spans="2:51" s="13" customFormat="1" ht="12">
      <c r="B495" s="197"/>
      <c r="D495" s="189" t="s">
        <v>167</v>
      </c>
      <c r="E495" s="198" t="s">
        <v>3</v>
      </c>
      <c r="F495" s="199" t="s">
        <v>397</v>
      </c>
      <c r="H495" s="198" t="s">
        <v>3</v>
      </c>
      <c r="I495" s="200"/>
      <c r="L495" s="197"/>
      <c r="M495" s="201"/>
      <c r="N495" s="202"/>
      <c r="O495" s="202"/>
      <c r="P495" s="202"/>
      <c r="Q495" s="202"/>
      <c r="R495" s="202"/>
      <c r="S495" s="202"/>
      <c r="T495" s="203"/>
      <c r="AT495" s="198" t="s">
        <v>167</v>
      </c>
      <c r="AU495" s="198" t="s">
        <v>84</v>
      </c>
      <c r="AV495" s="13" t="s">
        <v>15</v>
      </c>
      <c r="AW495" s="13" t="s">
        <v>33</v>
      </c>
      <c r="AX495" s="13" t="s">
        <v>71</v>
      </c>
      <c r="AY495" s="198" t="s">
        <v>158</v>
      </c>
    </row>
    <row r="496" spans="2:51" s="12" customFormat="1" ht="12">
      <c r="B496" s="188"/>
      <c r="D496" s="189" t="s">
        <v>167</v>
      </c>
      <c r="E496" s="190" t="s">
        <v>3</v>
      </c>
      <c r="F496" s="191" t="s">
        <v>398</v>
      </c>
      <c r="H496" s="192">
        <v>200</v>
      </c>
      <c r="I496" s="193"/>
      <c r="L496" s="188"/>
      <c r="M496" s="194"/>
      <c r="N496" s="195"/>
      <c r="O496" s="195"/>
      <c r="P496" s="195"/>
      <c r="Q496" s="195"/>
      <c r="R496" s="195"/>
      <c r="S496" s="195"/>
      <c r="T496" s="196"/>
      <c r="AT496" s="190" t="s">
        <v>167</v>
      </c>
      <c r="AU496" s="190" t="s">
        <v>84</v>
      </c>
      <c r="AV496" s="12" t="s">
        <v>78</v>
      </c>
      <c r="AW496" s="12" t="s">
        <v>33</v>
      </c>
      <c r="AX496" s="12" t="s">
        <v>71</v>
      </c>
      <c r="AY496" s="190" t="s">
        <v>158</v>
      </c>
    </row>
    <row r="497" spans="2:51" s="13" customFormat="1" ht="12">
      <c r="B497" s="197"/>
      <c r="D497" s="189" t="s">
        <v>167</v>
      </c>
      <c r="E497" s="198" t="s">
        <v>3</v>
      </c>
      <c r="F497" s="199" t="s">
        <v>399</v>
      </c>
      <c r="H497" s="198" t="s">
        <v>3</v>
      </c>
      <c r="I497" s="200"/>
      <c r="L497" s="197"/>
      <c r="M497" s="201"/>
      <c r="N497" s="202"/>
      <c r="O497" s="202"/>
      <c r="P497" s="202"/>
      <c r="Q497" s="202"/>
      <c r="R497" s="202"/>
      <c r="S497" s="202"/>
      <c r="T497" s="203"/>
      <c r="AT497" s="198" t="s">
        <v>167</v>
      </c>
      <c r="AU497" s="198" t="s">
        <v>84</v>
      </c>
      <c r="AV497" s="13" t="s">
        <v>15</v>
      </c>
      <c r="AW497" s="13" t="s">
        <v>33</v>
      </c>
      <c r="AX497" s="13" t="s">
        <v>71</v>
      </c>
      <c r="AY497" s="198" t="s">
        <v>158</v>
      </c>
    </row>
    <row r="498" spans="2:51" s="12" customFormat="1" ht="12">
      <c r="B498" s="188"/>
      <c r="D498" s="189" t="s">
        <v>167</v>
      </c>
      <c r="E498" s="190" t="s">
        <v>3</v>
      </c>
      <c r="F498" s="191" t="s">
        <v>400</v>
      </c>
      <c r="H498" s="192">
        <v>136</v>
      </c>
      <c r="I498" s="193"/>
      <c r="L498" s="188"/>
      <c r="M498" s="194"/>
      <c r="N498" s="195"/>
      <c r="O498" s="195"/>
      <c r="P498" s="195"/>
      <c r="Q498" s="195"/>
      <c r="R498" s="195"/>
      <c r="S498" s="195"/>
      <c r="T498" s="196"/>
      <c r="AT498" s="190" t="s">
        <v>167</v>
      </c>
      <c r="AU498" s="190" t="s">
        <v>84</v>
      </c>
      <c r="AV498" s="12" t="s">
        <v>78</v>
      </c>
      <c r="AW498" s="12" t="s">
        <v>33</v>
      </c>
      <c r="AX498" s="12" t="s">
        <v>71</v>
      </c>
      <c r="AY498" s="190" t="s">
        <v>158</v>
      </c>
    </row>
    <row r="499" spans="2:51" s="13" customFormat="1" ht="12">
      <c r="B499" s="197"/>
      <c r="D499" s="189" t="s">
        <v>167</v>
      </c>
      <c r="E499" s="198" t="s">
        <v>3</v>
      </c>
      <c r="F499" s="199" t="s">
        <v>401</v>
      </c>
      <c r="H499" s="198" t="s">
        <v>3</v>
      </c>
      <c r="I499" s="200"/>
      <c r="L499" s="197"/>
      <c r="M499" s="201"/>
      <c r="N499" s="202"/>
      <c r="O499" s="202"/>
      <c r="P499" s="202"/>
      <c r="Q499" s="202"/>
      <c r="R499" s="202"/>
      <c r="S499" s="202"/>
      <c r="T499" s="203"/>
      <c r="AT499" s="198" t="s">
        <v>167</v>
      </c>
      <c r="AU499" s="198" t="s">
        <v>84</v>
      </c>
      <c r="AV499" s="13" t="s">
        <v>15</v>
      </c>
      <c r="AW499" s="13" t="s">
        <v>33</v>
      </c>
      <c r="AX499" s="13" t="s">
        <v>71</v>
      </c>
      <c r="AY499" s="198" t="s">
        <v>158</v>
      </c>
    </row>
    <row r="500" spans="2:51" s="12" customFormat="1" ht="12">
      <c r="B500" s="188"/>
      <c r="D500" s="189" t="s">
        <v>167</v>
      </c>
      <c r="E500" s="190" t="s">
        <v>3</v>
      </c>
      <c r="F500" s="191" t="s">
        <v>402</v>
      </c>
      <c r="H500" s="192">
        <v>-5.25</v>
      </c>
      <c r="I500" s="193"/>
      <c r="L500" s="188"/>
      <c r="M500" s="194"/>
      <c r="N500" s="195"/>
      <c r="O500" s="195"/>
      <c r="P500" s="195"/>
      <c r="Q500" s="195"/>
      <c r="R500" s="195"/>
      <c r="S500" s="195"/>
      <c r="T500" s="196"/>
      <c r="AT500" s="190" t="s">
        <v>167</v>
      </c>
      <c r="AU500" s="190" t="s">
        <v>84</v>
      </c>
      <c r="AV500" s="12" t="s">
        <v>78</v>
      </c>
      <c r="AW500" s="12" t="s">
        <v>33</v>
      </c>
      <c r="AX500" s="12" t="s">
        <v>71</v>
      </c>
      <c r="AY500" s="190" t="s">
        <v>158</v>
      </c>
    </row>
    <row r="501" spans="2:51" s="12" customFormat="1" ht="12">
      <c r="B501" s="188"/>
      <c r="D501" s="189" t="s">
        <v>167</v>
      </c>
      <c r="E501" s="190" t="s">
        <v>3</v>
      </c>
      <c r="F501" s="191" t="s">
        <v>403</v>
      </c>
      <c r="H501" s="192">
        <v>-8.4</v>
      </c>
      <c r="I501" s="193"/>
      <c r="L501" s="188"/>
      <c r="M501" s="194"/>
      <c r="N501" s="195"/>
      <c r="O501" s="195"/>
      <c r="P501" s="195"/>
      <c r="Q501" s="195"/>
      <c r="R501" s="195"/>
      <c r="S501" s="195"/>
      <c r="T501" s="196"/>
      <c r="AT501" s="190" t="s">
        <v>167</v>
      </c>
      <c r="AU501" s="190" t="s">
        <v>84</v>
      </c>
      <c r="AV501" s="12" t="s">
        <v>78</v>
      </c>
      <c r="AW501" s="12" t="s">
        <v>33</v>
      </c>
      <c r="AX501" s="12" t="s">
        <v>71</v>
      </c>
      <c r="AY501" s="190" t="s">
        <v>158</v>
      </c>
    </row>
    <row r="502" spans="2:51" s="12" customFormat="1" ht="12">
      <c r="B502" s="188"/>
      <c r="D502" s="189" t="s">
        <v>167</v>
      </c>
      <c r="E502" s="190" t="s">
        <v>3</v>
      </c>
      <c r="F502" s="191" t="s">
        <v>404</v>
      </c>
      <c r="H502" s="192">
        <v>-2.16</v>
      </c>
      <c r="I502" s="193"/>
      <c r="L502" s="188"/>
      <c r="M502" s="194"/>
      <c r="N502" s="195"/>
      <c r="O502" s="195"/>
      <c r="P502" s="195"/>
      <c r="Q502" s="195"/>
      <c r="R502" s="195"/>
      <c r="S502" s="195"/>
      <c r="T502" s="196"/>
      <c r="AT502" s="190" t="s">
        <v>167</v>
      </c>
      <c r="AU502" s="190" t="s">
        <v>84</v>
      </c>
      <c r="AV502" s="12" t="s">
        <v>78</v>
      </c>
      <c r="AW502" s="12" t="s">
        <v>33</v>
      </c>
      <c r="AX502" s="12" t="s">
        <v>71</v>
      </c>
      <c r="AY502" s="190" t="s">
        <v>158</v>
      </c>
    </row>
    <row r="503" spans="2:51" s="12" customFormat="1" ht="12">
      <c r="B503" s="188"/>
      <c r="D503" s="189" t="s">
        <v>167</v>
      </c>
      <c r="E503" s="190" t="s">
        <v>3</v>
      </c>
      <c r="F503" s="191" t="s">
        <v>405</v>
      </c>
      <c r="H503" s="192">
        <v>-3.04</v>
      </c>
      <c r="I503" s="193"/>
      <c r="L503" s="188"/>
      <c r="M503" s="194"/>
      <c r="N503" s="195"/>
      <c r="O503" s="195"/>
      <c r="P503" s="195"/>
      <c r="Q503" s="195"/>
      <c r="R503" s="195"/>
      <c r="S503" s="195"/>
      <c r="T503" s="196"/>
      <c r="AT503" s="190" t="s">
        <v>167</v>
      </c>
      <c r="AU503" s="190" t="s">
        <v>84</v>
      </c>
      <c r="AV503" s="12" t="s">
        <v>78</v>
      </c>
      <c r="AW503" s="12" t="s">
        <v>33</v>
      </c>
      <c r="AX503" s="12" t="s">
        <v>71</v>
      </c>
      <c r="AY503" s="190" t="s">
        <v>158</v>
      </c>
    </row>
    <row r="504" spans="2:51" s="12" customFormat="1" ht="12">
      <c r="B504" s="188"/>
      <c r="D504" s="189" t="s">
        <v>167</v>
      </c>
      <c r="E504" s="190" t="s">
        <v>3</v>
      </c>
      <c r="F504" s="191" t="s">
        <v>406</v>
      </c>
      <c r="H504" s="192">
        <v>-0.752</v>
      </c>
      <c r="I504" s="193"/>
      <c r="L504" s="188"/>
      <c r="M504" s="194"/>
      <c r="N504" s="195"/>
      <c r="O504" s="195"/>
      <c r="P504" s="195"/>
      <c r="Q504" s="195"/>
      <c r="R504" s="195"/>
      <c r="S504" s="195"/>
      <c r="T504" s="196"/>
      <c r="AT504" s="190" t="s">
        <v>167</v>
      </c>
      <c r="AU504" s="190" t="s">
        <v>84</v>
      </c>
      <c r="AV504" s="12" t="s">
        <v>78</v>
      </c>
      <c r="AW504" s="12" t="s">
        <v>33</v>
      </c>
      <c r="AX504" s="12" t="s">
        <v>71</v>
      </c>
      <c r="AY504" s="190" t="s">
        <v>158</v>
      </c>
    </row>
    <row r="505" spans="2:51" s="12" customFormat="1" ht="12">
      <c r="B505" s="188"/>
      <c r="D505" s="189" t="s">
        <v>167</v>
      </c>
      <c r="E505" s="190" t="s">
        <v>3</v>
      </c>
      <c r="F505" s="191" t="s">
        <v>407</v>
      </c>
      <c r="H505" s="192">
        <v>-0.25</v>
      </c>
      <c r="I505" s="193"/>
      <c r="L505" s="188"/>
      <c r="M505" s="194"/>
      <c r="N505" s="195"/>
      <c r="O505" s="195"/>
      <c r="P505" s="195"/>
      <c r="Q505" s="195"/>
      <c r="R505" s="195"/>
      <c r="S505" s="195"/>
      <c r="T505" s="196"/>
      <c r="AT505" s="190" t="s">
        <v>167</v>
      </c>
      <c r="AU505" s="190" t="s">
        <v>84</v>
      </c>
      <c r="AV505" s="12" t="s">
        <v>78</v>
      </c>
      <c r="AW505" s="12" t="s">
        <v>33</v>
      </c>
      <c r="AX505" s="12" t="s">
        <v>71</v>
      </c>
      <c r="AY505" s="190" t="s">
        <v>158</v>
      </c>
    </row>
    <row r="506" spans="2:51" s="12" customFormat="1" ht="12">
      <c r="B506" s="188"/>
      <c r="D506" s="189" t="s">
        <v>167</v>
      </c>
      <c r="E506" s="190" t="s">
        <v>3</v>
      </c>
      <c r="F506" s="191" t="s">
        <v>408</v>
      </c>
      <c r="H506" s="192">
        <v>-3.6</v>
      </c>
      <c r="I506" s="193"/>
      <c r="L506" s="188"/>
      <c r="M506" s="194"/>
      <c r="N506" s="195"/>
      <c r="O506" s="195"/>
      <c r="P506" s="195"/>
      <c r="Q506" s="195"/>
      <c r="R506" s="195"/>
      <c r="S506" s="195"/>
      <c r="T506" s="196"/>
      <c r="AT506" s="190" t="s">
        <v>167</v>
      </c>
      <c r="AU506" s="190" t="s">
        <v>84</v>
      </c>
      <c r="AV506" s="12" t="s">
        <v>78</v>
      </c>
      <c r="AW506" s="12" t="s">
        <v>33</v>
      </c>
      <c r="AX506" s="12" t="s">
        <v>71</v>
      </c>
      <c r="AY506" s="190" t="s">
        <v>158</v>
      </c>
    </row>
    <row r="507" spans="2:51" s="12" customFormat="1" ht="12">
      <c r="B507" s="188"/>
      <c r="D507" s="189" t="s">
        <v>167</v>
      </c>
      <c r="E507" s="190" t="s">
        <v>3</v>
      </c>
      <c r="F507" s="191" t="s">
        <v>409</v>
      </c>
      <c r="H507" s="192">
        <v>-15.75</v>
      </c>
      <c r="I507" s="193"/>
      <c r="L507" s="188"/>
      <c r="M507" s="194"/>
      <c r="N507" s="195"/>
      <c r="O507" s="195"/>
      <c r="P507" s="195"/>
      <c r="Q507" s="195"/>
      <c r="R507" s="195"/>
      <c r="S507" s="195"/>
      <c r="T507" s="196"/>
      <c r="AT507" s="190" t="s">
        <v>167</v>
      </c>
      <c r="AU507" s="190" t="s">
        <v>84</v>
      </c>
      <c r="AV507" s="12" t="s">
        <v>78</v>
      </c>
      <c r="AW507" s="12" t="s">
        <v>33</v>
      </c>
      <c r="AX507" s="12" t="s">
        <v>71</v>
      </c>
      <c r="AY507" s="190" t="s">
        <v>158</v>
      </c>
    </row>
    <row r="508" spans="2:51" s="12" customFormat="1" ht="12">
      <c r="B508" s="188"/>
      <c r="D508" s="189" t="s">
        <v>167</v>
      </c>
      <c r="E508" s="190" t="s">
        <v>3</v>
      </c>
      <c r="F508" s="191" t="s">
        <v>410</v>
      </c>
      <c r="H508" s="192">
        <v>-21</v>
      </c>
      <c r="I508" s="193"/>
      <c r="L508" s="188"/>
      <c r="M508" s="194"/>
      <c r="N508" s="195"/>
      <c r="O508" s="195"/>
      <c r="P508" s="195"/>
      <c r="Q508" s="195"/>
      <c r="R508" s="195"/>
      <c r="S508" s="195"/>
      <c r="T508" s="196"/>
      <c r="AT508" s="190" t="s">
        <v>167</v>
      </c>
      <c r="AU508" s="190" t="s">
        <v>84</v>
      </c>
      <c r="AV508" s="12" t="s">
        <v>78</v>
      </c>
      <c r="AW508" s="12" t="s">
        <v>33</v>
      </c>
      <c r="AX508" s="12" t="s">
        <v>71</v>
      </c>
      <c r="AY508" s="190" t="s">
        <v>158</v>
      </c>
    </row>
    <row r="509" spans="2:51" s="12" customFormat="1" ht="12">
      <c r="B509" s="188"/>
      <c r="D509" s="189" t="s">
        <v>167</v>
      </c>
      <c r="E509" s="190" t="s">
        <v>3</v>
      </c>
      <c r="F509" s="191" t="s">
        <v>411</v>
      </c>
      <c r="H509" s="192">
        <v>-6</v>
      </c>
      <c r="I509" s="193"/>
      <c r="L509" s="188"/>
      <c r="M509" s="194"/>
      <c r="N509" s="195"/>
      <c r="O509" s="195"/>
      <c r="P509" s="195"/>
      <c r="Q509" s="195"/>
      <c r="R509" s="195"/>
      <c r="S509" s="195"/>
      <c r="T509" s="196"/>
      <c r="AT509" s="190" t="s">
        <v>167</v>
      </c>
      <c r="AU509" s="190" t="s">
        <v>84</v>
      </c>
      <c r="AV509" s="12" t="s">
        <v>78</v>
      </c>
      <c r="AW509" s="12" t="s">
        <v>33</v>
      </c>
      <c r="AX509" s="12" t="s">
        <v>71</v>
      </c>
      <c r="AY509" s="190" t="s">
        <v>158</v>
      </c>
    </row>
    <row r="510" spans="2:51" s="12" customFormat="1" ht="12">
      <c r="B510" s="188"/>
      <c r="D510" s="189" t="s">
        <v>167</v>
      </c>
      <c r="E510" s="190" t="s">
        <v>3</v>
      </c>
      <c r="F510" s="191" t="s">
        <v>412</v>
      </c>
      <c r="H510" s="192">
        <v>-18</v>
      </c>
      <c r="I510" s="193"/>
      <c r="L510" s="188"/>
      <c r="M510" s="194"/>
      <c r="N510" s="195"/>
      <c r="O510" s="195"/>
      <c r="P510" s="195"/>
      <c r="Q510" s="195"/>
      <c r="R510" s="195"/>
      <c r="S510" s="195"/>
      <c r="T510" s="196"/>
      <c r="AT510" s="190" t="s">
        <v>167</v>
      </c>
      <c r="AU510" s="190" t="s">
        <v>84</v>
      </c>
      <c r="AV510" s="12" t="s">
        <v>78</v>
      </c>
      <c r="AW510" s="12" t="s">
        <v>33</v>
      </c>
      <c r="AX510" s="12" t="s">
        <v>71</v>
      </c>
      <c r="AY510" s="190" t="s">
        <v>158</v>
      </c>
    </row>
    <row r="511" spans="2:51" s="12" customFormat="1" ht="12">
      <c r="B511" s="188"/>
      <c r="D511" s="189" t="s">
        <v>167</v>
      </c>
      <c r="E511" s="190" t="s">
        <v>3</v>
      </c>
      <c r="F511" s="191" t="s">
        <v>405</v>
      </c>
      <c r="H511" s="192">
        <v>-3.04</v>
      </c>
      <c r="I511" s="193"/>
      <c r="L511" s="188"/>
      <c r="M511" s="194"/>
      <c r="N511" s="195"/>
      <c r="O511" s="195"/>
      <c r="P511" s="195"/>
      <c r="Q511" s="195"/>
      <c r="R511" s="195"/>
      <c r="S511" s="195"/>
      <c r="T511" s="196"/>
      <c r="AT511" s="190" t="s">
        <v>167</v>
      </c>
      <c r="AU511" s="190" t="s">
        <v>84</v>
      </c>
      <c r="AV511" s="12" t="s">
        <v>78</v>
      </c>
      <c r="AW511" s="12" t="s">
        <v>33</v>
      </c>
      <c r="AX511" s="12" t="s">
        <v>71</v>
      </c>
      <c r="AY511" s="190" t="s">
        <v>158</v>
      </c>
    </row>
    <row r="512" spans="2:51" s="12" customFormat="1" ht="12">
      <c r="B512" s="188"/>
      <c r="D512" s="189" t="s">
        <v>167</v>
      </c>
      <c r="E512" s="190" t="s">
        <v>3</v>
      </c>
      <c r="F512" s="191" t="s">
        <v>413</v>
      </c>
      <c r="H512" s="192">
        <v>-0.494</v>
      </c>
      <c r="I512" s="193"/>
      <c r="L512" s="188"/>
      <c r="M512" s="194"/>
      <c r="N512" s="195"/>
      <c r="O512" s="195"/>
      <c r="P512" s="195"/>
      <c r="Q512" s="195"/>
      <c r="R512" s="195"/>
      <c r="S512" s="195"/>
      <c r="T512" s="196"/>
      <c r="AT512" s="190" t="s">
        <v>167</v>
      </c>
      <c r="AU512" s="190" t="s">
        <v>84</v>
      </c>
      <c r="AV512" s="12" t="s">
        <v>78</v>
      </c>
      <c r="AW512" s="12" t="s">
        <v>33</v>
      </c>
      <c r="AX512" s="12" t="s">
        <v>71</v>
      </c>
      <c r="AY512" s="190" t="s">
        <v>158</v>
      </c>
    </row>
    <row r="513" spans="2:51" s="12" customFormat="1" ht="12">
      <c r="B513" s="188"/>
      <c r="D513" s="189" t="s">
        <v>167</v>
      </c>
      <c r="E513" s="190" t="s">
        <v>3</v>
      </c>
      <c r="F513" s="191" t="s">
        <v>414</v>
      </c>
      <c r="H513" s="192">
        <v>-2.387</v>
      </c>
      <c r="I513" s="193"/>
      <c r="L513" s="188"/>
      <c r="M513" s="194"/>
      <c r="N513" s="195"/>
      <c r="O513" s="195"/>
      <c r="P513" s="195"/>
      <c r="Q513" s="195"/>
      <c r="R513" s="195"/>
      <c r="S513" s="195"/>
      <c r="T513" s="196"/>
      <c r="AT513" s="190" t="s">
        <v>167</v>
      </c>
      <c r="AU513" s="190" t="s">
        <v>84</v>
      </c>
      <c r="AV513" s="12" t="s">
        <v>78</v>
      </c>
      <c r="AW513" s="12" t="s">
        <v>33</v>
      </c>
      <c r="AX513" s="12" t="s">
        <v>71</v>
      </c>
      <c r="AY513" s="190" t="s">
        <v>158</v>
      </c>
    </row>
    <row r="514" spans="2:51" s="13" customFormat="1" ht="12">
      <c r="B514" s="197"/>
      <c r="D514" s="189" t="s">
        <v>167</v>
      </c>
      <c r="E514" s="198" t="s">
        <v>3</v>
      </c>
      <c r="F514" s="199" t="s">
        <v>473</v>
      </c>
      <c r="H514" s="198" t="s">
        <v>3</v>
      </c>
      <c r="I514" s="200"/>
      <c r="L514" s="197"/>
      <c r="M514" s="201"/>
      <c r="N514" s="202"/>
      <c r="O514" s="202"/>
      <c r="P514" s="202"/>
      <c r="Q514" s="202"/>
      <c r="R514" s="202"/>
      <c r="S514" s="202"/>
      <c r="T514" s="203"/>
      <c r="AT514" s="198" t="s">
        <v>167</v>
      </c>
      <c r="AU514" s="198" t="s">
        <v>84</v>
      </c>
      <c r="AV514" s="13" t="s">
        <v>15</v>
      </c>
      <c r="AW514" s="13" t="s">
        <v>33</v>
      </c>
      <c r="AX514" s="13" t="s">
        <v>71</v>
      </c>
      <c r="AY514" s="198" t="s">
        <v>158</v>
      </c>
    </row>
    <row r="515" spans="2:51" s="12" customFormat="1" ht="12">
      <c r="B515" s="188"/>
      <c r="D515" s="189" t="s">
        <v>167</v>
      </c>
      <c r="E515" s="190" t="s">
        <v>3</v>
      </c>
      <c r="F515" s="191" t="s">
        <v>474</v>
      </c>
      <c r="H515" s="192">
        <v>17.25</v>
      </c>
      <c r="I515" s="193"/>
      <c r="L515" s="188"/>
      <c r="M515" s="194"/>
      <c r="N515" s="195"/>
      <c r="O515" s="195"/>
      <c r="P515" s="195"/>
      <c r="Q515" s="195"/>
      <c r="R515" s="195"/>
      <c r="S515" s="195"/>
      <c r="T515" s="196"/>
      <c r="AT515" s="190" t="s">
        <v>167</v>
      </c>
      <c r="AU515" s="190" t="s">
        <v>84</v>
      </c>
      <c r="AV515" s="12" t="s">
        <v>78</v>
      </c>
      <c r="AW515" s="12" t="s">
        <v>33</v>
      </c>
      <c r="AX515" s="12" t="s">
        <v>71</v>
      </c>
      <c r="AY515" s="190" t="s">
        <v>158</v>
      </c>
    </row>
    <row r="516" spans="2:51" s="14" customFormat="1" ht="12">
      <c r="B516" s="204"/>
      <c r="D516" s="189" t="s">
        <v>167</v>
      </c>
      <c r="E516" s="205" t="s">
        <v>3</v>
      </c>
      <c r="F516" s="206" t="s">
        <v>215</v>
      </c>
      <c r="H516" s="207">
        <v>438.727</v>
      </c>
      <c r="I516" s="208"/>
      <c r="L516" s="204"/>
      <c r="M516" s="209"/>
      <c r="N516" s="210"/>
      <c r="O516" s="210"/>
      <c r="P516" s="210"/>
      <c r="Q516" s="210"/>
      <c r="R516" s="210"/>
      <c r="S516" s="210"/>
      <c r="T516" s="211"/>
      <c r="AT516" s="205" t="s">
        <v>167</v>
      </c>
      <c r="AU516" s="205" t="s">
        <v>84</v>
      </c>
      <c r="AV516" s="14" t="s">
        <v>165</v>
      </c>
      <c r="AW516" s="14" t="s">
        <v>33</v>
      </c>
      <c r="AX516" s="14" t="s">
        <v>15</v>
      </c>
      <c r="AY516" s="205" t="s">
        <v>158</v>
      </c>
    </row>
    <row r="517" spans="2:65" s="1" customFormat="1" ht="22.5" customHeight="1">
      <c r="B517" s="175"/>
      <c r="C517" s="176" t="s">
        <v>622</v>
      </c>
      <c r="D517" s="176" t="s">
        <v>160</v>
      </c>
      <c r="E517" s="177" t="s">
        <v>623</v>
      </c>
      <c r="F517" s="178" t="s">
        <v>624</v>
      </c>
      <c r="G517" s="179" t="s">
        <v>163</v>
      </c>
      <c r="H517" s="180">
        <v>1.856</v>
      </c>
      <c r="I517" s="181"/>
      <c r="J517" s="182">
        <f>ROUND(I517*H517,2)</f>
        <v>0</v>
      </c>
      <c r="K517" s="178" t="s">
        <v>164</v>
      </c>
      <c r="L517" s="37"/>
      <c r="M517" s="183" t="s">
        <v>3</v>
      </c>
      <c r="N517" s="184" t="s">
        <v>42</v>
      </c>
      <c r="O517" s="67"/>
      <c r="P517" s="185">
        <f>O517*H517</f>
        <v>0</v>
      </c>
      <c r="Q517" s="185">
        <v>0</v>
      </c>
      <c r="R517" s="185">
        <f>Q517*H517</f>
        <v>0</v>
      </c>
      <c r="S517" s="185">
        <v>0.075</v>
      </c>
      <c r="T517" s="186">
        <f>S517*H517</f>
        <v>0.1392</v>
      </c>
      <c r="AR517" s="19" t="s">
        <v>165</v>
      </c>
      <c r="AT517" s="19" t="s">
        <v>160</v>
      </c>
      <c r="AU517" s="19" t="s">
        <v>84</v>
      </c>
      <c r="AY517" s="19" t="s">
        <v>158</v>
      </c>
      <c r="BE517" s="187">
        <f>IF(N517="základní",J517,0)</f>
        <v>0</v>
      </c>
      <c r="BF517" s="187">
        <f>IF(N517="snížená",J517,0)</f>
        <v>0</v>
      </c>
      <c r="BG517" s="187">
        <f>IF(N517="zákl. přenesená",J517,0)</f>
        <v>0</v>
      </c>
      <c r="BH517" s="187">
        <f>IF(N517="sníž. přenesená",J517,0)</f>
        <v>0</v>
      </c>
      <c r="BI517" s="187">
        <f>IF(N517="nulová",J517,0)</f>
        <v>0</v>
      </c>
      <c r="BJ517" s="19" t="s">
        <v>15</v>
      </c>
      <c r="BK517" s="187">
        <f>ROUND(I517*H517,2)</f>
        <v>0</v>
      </c>
      <c r="BL517" s="19" t="s">
        <v>165</v>
      </c>
      <c r="BM517" s="19" t="s">
        <v>625</v>
      </c>
    </row>
    <row r="518" spans="2:51" s="12" customFormat="1" ht="12">
      <c r="B518" s="188"/>
      <c r="D518" s="189" t="s">
        <v>167</v>
      </c>
      <c r="E518" s="190" t="s">
        <v>3</v>
      </c>
      <c r="F518" s="191" t="s">
        <v>626</v>
      </c>
      <c r="H518" s="192">
        <v>0.36</v>
      </c>
      <c r="I518" s="193"/>
      <c r="L518" s="188"/>
      <c r="M518" s="194"/>
      <c r="N518" s="195"/>
      <c r="O518" s="195"/>
      <c r="P518" s="195"/>
      <c r="Q518" s="195"/>
      <c r="R518" s="195"/>
      <c r="S518" s="195"/>
      <c r="T518" s="196"/>
      <c r="AT518" s="190" t="s">
        <v>167</v>
      </c>
      <c r="AU518" s="190" t="s">
        <v>84</v>
      </c>
      <c r="AV518" s="12" t="s">
        <v>78</v>
      </c>
      <c r="AW518" s="12" t="s">
        <v>33</v>
      </c>
      <c r="AX518" s="12" t="s">
        <v>71</v>
      </c>
      <c r="AY518" s="190" t="s">
        <v>158</v>
      </c>
    </row>
    <row r="519" spans="2:51" s="12" customFormat="1" ht="12">
      <c r="B519" s="188"/>
      <c r="D519" s="189" t="s">
        <v>167</v>
      </c>
      <c r="E519" s="190" t="s">
        <v>3</v>
      </c>
      <c r="F519" s="191" t="s">
        <v>627</v>
      </c>
      <c r="H519" s="192">
        <v>0.494</v>
      </c>
      <c r="I519" s="193"/>
      <c r="L519" s="188"/>
      <c r="M519" s="194"/>
      <c r="N519" s="195"/>
      <c r="O519" s="195"/>
      <c r="P519" s="195"/>
      <c r="Q519" s="195"/>
      <c r="R519" s="195"/>
      <c r="S519" s="195"/>
      <c r="T519" s="196"/>
      <c r="AT519" s="190" t="s">
        <v>167</v>
      </c>
      <c r="AU519" s="190" t="s">
        <v>84</v>
      </c>
      <c r="AV519" s="12" t="s">
        <v>78</v>
      </c>
      <c r="AW519" s="12" t="s">
        <v>33</v>
      </c>
      <c r="AX519" s="12" t="s">
        <v>71</v>
      </c>
      <c r="AY519" s="190" t="s">
        <v>158</v>
      </c>
    </row>
    <row r="520" spans="2:51" s="12" customFormat="1" ht="12">
      <c r="B520" s="188"/>
      <c r="D520" s="189" t="s">
        <v>167</v>
      </c>
      <c r="E520" s="190" t="s">
        <v>3</v>
      </c>
      <c r="F520" s="191" t="s">
        <v>628</v>
      </c>
      <c r="H520" s="192">
        <v>0.752</v>
      </c>
      <c r="I520" s="193"/>
      <c r="L520" s="188"/>
      <c r="M520" s="194"/>
      <c r="N520" s="195"/>
      <c r="O520" s="195"/>
      <c r="P520" s="195"/>
      <c r="Q520" s="195"/>
      <c r="R520" s="195"/>
      <c r="S520" s="195"/>
      <c r="T520" s="196"/>
      <c r="AT520" s="190" t="s">
        <v>167</v>
      </c>
      <c r="AU520" s="190" t="s">
        <v>84</v>
      </c>
      <c r="AV520" s="12" t="s">
        <v>78</v>
      </c>
      <c r="AW520" s="12" t="s">
        <v>33</v>
      </c>
      <c r="AX520" s="12" t="s">
        <v>71</v>
      </c>
      <c r="AY520" s="190" t="s">
        <v>158</v>
      </c>
    </row>
    <row r="521" spans="2:51" s="12" customFormat="1" ht="12">
      <c r="B521" s="188"/>
      <c r="D521" s="189" t="s">
        <v>167</v>
      </c>
      <c r="E521" s="190" t="s">
        <v>3</v>
      </c>
      <c r="F521" s="191" t="s">
        <v>629</v>
      </c>
      <c r="H521" s="192">
        <v>0.25</v>
      </c>
      <c r="I521" s="193"/>
      <c r="L521" s="188"/>
      <c r="M521" s="194"/>
      <c r="N521" s="195"/>
      <c r="O521" s="195"/>
      <c r="P521" s="195"/>
      <c r="Q521" s="195"/>
      <c r="R521" s="195"/>
      <c r="S521" s="195"/>
      <c r="T521" s="196"/>
      <c r="AT521" s="190" t="s">
        <v>167</v>
      </c>
      <c r="AU521" s="190" t="s">
        <v>84</v>
      </c>
      <c r="AV521" s="12" t="s">
        <v>78</v>
      </c>
      <c r="AW521" s="12" t="s">
        <v>33</v>
      </c>
      <c r="AX521" s="12" t="s">
        <v>71</v>
      </c>
      <c r="AY521" s="190" t="s">
        <v>158</v>
      </c>
    </row>
    <row r="522" spans="2:51" s="14" customFormat="1" ht="12">
      <c r="B522" s="204"/>
      <c r="D522" s="189" t="s">
        <v>167</v>
      </c>
      <c r="E522" s="205" t="s">
        <v>3</v>
      </c>
      <c r="F522" s="206" t="s">
        <v>215</v>
      </c>
      <c r="H522" s="207">
        <v>1.856</v>
      </c>
      <c r="I522" s="208"/>
      <c r="L522" s="204"/>
      <c r="M522" s="209"/>
      <c r="N522" s="210"/>
      <c r="O522" s="210"/>
      <c r="P522" s="210"/>
      <c r="Q522" s="210"/>
      <c r="R522" s="210"/>
      <c r="S522" s="210"/>
      <c r="T522" s="211"/>
      <c r="AT522" s="205" t="s">
        <v>167</v>
      </c>
      <c r="AU522" s="205" t="s">
        <v>84</v>
      </c>
      <c r="AV522" s="14" t="s">
        <v>165</v>
      </c>
      <c r="AW522" s="14" t="s">
        <v>33</v>
      </c>
      <c r="AX522" s="14" t="s">
        <v>15</v>
      </c>
      <c r="AY522" s="205" t="s">
        <v>158</v>
      </c>
    </row>
    <row r="523" spans="2:65" s="1" customFormat="1" ht="22.5" customHeight="1">
      <c r="B523" s="175"/>
      <c r="C523" s="176" t="s">
        <v>630</v>
      </c>
      <c r="D523" s="176" t="s">
        <v>160</v>
      </c>
      <c r="E523" s="177" t="s">
        <v>631</v>
      </c>
      <c r="F523" s="178" t="s">
        <v>632</v>
      </c>
      <c r="G523" s="179" t="s">
        <v>163</v>
      </c>
      <c r="H523" s="180">
        <v>17.33</v>
      </c>
      <c r="I523" s="181"/>
      <c r="J523" s="182">
        <f>ROUND(I523*H523,2)</f>
        <v>0</v>
      </c>
      <c r="K523" s="178" t="s">
        <v>164</v>
      </c>
      <c r="L523" s="37"/>
      <c r="M523" s="183" t="s">
        <v>3</v>
      </c>
      <c r="N523" s="184" t="s">
        <v>42</v>
      </c>
      <c r="O523" s="67"/>
      <c r="P523" s="185">
        <f>O523*H523</f>
        <v>0</v>
      </c>
      <c r="Q523" s="185">
        <v>0</v>
      </c>
      <c r="R523" s="185">
        <f>Q523*H523</f>
        <v>0</v>
      </c>
      <c r="S523" s="185">
        <v>0.062</v>
      </c>
      <c r="T523" s="186">
        <f>S523*H523</f>
        <v>1.07446</v>
      </c>
      <c r="AR523" s="19" t="s">
        <v>165</v>
      </c>
      <c r="AT523" s="19" t="s">
        <v>160</v>
      </c>
      <c r="AU523" s="19" t="s">
        <v>84</v>
      </c>
      <c r="AY523" s="19" t="s">
        <v>158</v>
      </c>
      <c r="BE523" s="187">
        <f>IF(N523="základní",J523,0)</f>
        <v>0</v>
      </c>
      <c r="BF523" s="187">
        <f>IF(N523="snížená",J523,0)</f>
        <v>0</v>
      </c>
      <c r="BG523" s="187">
        <f>IF(N523="zákl. přenesená",J523,0)</f>
        <v>0</v>
      </c>
      <c r="BH523" s="187">
        <f>IF(N523="sníž. přenesená",J523,0)</f>
        <v>0</v>
      </c>
      <c r="BI523" s="187">
        <f>IF(N523="nulová",J523,0)</f>
        <v>0</v>
      </c>
      <c r="BJ523" s="19" t="s">
        <v>15</v>
      </c>
      <c r="BK523" s="187">
        <f>ROUND(I523*H523,2)</f>
        <v>0</v>
      </c>
      <c r="BL523" s="19" t="s">
        <v>165</v>
      </c>
      <c r="BM523" s="19" t="s">
        <v>633</v>
      </c>
    </row>
    <row r="524" spans="2:51" s="12" customFormat="1" ht="12">
      <c r="B524" s="188"/>
      <c r="D524" s="189" t="s">
        <v>167</v>
      </c>
      <c r="E524" s="190" t="s">
        <v>3</v>
      </c>
      <c r="F524" s="191" t="s">
        <v>634</v>
      </c>
      <c r="H524" s="192">
        <v>6</v>
      </c>
      <c r="I524" s="193"/>
      <c r="L524" s="188"/>
      <c r="M524" s="194"/>
      <c r="N524" s="195"/>
      <c r="O524" s="195"/>
      <c r="P524" s="195"/>
      <c r="Q524" s="195"/>
      <c r="R524" s="195"/>
      <c r="S524" s="195"/>
      <c r="T524" s="196"/>
      <c r="AT524" s="190" t="s">
        <v>167</v>
      </c>
      <c r="AU524" s="190" t="s">
        <v>84</v>
      </c>
      <c r="AV524" s="12" t="s">
        <v>78</v>
      </c>
      <c r="AW524" s="12" t="s">
        <v>33</v>
      </c>
      <c r="AX524" s="12" t="s">
        <v>71</v>
      </c>
      <c r="AY524" s="190" t="s">
        <v>158</v>
      </c>
    </row>
    <row r="525" spans="2:51" s="12" customFormat="1" ht="12">
      <c r="B525" s="188"/>
      <c r="D525" s="189" t="s">
        <v>167</v>
      </c>
      <c r="E525" s="190" t="s">
        <v>3</v>
      </c>
      <c r="F525" s="191" t="s">
        <v>635</v>
      </c>
      <c r="H525" s="192">
        <v>5.25</v>
      </c>
      <c r="I525" s="193"/>
      <c r="L525" s="188"/>
      <c r="M525" s="194"/>
      <c r="N525" s="195"/>
      <c r="O525" s="195"/>
      <c r="P525" s="195"/>
      <c r="Q525" s="195"/>
      <c r="R525" s="195"/>
      <c r="S525" s="195"/>
      <c r="T525" s="196"/>
      <c r="AT525" s="190" t="s">
        <v>167</v>
      </c>
      <c r="AU525" s="190" t="s">
        <v>84</v>
      </c>
      <c r="AV525" s="12" t="s">
        <v>78</v>
      </c>
      <c r="AW525" s="12" t="s">
        <v>33</v>
      </c>
      <c r="AX525" s="12" t="s">
        <v>71</v>
      </c>
      <c r="AY525" s="190" t="s">
        <v>158</v>
      </c>
    </row>
    <row r="526" spans="2:51" s="12" customFormat="1" ht="12">
      <c r="B526" s="188"/>
      <c r="D526" s="189" t="s">
        <v>167</v>
      </c>
      <c r="E526" s="190" t="s">
        <v>3</v>
      </c>
      <c r="F526" s="191" t="s">
        <v>636</v>
      </c>
      <c r="H526" s="192">
        <v>6.08</v>
      </c>
      <c r="I526" s="193"/>
      <c r="L526" s="188"/>
      <c r="M526" s="194"/>
      <c r="N526" s="195"/>
      <c r="O526" s="195"/>
      <c r="P526" s="195"/>
      <c r="Q526" s="195"/>
      <c r="R526" s="195"/>
      <c r="S526" s="195"/>
      <c r="T526" s="196"/>
      <c r="AT526" s="190" t="s">
        <v>167</v>
      </c>
      <c r="AU526" s="190" t="s">
        <v>84</v>
      </c>
      <c r="AV526" s="12" t="s">
        <v>78</v>
      </c>
      <c r="AW526" s="12" t="s">
        <v>33</v>
      </c>
      <c r="AX526" s="12" t="s">
        <v>71</v>
      </c>
      <c r="AY526" s="190" t="s">
        <v>158</v>
      </c>
    </row>
    <row r="527" spans="2:51" s="14" customFormat="1" ht="12">
      <c r="B527" s="204"/>
      <c r="D527" s="189" t="s">
        <v>167</v>
      </c>
      <c r="E527" s="205" t="s">
        <v>3</v>
      </c>
      <c r="F527" s="206" t="s">
        <v>215</v>
      </c>
      <c r="H527" s="207">
        <v>17.33</v>
      </c>
      <c r="I527" s="208"/>
      <c r="L527" s="204"/>
      <c r="M527" s="209"/>
      <c r="N527" s="210"/>
      <c r="O527" s="210"/>
      <c r="P527" s="210"/>
      <c r="Q527" s="210"/>
      <c r="R527" s="210"/>
      <c r="S527" s="210"/>
      <c r="T527" s="211"/>
      <c r="AT527" s="205" t="s">
        <v>167</v>
      </c>
      <c r="AU527" s="205" t="s">
        <v>84</v>
      </c>
      <c r="AV527" s="14" t="s">
        <v>165</v>
      </c>
      <c r="AW527" s="14" t="s">
        <v>33</v>
      </c>
      <c r="AX527" s="14" t="s">
        <v>15</v>
      </c>
      <c r="AY527" s="205" t="s">
        <v>158</v>
      </c>
    </row>
    <row r="528" spans="2:65" s="1" customFormat="1" ht="22.5" customHeight="1">
      <c r="B528" s="175"/>
      <c r="C528" s="176" t="s">
        <v>637</v>
      </c>
      <c r="D528" s="176" t="s">
        <v>160</v>
      </c>
      <c r="E528" s="177" t="s">
        <v>638</v>
      </c>
      <c r="F528" s="178" t="s">
        <v>639</v>
      </c>
      <c r="G528" s="179" t="s">
        <v>163</v>
      </c>
      <c r="H528" s="180">
        <v>80.276</v>
      </c>
      <c r="I528" s="181"/>
      <c r="J528" s="182">
        <f>ROUND(I528*H528,2)</f>
        <v>0</v>
      </c>
      <c r="K528" s="178" t="s">
        <v>164</v>
      </c>
      <c r="L528" s="37"/>
      <c r="M528" s="183" t="s">
        <v>3</v>
      </c>
      <c r="N528" s="184" t="s">
        <v>42</v>
      </c>
      <c r="O528" s="67"/>
      <c r="P528" s="185">
        <f>O528*H528</f>
        <v>0</v>
      </c>
      <c r="Q528" s="185">
        <v>0</v>
      </c>
      <c r="R528" s="185">
        <f>Q528*H528</f>
        <v>0</v>
      </c>
      <c r="S528" s="185">
        <v>0.054</v>
      </c>
      <c r="T528" s="186">
        <f>S528*H528</f>
        <v>4.334904</v>
      </c>
      <c r="AR528" s="19" t="s">
        <v>165</v>
      </c>
      <c r="AT528" s="19" t="s">
        <v>160</v>
      </c>
      <c r="AU528" s="19" t="s">
        <v>84</v>
      </c>
      <c r="AY528" s="19" t="s">
        <v>158</v>
      </c>
      <c r="BE528" s="187">
        <f>IF(N528="základní",J528,0)</f>
        <v>0</v>
      </c>
      <c r="BF528" s="187">
        <f>IF(N528="snížená",J528,0)</f>
        <v>0</v>
      </c>
      <c r="BG528" s="187">
        <f>IF(N528="zákl. přenesená",J528,0)</f>
        <v>0</v>
      </c>
      <c r="BH528" s="187">
        <f>IF(N528="sníž. přenesená",J528,0)</f>
        <v>0</v>
      </c>
      <c r="BI528" s="187">
        <f>IF(N528="nulová",J528,0)</f>
        <v>0</v>
      </c>
      <c r="BJ528" s="19" t="s">
        <v>15</v>
      </c>
      <c r="BK528" s="187">
        <f>ROUND(I528*H528,2)</f>
        <v>0</v>
      </c>
      <c r="BL528" s="19" t="s">
        <v>165</v>
      </c>
      <c r="BM528" s="19" t="s">
        <v>640</v>
      </c>
    </row>
    <row r="529" spans="2:51" s="12" customFormat="1" ht="12">
      <c r="B529" s="188"/>
      <c r="D529" s="189" t="s">
        <v>167</v>
      </c>
      <c r="E529" s="190" t="s">
        <v>3</v>
      </c>
      <c r="F529" s="191" t="s">
        <v>641</v>
      </c>
      <c r="H529" s="192">
        <v>5.2</v>
      </c>
      <c r="I529" s="193"/>
      <c r="L529" s="188"/>
      <c r="M529" s="194"/>
      <c r="N529" s="195"/>
      <c r="O529" s="195"/>
      <c r="P529" s="195"/>
      <c r="Q529" s="195"/>
      <c r="R529" s="195"/>
      <c r="S529" s="195"/>
      <c r="T529" s="196"/>
      <c r="AT529" s="190" t="s">
        <v>167</v>
      </c>
      <c r="AU529" s="190" t="s">
        <v>84</v>
      </c>
      <c r="AV529" s="12" t="s">
        <v>78</v>
      </c>
      <c r="AW529" s="12" t="s">
        <v>33</v>
      </c>
      <c r="AX529" s="12" t="s">
        <v>71</v>
      </c>
      <c r="AY529" s="190" t="s">
        <v>158</v>
      </c>
    </row>
    <row r="530" spans="2:51" s="12" customFormat="1" ht="12">
      <c r="B530" s="188"/>
      <c r="D530" s="189" t="s">
        <v>167</v>
      </c>
      <c r="E530" s="190" t="s">
        <v>3</v>
      </c>
      <c r="F530" s="191" t="s">
        <v>642</v>
      </c>
      <c r="H530" s="192">
        <v>30</v>
      </c>
      <c r="I530" s="193"/>
      <c r="L530" s="188"/>
      <c r="M530" s="194"/>
      <c r="N530" s="195"/>
      <c r="O530" s="195"/>
      <c r="P530" s="195"/>
      <c r="Q530" s="195"/>
      <c r="R530" s="195"/>
      <c r="S530" s="195"/>
      <c r="T530" s="196"/>
      <c r="AT530" s="190" t="s">
        <v>167</v>
      </c>
      <c r="AU530" s="190" t="s">
        <v>84</v>
      </c>
      <c r="AV530" s="12" t="s">
        <v>78</v>
      </c>
      <c r="AW530" s="12" t="s">
        <v>33</v>
      </c>
      <c r="AX530" s="12" t="s">
        <v>71</v>
      </c>
      <c r="AY530" s="190" t="s">
        <v>158</v>
      </c>
    </row>
    <row r="531" spans="2:51" s="12" customFormat="1" ht="12">
      <c r="B531" s="188"/>
      <c r="D531" s="189" t="s">
        <v>167</v>
      </c>
      <c r="E531" s="190" t="s">
        <v>3</v>
      </c>
      <c r="F531" s="191" t="s">
        <v>643</v>
      </c>
      <c r="H531" s="192">
        <v>28.875</v>
      </c>
      <c r="I531" s="193"/>
      <c r="L531" s="188"/>
      <c r="M531" s="194"/>
      <c r="N531" s="195"/>
      <c r="O531" s="195"/>
      <c r="P531" s="195"/>
      <c r="Q531" s="195"/>
      <c r="R531" s="195"/>
      <c r="S531" s="195"/>
      <c r="T531" s="196"/>
      <c r="AT531" s="190" t="s">
        <v>167</v>
      </c>
      <c r="AU531" s="190" t="s">
        <v>84</v>
      </c>
      <c r="AV531" s="12" t="s">
        <v>78</v>
      </c>
      <c r="AW531" s="12" t="s">
        <v>33</v>
      </c>
      <c r="AX531" s="12" t="s">
        <v>71</v>
      </c>
      <c r="AY531" s="190" t="s">
        <v>158</v>
      </c>
    </row>
    <row r="532" spans="2:51" s="12" customFormat="1" ht="12">
      <c r="B532" s="188"/>
      <c r="D532" s="189" t="s">
        <v>167</v>
      </c>
      <c r="E532" s="190" t="s">
        <v>3</v>
      </c>
      <c r="F532" s="191" t="s">
        <v>644</v>
      </c>
      <c r="H532" s="192">
        <v>4.55</v>
      </c>
      <c r="I532" s="193"/>
      <c r="L532" s="188"/>
      <c r="M532" s="194"/>
      <c r="N532" s="195"/>
      <c r="O532" s="195"/>
      <c r="P532" s="195"/>
      <c r="Q532" s="195"/>
      <c r="R532" s="195"/>
      <c r="S532" s="195"/>
      <c r="T532" s="196"/>
      <c r="AT532" s="190" t="s">
        <v>167</v>
      </c>
      <c r="AU532" s="190" t="s">
        <v>84</v>
      </c>
      <c r="AV532" s="12" t="s">
        <v>78</v>
      </c>
      <c r="AW532" s="12" t="s">
        <v>33</v>
      </c>
      <c r="AX532" s="12" t="s">
        <v>71</v>
      </c>
      <c r="AY532" s="190" t="s">
        <v>158</v>
      </c>
    </row>
    <row r="533" spans="2:51" s="12" customFormat="1" ht="12">
      <c r="B533" s="188"/>
      <c r="D533" s="189" t="s">
        <v>167</v>
      </c>
      <c r="E533" s="190" t="s">
        <v>3</v>
      </c>
      <c r="F533" s="191" t="s">
        <v>645</v>
      </c>
      <c r="H533" s="192">
        <v>5.664</v>
      </c>
      <c r="I533" s="193"/>
      <c r="L533" s="188"/>
      <c r="M533" s="194"/>
      <c r="N533" s="195"/>
      <c r="O533" s="195"/>
      <c r="P533" s="195"/>
      <c r="Q533" s="195"/>
      <c r="R533" s="195"/>
      <c r="S533" s="195"/>
      <c r="T533" s="196"/>
      <c r="AT533" s="190" t="s">
        <v>167</v>
      </c>
      <c r="AU533" s="190" t="s">
        <v>84</v>
      </c>
      <c r="AV533" s="12" t="s">
        <v>78</v>
      </c>
      <c r="AW533" s="12" t="s">
        <v>33</v>
      </c>
      <c r="AX533" s="12" t="s">
        <v>71</v>
      </c>
      <c r="AY533" s="190" t="s">
        <v>158</v>
      </c>
    </row>
    <row r="534" spans="2:51" s="12" customFormat="1" ht="12">
      <c r="B534" s="188"/>
      <c r="D534" s="189" t="s">
        <v>167</v>
      </c>
      <c r="E534" s="190" t="s">
        <v>3</v>
      </c>
      <c r="F534" s="191" t="s">
        <v>646</v>
      </c>
      <c r="H534" s="192">
        <v>3.6</v>
      </c>
      <c r="I534" s="193"/>
      <c r="L534" s="188"/>
      <c r="M534" s="194"/>
      <c r="N534" s="195"/>
      <c r="O534" s="195"/>
      <c r="P534" s="195"/>
      <c r="Q534" s="195"/>
      <c r="R534" s="195"/>
      <c r="S534" s="195"/>
      <c r="T534" s="196"/>
      <c r="AT534" s="190" t="s">
        <v>167</v>
      </c>
      <c r="AU534" s="190" t="s">
        <v>84</v>
      </c>
      <c r="AV534" s="12" t="s">
        <v>78</v>
      </c>
      <c r="AW534" s="12" t="s">
        <v>33</v>
      </c>
      <c r="AX534" s="12" t="s">
        <v>71</v>
      </c>
      <c r="AY534" s="190" t="s">
        <v>158</v>
      </c>
    </row>
    <row r="535" spans="2:51" s="12" customFormat="1" ht="12">
      <c r="B535" s="188"/>
      <c r="D535" s="189" t="s">
        <v>167</v>
      </c>
      <c r="E535" s="190" t="s">
        <v>3</v>
      </c>
      <c r="F535" s="191" t="s">
        <v>647</v>
      </c>
      <c r="H535" s="192">
        <v>2.387</v>
      </c>
      <c r="I535" s="193"/>
      <c r="L535" s="188"/>
      <c r="M535" s="194"/>
      <c r="N535" s="195"/>
      <c r="O535" s="195"/>
      <c r="P535" s="195"/>
      <c r="Q535" s="195"/>
      <c r="R535" s="195"/>
      <c r="S535" s="195"/>
      <c r="T535" s="196"/>
      <c r="AT535" s="190" t="s">
        <v>167</v>
      </c>
      <c r="AU535" s="190" t="s">
        <v>84</v>
      </c>
      <c r="AV535" s="12" t="s">
        <v>78</v>
      </c>
      <c r="AW535" s="12" t="s">
        <v>33</v>
      </c>
      <c r="AX535" s="12" t="s">
        <v>71</v>
      </c>
      <c r="AY535" s="190" t="s">
        <v>158</v>
      </c>
    </row>
    <row r="536" spans="2:51" s="14" customFormat="1" ht="12">
      <c r="B536" s="204"/>
      <c r="D536" s="189" t="s">
        <v>167</v>
      </c>
      <c r="E536" s="205" t="s">
        <v>3</v>
      </c>
      <c r="F536" s="206" t="s">
        <v>215</v>
      </c>
      <c r="H536" s="207">
        <v>80.276</v>
      </c>
      <c r="I536" s="208"/>
      <c r="L536" s="204"/>
      <c r="M536" s="209"/>
      <c r="N536" s="210"/>
      <c r="O536" s="210"/>
      <c r="P536" s="210"/>
      <c r="Q536" s="210"/>
      <c r="R536" s="210"/>
      <c r="S536" s="210"/>
      <c r="T536" s="211"/>
      <c r="AT536" s="205" t="s">
        <v>167</v>
      </c>
      <c r="AU536" s="205" t="s">
        <v>84</v>
      </c>
      <c r="AV536" s="14" t="s">
        <v>165</v>
      </c>
      <c r="AW536" s="14" t="s">
        <v>33</v>
      </c>
      <c r="AX536" s="14" t="s">
        <v>15</v>
      </c>
      <c r="AY536" s="205" t="s">
        <v>158</v>
      </c>
    </row>
    <row r="537" spans="2:65" s="1" customFormat="1" ht="22.5" customHeight="1">
      <c r="B537" s="175"/>
      <c r="C537" s="176" t="s">
        <v>648</v>
      </c>
      <c r="D537" s="176" t="s">
        <v>160</v>
      </c>
      <c r="E537" s="177" t="s">
        <v>649</v>
      </c>
      <c r="F537" s="178" t="s">
        <v>650</v>
      </c>
      <c r="G537" s="179" t="s">
        <v>163</v>
      </c>
      <c r="H537" s="180">
        <v>29.4</v>
      </c>
      <c r="I537" s="181"/>
      <c r="J537" s="182">
        <f>ROUND(I537*H537,2)</f>
        <v>0</v>
      </c>
      <c r="K537" s="178" t="s">
        <v>164</v>
      </c>
      <c r="L537" s="37"/>
      <c r="M537" s="183" t="s">
        <v>3</v>
      </c>
      <c r="N537" s="184" t="s">
        <v>42</v>
      </c>
      <c r="O537" s="67"/>
      <c r="P537" s="185">
        <f>O537*H537</f>
        <v>0</v>
      </c>
      <c r="Q537" s="185">
        <v>0</v>
      </c>
      <c r="R537" s="185">
        <f>Q537*H537</f>
        <v>0</v>
      </c>
      <c r="S537" s="185">
        <v>0.047</v>
      </c>
      <c r="T537" s="186">
        <f>S537*H537</f>
        <v>1.3818</v>
      </c>
      <c r="AR537" s="19" t="s">
        <v>165</v>
      </c>
      <c r="AT537" s="19" t="s">
        <v>160</v>
      </c>
      <c r="AU537" s="19" t="s">
        <v>84</v>
      </c>
      <c r="AY537" s="19" t="s">
        <v>158</v>
      </c>
      <c r="BE537" s="187">
        <f>IF(N537="základní",J537,0)</f>
        <v>0</v>
      </c>
      <c r="BF537" s="187">
        <f>IF(N537="snížená",J537,0)</f>
        <v>0</v>
      </c>
      <c r="BG537" s="187">
        <f>IF(N537="zákl. přenesená",J537,0)</f>
        <v>0</v>
      </c>
      <c r="BH537" s="187">
        <f>IF(N537="sníž. přenesená",J537,0)</f>
        <v>0</v>
      </c>
      <c r="BI537" s="187">
        <f>IF(N537="nulová",J537,0)</f>
        <v>0</v>
      </c>
      <c r="BJ537" s="19" t="s">
        <v>15</v>
      </c>
      <c r="BK537" s="187">
        <f>ROUND(I537*H537,2)</f>
        <v>0</v>
      </c>
      <c r="BL537" s="19" t="s">
        <v>165</v>
      </c>
      <c r="BM537" s="19" t="s">
        <v>651</v>
      </c>
    </row>
    <row r="538" spans="2:51" s="12" customFormat="1" ht="12">
      <c r="B538" s="188"/>
      <c r="D538" s="189" t="s">
        <v>167</v>
      </c>
      <c r="E538" s="190" t="s">
        <v>3</v>
      </c>
      <c r="F538" s="191" t="s">
        <v>652</v>
      </c>
      <c r="H538" s="192">
        <v>29.4</v>
      </c>
      <c r="I538" s="193"/>
      <c r="L538" s="188"/>
      <c r="M538" s="194"/>
      <c r="N538" s="195"/>
      <c r="O538" s="195"/>
      <c r="P538" s="195"/>
      <c r="Q538" s="195"/>
      <c r="R538" s="195"/>
      <c r="S538" s="195"/>
      <c r="T538" s="196"/>
      <c r="AT538" s="190" t="s">
        <v>167</v>
      </c>
      <c r="AU538" s="190" t="s">
        <v>84</v>
      </c>
      <c r="AV538" s="12" t="s">
        <v>78</v>
      </c>
      <c r="AW538" s="12" t="s">
        <v>33</v>
      </c>
      <c r="AX538" s="12" t="s">
        <v>15</v>
      </c>
      <c r="AY538" s="190" t="s">
        <v>158</v>
      </c>
    </row>
    <row r="539" spans="2:65" s="1" customFormat="1" ht="16.5" customHeight="1">
      <c r="B539" s="175"/>
      <c r="C539" s="176" t="s">
        <v>653</v>
      </c>
      <c r="D539" s="176" t="s">
        <v>160</v>
      </c>
      <c r="E539" s="177" t="s">
        <v>654</v>
      </c>
      <c r="F539" s="178" t="s">
        <v>655</v>
      </c>
      <c r="G539" s="179" t="s">
        <v>163</v>
      </c>
      <c r="H539" s="180">
        <v>5.4</v>
      </c>
      <c r="I539" s="181"/>
      <c r="J539" s="182">
        <f>ROUND(I539*H539,2)</f>
        <v>0</v>
      </c>
      <c r="K539" s="178" t="s">
        <v>164</v>
      </c>
      <c r="L539" s="37"/>
      <c r="M539" s="183" t="s">
        <v>3</v>
      </c>
      <c r="N539" s="184" t="s">
        <v>42</v>
      </c>
      <c r="O539" s="67"/>
      <c r="P539" s="185">
        <f>O539*H539</f>
        <v>0</v>
      </c>
      <c r="Q539" s="185">
        <v>0</v>
      </c>
      <c r="R539" s="185">
        <f>Q539*H539</f>
        <v>0</v>
      </c>
      <c r="S539" s="185">
        <v>0.076</v>
      </c>
      <c r="T539" s="186">
        <f>S539*H539</f>
        <v>0.41040000000000004</v>
      </c>
      <c r="AR539" s="19" t="s">
        <v>165</v>
      </c>
      <c r="AT539" s="19" t="s">
        <v>160</v>
      </c>
      <c r="AU539" s="19" t="s">
        <v>84</v>
      </c>
      <c r="AY539" s="19" t="s">
        <v>158</v>
      </c>
      <c r="BE539" s="187">
        <f>IF(N539="základní",J539,0)</f>
        <v>0</v>
      </c>
      <c r="BF539" s="187">
        <f>IF(N539="snížená",J539,0)</f>
        <v>0</v>
      </c>
      <c r="BG539" s="187">
        <f>IF(N539="zákl. přenesená",J539,0)</f>
        <v>0</v>
      </c>
      <c r="BH539" s="187">
        <f>IF(N539="sníž. přenesená",J539,0)</f>
        <v>0</v>
      </c>
      <c r="BI539" s="187">
        <f>IF(N539="nulová",J539,0)</f>
        <v>0</v>
      </c>
      <c r="BJ539" s="19" t="s">
        <v>15</v>
      </c>
      <c r="BK539" s="187">
        <f>ROUND(I539*H539,2)</f>
        <v>0</v>
      </c>
      <c r="BL539" s="19" t="s">
        <v>165</v>
      </c>
      <c r="BM539" s="19" t="s">
        <v>656</v>
      </c>
    </row>
    <row r="540" spans="2:51" s="12" customFormat="1" ht="12">
      <c r="B540" s="188"/>
      <c r="D540" s="189" t="s">
        <v>167</v>
      </c>
      <c r="E540" s="190" t="s">
        <v>3</v>
      </c>
      <c r="F540" s="191" t="s">
        <v>657</v>
      </c>
      <c r="H540" s="192">
        <v>5.4</v>
      </c>
      <c r="I540" s="193"/>
      <c r="L540" s="188"/>
      <c r="M540" s="194"/>
      <c r="N540" s="195"/>
      <c r="O540" s="195"/>
      <c r="P540" s="195"/>
      <c r="Q540" s="195"/>
      <c r="R540" s="195"/>
      <c r="S540" s="195"/>
      <c r="T540" s="196"/>
      <c r="AT540" s="190" t="s">
        <v>167</v>
      </c>
      <c r="AU540" s="190" t="s">
        <v>84</v>
      </c>
      <c r="AV540" s="12" t="s">
        <v>78</v>
      </c>
      <c r="AW540" s="12" t="s">
        <v>33</v>
      </c>
      <c r="AX540" s="12" t="s">
        <v>15</v>
      </c>
      <c r="AY540" s="190" t="s">
        <v>158</v>
      </c>
    </row>
    <row r="541" spans="2:65" s="1" customFormat="1" ht="22.5" customHeight="1">
      <c r="B541" s="175"/>
      <c r="C541" s="176" t="s">
        <v>658</v>
      </c>
      <c r="D541" s="176" t="s">
        <v>160</v>
      </c>
      <c r="E541" s="177" t="s">
        <v>659</v>
      </c>
      <c r="F541" s="178" t="s">
        <v>660</v>
      </c>
      <c r="G541" s="179" t="s">
        <v>163</v>
      </c>
      <c r="H541" s="180">
        <v>2.16</v>
      </c>
      <c r="I541" s="181"/>
      <c r="J541" s="182">
        <f>ROUND(I541*H541,2)</f>
        <v>0</v>
      </c>
      <c r="K541" s="178" t="s">
        <v>164</v>
      </c>
      <c r="L541" s="37"/>
      <c r="M541" s="183" t="s">
        <v>3</v>
      </c>
      <c r="N541" s="184" t="s">
        <v>42</v>
      </c>
      <c r="O541" s="67"/>
      <c r="P541" s="185">
        <f>O541*H541</f>
        <v>0</v>
      </c>
      <c r="Q541" s="185">
        <v>0</v>
      </c>
      <c r="R541" s="185">
        <f>Q541*H541</f>
        <v>0</v>
      </c>
      <c r="S541" s="185">
        <v>0.063</v>
      </c>
      <c r="T541" s="186">
        <f>S541*H541</f>
        <v>0.13608</v>
      </c>
      <c r="AR541" s="19" t="s">
        <v>165</v>
      </c>
      <c r="AT541" s="19" t="s">
        <v>160</v>
      </c>
      <c r="AU541" s="19" t="s">
        <v>84</v>
      </c>
      <c r="AY541" s="19" t="s">
        <v>158</v>
      </c>
      <c r="BE541" s="187">
        <f>IF(N541="základní",J541,0)</f>
        <v>0</v>
      </c>
      <c r="BF541" s="187">
        <f>IF(N541="snížená",J541,0)</f>
        <v>0</v>
      </c>
      <c r="BG541" s="187">
        <f>IF(N541="zákl. přenesená",J541,0)</f>
        <v>0</v>
      </c>
      <c r="BH541" s="187">
        <f>IF(N541="sníž. přenesená",J541,0)</f>
        <v>0</v>
      </c>
      <c r="BI541" s="187">
        <f>IF(N541="nulová",J541,0)</f>
        <v>0</v>
      </c>
      <c r="BJ541" s="19" t="s">
        <v>15</v>
      </c>
      <c r="BK541" s="187">
        <f>ROUND(I541*H541,2)</f>
        <v>0</v>
      </c>
      <c r="BL541" s="19" t="s">
        <v>165</v>
      </c>
      <c r="BM541" s="19" t="s">
        <v>661</v>
      </c>
    </row>
    <row r="542" spans="2:51" s="12" customFormat="1" ht="12">
      <c r="B542" s="188"/>
      <c r="D542" s="189" t="s">
        <v>167</v>
      </c>
      <c r="E542" s="190" t="s">
        <v>3</v>
      </c>
      <c r="F542" s="191" t="s">
        <v>662</v>
      </c>
      <c r="H542" s="192">
        <v>2.16</v>
      </c>
      <c r="I542" s="193"/>
      <c r="L542" s="188"/>
      <c r="M542" s="194"/>
      <c r="N542" s="195"/>
      <c r="O542" s="195"/>
      <c r="P542" s="195"/>
      <c r="Q542" s="195"/>
      <c r="R542" s="195"/>
      <c r="S542" s="195"/>
      <c r="T542" s="196"/>
      <c r="AT542" s="190" t="s">
        <v>167</v>
      </c>
      <c r="AU542" s="190" t="s">
        <v>84</v>
      </c>
      <c r="AV542" s="12" t="s">
        <v>78</v>
      </c>
      <c r="AW542" s="12" t="s">
        <v>33</v>
      </c>
      <c r="AX542" s="12" t="s">
        <v>15</v>
      </c>
      <c r="AY542" s="190" t="s">
        <v>158</v>
      </c>
    </row>
    <row r="543" spans="2:65" s="1" customFormat="1" ht="22.5" customHeight="1">
      <c r="B543" s="175"/>
      <c r="C543" s="176" t="s">
        <v>663</v>
      </c>
      <c r="D543" s="176" t="s">
        <v>160</v>
      </c>
      <c r="E543" s="177" t="s">
        <v>664</v>
      </c>
      <c r="F543" s="178" t="s">
        <v>665</v>
      </c>
      <c r="G543" s="179" t="s">
        <v>163</v>
      </c>
      <c r="H543" s="180">
        <v>540.004</v>
      </c>
      <c r="I543" s="181"/>
      <c r="J543" s="182">
        <f>ROUND(I543*H543,2)</f>
        <v>0</v>
      </c>
      <c r="K543" s="178" t="s">
        <v>164</v>
      </c>
      <c r="L543" s="37"/>
      <c r="M543" s="183" t="s">
        <v>3</v>
      </c>
      <c r="N543" s="184" t="s">
        <v>42</v>
      </c>
      <c r="O543" s="67"/>
      <c r="P543" s="185">
        <f>O543*H543</f>
        <v>0</v>
      </c>
      <c r="Q543" s="185">
        <v>0</v>
      </c>
      <c r="R543" s="185">
        <f>Q543*H543</f>
        <v>0</v>
      </c>
      <c r="S543" s="185">
        <v>0.059</v>
      </c>
      <c r="T543" s="186">
        <f>S543*H543</f>
        <v>31.860236</v>
      </c>
      <c r="AR543" s="19" t="s">
        <v>165</v>
      </c>
      <c r="AT543" s="19" t="s">
        <v>160</v>
      </c>
      <c r="AU543" s="19" t="s">
        <v>84</v>
      </c>
      <c r="AY543" s="19" t="s">
        <v>158</v>
      </c>
      <c r="BE543" s="187">
        <f>IF(N543="základní",J543,0)</f>
        <v>0</v>
      </c>
      <c r="BF543" s="187">
        <f>IF(N543="snížená",J543,0)</f>
        <v>0</v>
      </c>
      <c r="BG543" s="187">
        <f>IF(N543="zákl. přenesená",J543,0)</f>
        <v>0</v>
      </c>
      <c r="BH543" s="187">
        <f>IF(N543="sníž. přenesená",J543,0)</f>
        <v>0</v>
      </c>
      <c r="BI543" s="187">
        <f>IF(N543="nulová",J543,0)</f>
        <v>0</v>
      </c>
      <c r="BJ543" s="19" t="s">
        <v>15</v>
      </c>
      <c r="BK543" s="187">
        <f>ROUND(I543*H543,2)</f>
        <v>0</v>
      </c>
      <c r="BL543" s="19" t="s">
        <v>165</v>
      </c>
      <c r="BM543" s="19" t="s">
        <v>666</v>
      </c>
    </row>
    <row r="544" spans="2:51" s="13" customFormat="1" ht="12">
      <c r="B544" s="197"/>
      <c r="D544" s="189" t="s">
        <v>167</v>
      </c>
      <c r="E544" s="198" t="s">
        <v>3</v>
      </c>
      <c r="F544" s="199" t="s">
        <v>362</v>
      </c>
      <c r="H544" s="198" t="s">
        <v>3</v>
      </c>
      <c r="I544" s="200"/>
      <c r="L544" s="197"/>
      <c r="M544" s="201"/>
      <c r="N544" s="202"/>
      <c r="O544" s="202"/>
      <c r="P544" s="202"/>
      <c r="Q544" s="202"/>
      <c r="R544" s="202"/>
      <c r="S544" s="202"/>
      <c r="T544" s="203"/>
      <c r="AT544" s="198" t="s">
        <v>167</v>
      </c>
      <c r="AU544" s="198" t="s">
        <v>84</v>
      </c>
      <c r="AV544" s="13" t="s">
        <v>15</v>
      </c>
      <c r="AW544" s="13" t="s">
        <v>33</v>
      </c>
      <c r="AX544" s="13" t="s">
        <v>71</v>
      </c>
      <c r="AY544" s="198" t="s">
        <v>158</v>
      </c>
    </row>
    <row r="545" spans="2:51" s="12" customFormat="1" ht="12">
      <c r="B545" s="188"/>
      <c r="D545" s="189" t="s">
        <v>167</v>
      </c>
      <c r="E545" s="190" t="s">
        <v>3</v>
      </c>
      <c r="F545" s="191" t="s">
        <v>363</v>
      </c>
      <c r="H545" s="192">
        <v>540.004</v>
      </c>
      <c r="I545" s="193"/>
      <c r="L545" s="188"/>
      <c r="M545" s="194"/>
      <c r="N545" s="195"/>
      <c r="O545" s="195"/>
      <c r="P545" s="195"/>
      <c r="Q545" s="195"/>
      <c r="R545" s="195"/>
      <c r="S545" s="195"/>
      <c r="T545" s="196"/>
      <c r="AT545" s="190" t="s">
        <v>167</v>
      </c>
      <c r="AU545" s="190" t="s">
        <v>84</v>
      </c>
      <c r="AV545" s="12" t="s">
        <v>78</v>
      </c>
      <c r="AW545" s="12" t="s">
        <v>33</v>
      </c>
      <c r="AX545" s="12" t="s">
        <v>15</v>
      </c>
      <c r="AY545" s="190" t="s">
        <v>158</v>
      </c>
    </row>
    <row r="546" spans="2:65" s="1" customFormat="1" ht="16.5" customHeight="1">
      <c r="B546" s="175"/>
      <c r="C546" s="176" t="s">
        <v>667</v>
      </c>
      <c r="D546" s="176" t="s">
        <v>160</v>
      </c>
      <c r="E546" s="177" t="s">
        <v>668</v>
      </c>
      <c r="F546" s="178" t="s">
        <v>669</v>
      </c>
      <c r="G546" s="179" t="s">
        <v>554</v>
      </c>
      <c r="H546" s="180">
        <v>1</v>
      </c>
      <c r="I546" s="181"/>
      <c r="J546" s="182">
        <f>ROUND(I546*H546,2)</f>
        <v>0</v>
      </c>
      <c r="K546" s="178" t="s">
        <v>3</v>
      </c>
      <c r="L546" s="37"/>
      <c r="M546" s="183" t="s">
        <v>3</v>
      </c>
      <c r="N546" s="184" t="s">
        <v>42</v>
      </c>
      <c r="O546" s="67"/>
      <c r="P546" s="185">
        <f>O546*H546</f>
        <v>0</v>
      </c>
      <c r="Q546" s="185">
        <v>0</v>
      </c>
      <c r="R546" s="185">
        <f>Q546*H546</f>
        <v>0</v>
      </c>
      <c r="S546" s="185">
        <v>0</v>
      </c>
      <c r="T546" s="186">
        <f>S546*H546</f>
        <v>0</v>
      </c>
      <c r="AR546" s="19" t="s">
        <v>165</v>
      </c>
      <c r="AT546" s="19" t="s">
        <v>160</v>
      </c>
      <c r="AU546" s="19" t="s">
        <v>84</v>
      </c>
      <c r="AY546" s="19" t="s">
        <v>158</v>
      </c>
      <c r="BE546" s="187">
        <f>IF(N546="základní",J546,0)</f>
        <v>0</v>
      </c>
      <c r="BF546" s="187">
        <f>IF(N546="snížená",J546,0)</f>
        <v>0</v>
      </c>
      <c r="BG546" s="187">
        <f>IF(N546="zákl. přenesená",J546,0)</f>
        <v>0</v>
      </c>
      <c r="BH546" s="187">
        <f>IF(N546="sníž. přenesená",J546,0)</f>
        <v>0</v>
      </c>
      <c r="BI546" s="187">
        <f>IF(N546="nulová",J546,0)</f>
        <v>0</v>
      </c>
      <c r="BJ546" s="19" t="s">
        <v>15</v>
      </c>
      <c r="BK546" s="187">
        <f>ROUND(I546*H546,2)</f>
        <v>0</v>
      </c>
      <c r="BL546" s="19" t="s">
        <v>165</v>
      </c>
      <c r="BM546" s="19" t="s">
        <v>670</v>
      </c>
    </row>
    <row r="547" spans="2:65" s="1" customFormat="1" ht="16.5" customHeight="1">
      <c r="B547" s="175"/>
      <c r="C547" s="176" t="s">
        <v>671</v>
      </c>
      <c r="D547" s="176" t="s">
        <v>160</v>
      </c>
      <c r="E547" s="177" t="s">
        <v>672</v>
      </c>
      <c r="F547" s="178" t="s">
        <v>673</v>
      </c>
      <c r="G547" s="179" t="s">
        <v>163</v>
      </c>
      <c r="H547" s="180">
        <v>241</v>
      </c>
      <c r="I547" s="181"/>
      <c r="J547" s="182">
        <f>ROUND(I547*H547,2)</f>
        <v>0</v>
      </c>
      <c r="K547" s="178" t="s">
        <v>3</v>
      </c>
      <c r="L547" s="37"/>
      <c r="M547" s="183" t="s">
        <v>3</v>
      </c>
      <c r="N547" s="184" t="s">
        <v>42</v>
      </c>
      <c r="O547" s="67"/>
      <c r="P547" s="185">
        <f>O547*H547</f>
        <v>0</v>
      </c>
      <c r="Q547" s="185">
        <v>0</v>
      </c>
      <c r="R547" s="185">
        <f>Q547*H547</f>
        <v>0</v>
      </c>
      <c r="S547" s="185">
        <v>0</v>
      </c>
      <c r="T547" s="186">
        <f>S547*H547</f>
        <v>0</v>
      </c>
      <c r="AR547" s="19" t="s">
        <v>165</v>
      </c>
      <c r="AT547" s="19" t="s">
        <v>160</v>
      </c>
      <c r="AU547" s="19" t="s">
        <v>84</v>
      </c>
      <c r="AY547" s="19" t="s">
        <v>158</v>
      </c>
      <c r="BE547" s="187">
        <f>IF(N547="základní",J547,0)</f>
        <v>0</v>
      </c>
      <c r="BF547" s="187">
        <f>IF(N547="snížená",J547,0)</f>
        <v>0</v>
      </c>
      <c r="BG547" s="187">
        <f>IF(N547="zákl. přenesená",J547,0)</f>
        <v>0</v>
      </c>
      <c r="BH547" s="187">
        <f>IF(N547="sníž. přenesená",J547,0)</f>
        <v>0</v>
      </c>
      <c r="BI547" s="187">
        <f>IF(N547="nulová",J547,0)</f>
        <v>0</v>
      </c>
      <c r="BJ547" s="19" t="s">
        <v>15</v>
      </c>
      <c r="BK547" s="187">
        <f>ROUND(I547*H547,2)</f>
        <v>0</v>
      </c>
      <c r="BL547" s="19" t="s">
        <v>165</v>
      </c>
      <c r="BM547" s="19" t="s">
        <v>674</v>
      </c>
    </row>
    <row r="548" spans="2:51" s="13" customFormat="1" ht="12">
      <c r="B548" s="197"/>
      <c r="D548" s="189" t="s">
        <v>167</v>
      </c>
      <c r="E548" s="198" t="s">
        <v>3</v>
      </c>
      <c r="F548" s="199" t="s">
        <v>675</v>
      </c>
      <c r="H548" s="198" t="s">
        <v>3</v>
      </c>
      <c r="I548" s="200"/>
      <c r="L548" s="197"/>
      <c r="M548" s="201"/>
      <c r="N548" s="202"/>
      <c r="O548" s="202"/>
      <c r="P548" s="202"/>
      <c r="Q548" s="202"/>
      <c r="R548" s="202"/>
      <c r="S548" s="202"/>
      <c r="T548" s="203"/>
      <c r="AT548" s="198" t="s">
        <v>167</v>
      </c>
      <c r="AU548" s="198" t="s">
        <v>84</v>
      </c>
      <c r="AV548" s="13" t="s">
        <v>15</v>
      </c>
      <c r="AW548" s="13" t="s">
        <v>33</v>
      </c>
      <c r="AX548" s="13" t="s">
        <v>71</v>
      </c>
      <c r="AY548" s="198" t="s">
        <v>158</v>
      </c>
    </row>
    <row r="549" spans="2:51" s="12" customFormat="1" ht="12">
      <c r="B549" s="188"/>
      <c r="D549" s="189" t="s">
        <v>167</v>
      </c>
      <c r="E549" s="190" t="s">
        <v>3</v>
      </c>
      <c r="F549" s="191" t="s">
        <v>676</v>
      </c>
      <c r="H549" s="192">
        <v>241</v>
      </c>
      <c r="I549" s="193"/>
      <c r="L549" s="188"/>
      <c r="M549" s="194"/>
      <c r="N549" s="195"/>
      <c r="O549" s="195"/>
      <c r="P549" s="195"/>
      <c r="Q549" s="195"/>
      <c r="R549" s="195"/>
      <c r="S549" s="195"/>
      <c r="T549" s="196"/>
      <c r="AT549" s="190" t="s">
        <v>167</v>
      </c>
      <c r="AU549" s="190" t="s">
        <v>84</v>
      </c>
      <c r="AV549" s="12" t="s">
        <v>78</v>
      </c>
      <c r="AW549" s="12" t="s">
        <v>33</v>
      </c>
      <c r="AX549" s="12" t="s">
        <v>15</v>
      </c>
      <c r="AY549" s="190" t="s">
        <v>158</v>
      </c>
    </row>
    <row r="550" spans="2:65" s="1" customFormat="1" ht="16.5" customHeight="1">
      <c r="B550" s="175"/>
      <c r="C550" s="176" t="s">
        <v>677</v>
      </c>
      <c r="D550" s="176" t="s">
        <v>160</v>
      </c>
      <c r="E550" s="177" t="s">
        <v>678</v>
      </c>
      <c r="F550" s="178" t="s">
        <v>679</v>
      </c>
      <c r="G550" s="179" t="s">
        <v>219</v>
      </c>
      <c r="H550" s="180">
        <v>37.5</v>
      </c>
      <c r="I550" s="181"/>
      <c r="J550" s="182">
        <f>ROUND(I550*H550,2)</f>
        <v>0</v>
      </c>
      <c r="K550" s="178" t="s">
        <v>164</v>
      </c>
      <c r="L550" s="37"/>
      <c r="M550" s="183" t="s">
        <v>3</v>
      </c>
      <c r="N550" s="184" t="s">
        <v>42</v>
      </c>
      <c r="O550" s="67"/>
      <c r="P550" s="185">
        <f>O550*H550</f>
        <v>0</v>
      </c>
      <c r="Q550" s="185">
        <v>0</v>
      </c>
      <c r="R550" s="185">
        <f>Q550*H550</f>
        <v>0</v>
      </c>
      <c r="S550" s="185">
        <v>0.11</v>
      </c>
      <c r="T550" s="186">
        <f>S550*H550</f>
        <v>4.125</v>
      </c>
      <c r="AR550" s="19" t="s">
        <v>165</v>
      </c>
      <c r="AT550" s="19" t="s">
        <v>160</v>
      </c>
      <c r="AU550" s="19" t="s">
        <v>84</v>
      </c>
      <c r="AY550" s="19" t="s">
        <v>158</v>
      </c>
      <c r="BE550" s="187">
        <f>IF(N550="základní",J550,0)</f>
        <v>0</v>
      </c>
      <c r="BF550" s="187">
        <f>IF(N550="snížená",J550,0)</f>
        <v>0</v>
      </c>
      <c r="BG550" s="187">
        <f>IF(N550="zákl. přenesená",J550,0)</f>
        <v>0</v>
      </c>
      <c r="BH550" s="187">
        <f>IF(N550="sníž. přenesená",J550,0)</f>
        <v>0</v>
      </c>
      <c r="BI550" s="187">
        <f>IF(N550="nulová",J550,0)</f>
        <v>0</v>
      </c>
      <c r="BJ550" s="19" t="s">
        <v>15</v>
      </c>
      <c r="BK550" s="187">
        <f>ROUND(I550*H550,2)</f>
        <v>0</v>
      </c>
      <c r="BL550" s="19" t="s">
        <v>165</v>
      </c>
      <c r="BM550" s="19" t="s">
        <v>680</v>
      </c>
    </row>
    <row r="551" spans="2:51" s="12" customFormat="1" ht="12">
      <c r="B551" s="188"/>
      <c r="D551" s="189" t="s">
        <v>167</v>
      </c>
      <c r="E551" s="190" t="s">
        <v>3</v>
      </c>
      <c r="F551" s="191" t="s">
        <v>681</v>
      </c>
      <c r="H551" s="192">
        <v>37.5</v>
      </c>
      <c r="I551" s="193"/>
      <c r="L551" s="188"/>
      <c r="M551" s="194"/>
      <c r="N551" s="195"/>
      <c r="O551" s="195"/>
      <c r="P551" s="195"/>
      <c r="Q551" s="195"/>
      <c r="R551" s="195"/>
      <c r="S551" s="195"/>
      <c r="T551" s="196"/>
      <c r="AT551" s="190" t="s">
        <v>167</v>
      </c>
      <c r="AU551" s="190" t="s">
        <v>84</v>
      </c>
      <c r="AV551" s="12" t="s">
        <v>78</v>
      </c>
      <c r="AW551" s="12" t="s">
        <v>33</v>
      </c>
      <c r="AX551" s="12" t="s">
        <v>15</v>
      </c>
      <c r="AY551" s="190" t="s">
        <v>158</v>
      </c>
    </row>
    <row r="552" spans="2:65" s="1" customFormat="1" ht="22.5" customHeight="1">
      <c r="B552" s="175"/>
      <c r="C552" s="176" t="s">
        <v>682</v>
      </c>
      <c r="D552" s="176" t="s">
        <v>160</v>
      </c>
      <c r="E552" s="177" t="s">
        <v>683</v>
      </c>
      <c r="F552" s="178" t="s">
        <v>684</v>
      </c>
      <c r="G552" s="179" t="s">
        <v>171</v>
      </c>
      <c r="H552" s="180">
        <v>0.28</v>
      </c>
      <c r="I552" s="181"/>
      <c r="J552" s="182">
        <f>ROUND(I552*H552,2)</f>
        <v>0</v>
      </c>
      <c r="K552" s="178" t="s">
        <v>164</v>
      </c>
      <c r="L552" s="37"/>
      <c r="M552" s="183" t="s">
        <v>3</v>
      </c>
      <c r="N552" s="184" t="s">
        <v>42</v>
      </c>
      <c r="O552" s="67"/>
      <c r="P552" s="185">
        <f>O552*H552</f>
        <v>0</v>
      </c>
      <c r="Q552" s="185">
        <v>0</v>
      </c>
      <c r="R552" s="185">
        <f>Q552*H552</f>
        <v>0</v>
      </c>
      <c r="S552" s="185">
        <v>1.8</v>
      </c>
      <c r="T552" s="186">
        <f>S552*H552</f>
        <v>0.5040000000000001</v>
      </c>
      <c r="AR552" s="19" t="s">
        <v>165</v>
      </c>
      <c r="AT552" s="19" t="s">
        <v>160</v>
      </c>
      <c r="AU552" s="19" t="s">
        <v>84</v>
      </c>
      <c r="AY552" s="19" t="s">
        <v>158</v>
      </c>
      <c r="BE552" s="187">
        <f>IF(N552="základní",J552,0)</f>
        <v>0</v>
      </c>
      <c r="BF552" s="187">
        <f>IF(N552="snížená",J552,0)</f>
        <v>0</v>
      </c>
      <c r="BG552" s="187">
        <f>IF(N552="zákl. přenesená",J552,0)</f>
        <v>0</v>
      </c>
      <c r="BH552" s="187">
        <f>IF(N552="sníž. přenesená",J552,0)</f>
        <v>0</v>
      </c>
      <c r="BI552" s="187">
        <f>IF(N552="nulová",J552,0)</f>
        <v>0</v>
      </c>
      <c r="BJ552" s="19" t="s">
        <v>15</v>
      </c>
      <c r="BK552" s="187">
        <f>ROUND(I552*H552,2)</f>
        <v>0</v>
      </c>
      <c r="BL552" s="19" t="s">
        <v>165</v>
      </c>
      <c r="BM552" s="19" t="s">
        <v>685</v>
      </c>
    </row>
    <row r="553" spans="2:51" s="13" customFormat="1" ht="12">
      <c r="B553" s="197"/>
      <c r="D553" s="189" t="s">
        <v>167</v>
      </c>
      <c r="E553" s="198" t="s">
        <v>3</v>
      </c>
      <c r="F553" s="199" t="s">
        <v>686</v>
      </c>
      <c r="H553" s="198" t="s">
        <v>3</v>
      </c>
      <c r="I553" s="200"/>
      <c r="L553" s="197"/>
      <c r="M553" s="201"/>
      <c r="N553" s="202"/>
      <c r="O553" s="202"/>
      <c r="P553" s="202"/>
      <c r="Q553" s="202"/>
      <c r="R553" s="202"/>
      <c r="S553" s="202"/>
      <c r="T553" s="203"/>
      <c r="AT553" s="198" t="s">
        <v>167</v>
      </c>
      <c r="AU553" s="198" t="s">
        <v>84</v>
      </c>
      <c r="AV553" s="13" t="s">
        <v>15</v>
      </c>
      <c r="AW553" s="13" t="s">
        <v>33</v>
      </c>
      <c r="AX553" s="13" t="s">
        <v>71</v>
      </c>
      <c r="AY553" s="198" t="s">
        <v>158</v>
      </c>
    </row>
    <row r="554" spans="2:51" s="12" customFormat="1" ht="12">
      <c r="B554" s="188"/>
      <c r="D554" s="189" t="s">
        <v>167</v>
      </c>
      <c r="E554" s="190" t="s">
        <v>3</v>
      </c>
      <c r="F554" s="191" t="s">
        <v>687</v>
      </c>
      <c r="H554" s="192">
        <v>0.28</v>
      </c>
      <c r="I554" s="193"/>
      <c r="L554" s="188"/>
      <c r="M554" s="194"/>
      <c r="N554" s="195"/>
      <c r="O554" s="195"/>
      <c r="P554" s="195"/>
      <c r="Q554" s="195"/>
      <c r="R554" s="195"/>
      <c r="S554" s="195"/>
      <c r="T554" s="196"/>
      <c r="AT554" s="190" t="s">
        <v>167</v>
      </c>
      <c r="AU554" s="190" t="s">
        <v>84</v>
      </c>
      <c r="AV554" s="12" t="s">
        <v>78</v>
      </c>
      <c r="AW554" s="12" t="s">
        <v>33</v>
      </c>
      <c r="AX554" s="12" t="s">
        <v>15</v>
      </c>
      <c r="AY554" s="190" t="s">
        <v>158</v>
      </c>
    </row>
    <row r="555" spans="2:65" s="1" customFormat="1" ht="16.5" customHeight="1">
      <c r="B555" s="175"/>
      <c r="C555" s="176" t="s">
        <v>688</v>
      </c>
      <c r="D555" s="176" t="s">
        <v>160</v>
      </c>
      <c r="E555" s="177" t="s">
        <v>689</v>
      </c>
      <c r="F555" s="178" t="s">
        <v>690</v>
      </c>
      <c r="G555" s="179" t="s">
        <v>219</v>
      </c>
      <c r="H555" s="180">
        <v>2</v>
      </c>
      <c r="I555" s="181"/>
      <c r="J555" s="182">
        <f>ROUND(I555*H555,2)</f>
        <v>0</v>
      </c>
      <c r="K555" s="178" t="s">
        <v>3</v>
      </c>
      <c r="L555" s="37"/>
      <c r="M555" s="183" t="s">
        <v>3</v>
      </c>
      <c r="N555" s="184" t="s">
        <v>42</v>
      </c>
      <c r="O555" s="67"/>
      <c r="P555" s="185">
        <f>O555*H555</f>
        <v>0</v>
      </c>
      <c r="Q555" s="185">
        <v>0</v>
      </c>
      <c r="R555" s="185">
        <f>Q555*H555</f>
        <v>0</v>
      </c>
      <c r="S555" s="185">
        <v>0</v>
      </c>
      <c r="T555" s="186">
        <f>S555*H555</f>
        <v>0</v>
      </c>
      <c r="AR555" s="19" t="s">
        <v>165</v>
      </c>
      <c r="AT555" s="19" t="s">
        <v>160</v>
      </c>
      <c r="AU555" s="19" t="s">
        <v>84</v>
      </c>
      <c r="AY555" s="19" t="s">
        <v>158</v>
      </c>
      <c r="BE555" s="187">
        <f>IF(N555="základní",J555,0)</f>
        <v>0</v>
      </c>
      <c r="BF555" s="187">
        <f>IF(N555="snížená",J555,0)</f>
        <v>0</v>
      </c>
      <c r="BG555" s="187">
        <f>IF(N555="zákl. přenesená",J555,0)</f>
        <v>0</v>
      </c>
      <c r="BH555" s="187">
        <f>IF(N555="sníž. přenesená",J555,0)</f>
        <v>0</v>
      </c>
      <c r="BI555" s="187">
        <f>IF(N555="nulová",J555,0)</f>
        <v>0</v>
      </c>
      <c r="BJ555" s="19" t="s">
        <v>15</v>
      </c>
      <c r="BK555" s="187">
        <f>ROUND(I555*H555,2)</f>
        <v>0</v>
      </c>
      <c r="BL555" s="19" t="s">
        <v>165</v>
      </c>
      <c r="BM555" s="19" t="s">
        <v>691</v>
      </c>
    </row>
    <row r="556" spans="2:63" s="11" customFormat="1" ht="20.85" customHeight="1">
      <c r="B556" s="162"/>
      <c r="D556" s="163" t="s">
        <v>70</v>
      </c>
      <c r="E556" s="173" t="s">
        <v>692</v>
      </c>
      <c r="F556" s="173" t="s">
        <v>693</v>
      </c>
      <c r="I556" s="165"/>
      <c r="J556" s="174">
        <f>BK556</f>
        <v>0</v>
      </c>
      <c r="L556" s="162"/>
      <c r="M556" s="167"/>
      <c r="N556" s="168"/>
      <c r="O556" s="168"/>
      <c r="P556" s="169">
        <f>SUM(P557:P562)</f>
        <v>0</v>
      </c>
      <c r="Q556" s="168"/>
      <c r="R556" s="169">
        <f>SUM(R557:R562)</f>
        <v>0</v>
      </c>
      <c r="S556" s="168"/>
      <c r="T556" s="170">
        <f>SUM(T557:T562)</f>
        <v>0</v>
      </c>
      <c r="AR556" s="163" t="s">
        <v>15</v>
      </c>
      <c r="AT556" s="171" t="s">
        <v>70</v>
      </c>
      <c r="AU556" s="171" t="s">
        <v>78</v>
      </c>
      <c r="AY556" s="163" t="s">
        <v>158</v>
      </c>
      <c r="BK556" s="172">
        <f>SUM(BK557:BK562)</f>
        <v>0</v>
      </c>
    </row>
    <row r="557" spans="2:65" s="1" customFormat="1" ht="16.5" customHeight="1">
      <c r="B557" s="175"/>
      <c r="C557" s="176" t="s">
        <v>694</v>
      </c>
      <c r="D557" s="176" t="s">
        <v>160</v>
      </c>
      <c r="E557" s="177" t="s">
        <v>695</v>
      </c>
      <c r="F557" s="178" t="s">
        <v>696</v>
      </c>
      <c r="G557" s="179" t="s">
        <v>163</v>
      </c>
      <c r="H557" s="180">
        <v>46</v>
      </c>
      <c r="I557" s="181"/>
      <c r="J557" s="182">
        <f>ROUND(I557*H557,2)</f>
        <v>0</v>
      </c>
      <c r="K557" s="178" t="s">
        <v>164</v>
      </c>
      <c r="L557" s="37"/>
      <c r="M557" s="183" t="s">
        <v>3</v>
      </c>
      <c r="N557" s="184" t="s">
        <v>42</v>
      </c>
      <c r="O557" s="67"/>
      <c r="P557" s="185">
        <f>O557*H557</f>
        <v>0</v>
      </c>
      <c r="Q557" s="185">
        <v>0</v>
      </c>
      <c r="R557" s="185">
        <f>Q557*H557</f>
        <v>0</v>
      </c>
      <c r="S557" s="185">
        <v>0</v>
      </c>
      <c r="T557" s="186">
        <f>S557*H557</f>
        <v>0</v>
      </c>
      <c r="AR557" s="19" t="s">
        <v>165</v>
      </c>
      <c r="AT557" s="19" t="s">
        <v>160</v>
      </c>
      <c r="AU557" s="19" t="s">
        <v>84</v>
      </c>
      <c r="AY557" s="19" t="s">
        <v>158</v>
      </c>
      <c r="BE557" s="187">
        <f>IF(N557="základní",J557,0)</f>
        <v>0</v>
      </c>
      <c r="BF557" s="187">
        <f>IF(N557="snížená",J557,0)</f>
        <v>0</v>
      </c>
      <c r="BG557" s="187">
        <f>IF(N557="zákl. přenesená",J557,0)</f>
        <v>0</v>
      </c>
      <c r="BH557" s="187">
        <f>IF(N557="sníž. přenesená",J557,0)</f>
        <v>0</v>
      </c>
      <c r="BI557" s="187">
        <f>IF(N557="nulová",J557,0)</f>
        <v>0</v>
      </c>
      <c r="BJ557" s="19" t="s">
        <v>15</v>
      </c>
      <c r="BK557" s="187">
        <f>ROUND(I557*H557,2)</f>
        <v>0</v>
      </c>
      <c r="BL557" s="19" t="s">
        <v>165</v>
      </c>
      <c r="BM557" s="19" t="s">
        <v>697</v>
      </c>
    </row>
    <row r="558" spans="2:51" s="13" customFormat="1" ht="12">
      <c r="B558" s="197"/>
      <c r="D558" s="189" t="s">
        <v>167</v>
      </c>
      <c r="E558" s="198" t="s">
        <v>3</v>
      </c>
      <c r="F558" s="199" t="s">
        <v>698</v>
      </c>
      <c r="H558" s="198" t="s">
        <v>3</v>
      </c>
      <c r="I558" s="200"/>
      <c r="L558" s="197"/>
      <c r="M558" s="201"/>
      <c r="N558" s="202"/>
      <c r="O558" s="202"/>
      <c r="P558" s="202"/>
      <c r="Q558" s="202"/>
      <c r="R558" s="202"/>
      <c r="S558" s="202"/>
      <c r="T558" s="203"/>
      <c r="AT558" s="198" t="s">
        <v>167</v>
      </c>
      <c r="AU558" s="198" t="s">
        <v>84</v>
      </c>
      <c r="AV558" s="13" t="s">
        <v>15</v>
      </c>
      <c r="AW558" s="13" t="s">
        <v>33</v>
      </c>
      <c r="AX558" s="13" t="s">
        <v>71</v>
      </c>
      <c r="AY558" s="198" t="s">
        <v>158</v>
      </c>
    </row>
    <row r="559" spans="2:51" s="12" customFormat="1" ht="12">
      <c r="B559" s="188"/>
      <c r="D559" s="189" t="s">
        <v>167</v>
      </c>
      <c r="E559" s="190" t="s">
        <v>3</v>
      </c>
      <c r="F559" s="191" t="s">
        <v>373</v>
      </c>
      <c r="H559" s="192">
        <v>46</v>
      </c>
      <c r="I559" s="193"/>
      <c r="L559" s="188"/>
      <c r="M559" s="194"/>
      <c r="N559" s="195"/>
      <c r="O559" s="195"/>
      <c r="P559" s="195"/>
      <c r="Q559" s="195"/>
      <c r="R559" s="195"/>
      <c r="S559" s="195"/>
      <c r="T559" s="196"/>
      <c r="AT559" s="190" t="s">
        <v>167</v>
      </c>
      <c r="AU559" s="190" t="s">
        <v>84</v>
      </c>
      <c r="AV559" s="12" t="s">
        <v>78</v>
      </c>
      <c r="AW559" s="12" t="s">
        <v>33</v>
      </c>
      <c r="AX559" s="12" t="s">
        <v>15</v>
      </c>
      <c r="AY559" s="190" t="s">
        <v>158</v>
      </c>
    </row>
    <row r="560" spans="2:65" s="1" customFormat="1" ht="33.75" customHeight="1">
      <c r="B560" s="175"/>
      <c r="C560" s="176" t="s">
        <v>699</v>
      </c>
      <c r="D560" s="176" t="s">
        <v>160</v>
      </c>
      <c r="E560" s="177" t="s">
        <v>700</v>
      </c>
      <c r="F560" s="178" t="s">
        <v>701</v>
      </c>
      <c r="G560" s="179" t="s">
        <v>219</v>
      </c>
      <c r="H560" s="180">
        <v>100</v>
      </c>
      <c r="I560" s="181"/>
      <c r="J560" s="182">
        <f>ROUND(I560*H560,2)</f>
        <v>0</v>
      </c>
      <c r="K560" s="178" t="s">
        <v>3</v>
      </c>
      <c r="L560" s="37"/>
      <c r="M560" s="183" t="s">
        <v>3</v>
      </c>
      <c r="N560" s="184" t="s">
        <v>42</v>
      </c>
      <c r="O560" s="67"/>
      <c r="P560" s="185">
        <f>O560*H560</f>
        <v>0</v>
      </c>
      <c r="Q560" s="185">
        <v>0</v>
      </c>
      <c r="R560" s="185">
        <f>Q560*H560</f>
        <v>0</v>
      </c>
      <c r="S560" s="185">
        <v>0</v>
      </c>
      <c r="T560" s="186">
        <f>S560*H560</f>
        <v>0</v>
      </c>
      <c r="AR560" s="19" t="s">
        <v>165</v>
      </c>
      <c r="AT560" s="19" t="s">
        <v>160</v>
      </c>
      <c r="AU560" s="19" t="s">
        <v>84</v>
      </c>
      <c r="AY560" s="19" t="s">
        <v>158</v>
      </c>
      <c r="BE560" s="187">
        <f>IF(N560="základní",J560,0)</f>
        <v>0</v>
      </c>
      <c r="BF560" s="187">
        <f>IF(N560="snížená",J560,0)</f>
        <v>0</v>
      </c>
      <c r="BG560" s="187">
        <f>IF(N560="zákl. přenesená",J560,0)</f>
        <v>0</v>
      </c>
      <c r="BH560" s="187">
        <f>IF(N560="sníž. přenesená",J560,0)</f>
        <v>0</v>
      </c>
      <c r="BI560" s="187">
        <f>IF(N560="nulová",J560,0)</f>
        <v>0</v>
      </c>
      <c r="BJ560" s="19" t="s">
        <v>15</v>
      </c>
      <c r="BK560" s="187">
        <f>ROUND(I560*H560,2)</f>
        <v>0</v>
      </c>
      <c r="BL560" s="19" t="s">
        <v>165</v>
      </c>
      <c r="BM560" s="19" t="s">
        <v>702</v>
      </c>
    </row>
    <row r="561" spans="2:51" s="13" customFormat="1" ht="12">
      <c r="B561" s="197"/>
      <c r="D561" s="189" t="s">
        <v>167</v>
      </c>
      <c r="E561" s="198" t="s">
        <v>3</v>
      </c>
      <c r="F561" s="199" t="s">
        <v>703</v>
      </c>
      <c r="H561" s="198" t="s">
        <v>3</v>
      </c>
      <c r="I561" s="200"/>
      <c r="L561" s="197"/>
      <c r="M561" s="201"/>
      <c r="N561" s="202"/>
      <c r="O561" s="202"/>
      <c r="P561" s="202"/>
      <c r="Q561" s="202"/>
      <c r="R561" s="202"/>
      <c r="S561" s="202"/>
      <c r="T561" s="203"/>
      <c r="AT561" s="198" t="s">
        <v>167</v>
      </c>
      <c r="AU561" s="198" t="s">
        <v>84</v>
      </c>
      <c r="AV561" s="13" t="s">
        <v>15</v>
      </c>
      <c r="AW561" s="13" t="s">
        <v>33</v>
      </c>
      <c r="AX561" s="13" t="s">
        <v>71</v>
      </c>
      <c r="AY561" s="198" t="s">
        <v>158</v>
      </c>
    </row>
    <row r="562" spans="2:51" s="12" customFormat="1" ht="12">
      <c r="B562" s="188"/>
      <c r="D562" s="189" t="s">
        <v>167</v>
      </c>
      <c r="E562" s="190" t="s">
        <v>3</v>
      </c>
      <c r="F562" s="191" t="s">
        <v>704</v>
      </c>
      <c r="H562" s="192">
        <v>100</v>
      </c>
      <c r="I562" s="193"/>
      <c r="L562" s="188"/>
      <c r="M562" s="194"/>
      <c r="N562" s="195"/>
      <c r="O562" s="195"/>
      <c r="P562" s="195"/>
      <c r="Q562" s="195"/>
      <c r="R562" s="195"/>
      <c r="S562" s="195"/>
      <c r="T562" s="196"/>
      <c r="AT562" s="190" t="s">
        <v>167</v>
      </c>
      <c r="AU562" s="190" t="s">
        <v>84</v>
      </c>
      <c r="AV562" s="12" t="s">
        <v>78</v>
      </c>
      <c r="AW562" s="12" t="s">
        <v>33</v>
      </c>
      <c r="AX562" s="12" t="s">
        <v>15</v>
      </c>
      <c r="AY562" s="190" t="s">
        <v>158</v>
      </c>
    </row>
    <row r="563" spans="2:63" s="11" customFormat="1" ht="22.8" customHeight="1">
      <c r="B563" s="162"/>
      <c r="D563" s="163" t="s">
        <v>70</v>
      </c>
      <c r="E563" s="173" t="s">
        <v>705</v>
      </c>
      <c r="F563" s="173" t="s">
        <v>706</v>
      </c>
      <c r="I563" s="165"/>
      <c r="J563" s="174">
        <f>BK563</f>
        <v>0</v>
      </c>
      <c r="L563" s="162"/>
      <c r="M563" s="167"/>
      <c r="N563" s="168"/>
      <c r="O563" s="168"/>
      <c r="P563" s="169">
        <f>SUM(P564:P568)</f>
        <v>0</v>
      </c>
      <c r="Q563" s="168"/>
      <c r="R563" s="169">
        <f>SUM(R564:R568)</f>
        <v>0</v>
      </c>
      <c r="S563" s="168"/>
      <c r="T563" s="170">
        <f>SUM(T564:T568)</f>
        <v>0</v>
      </c>
      <c r="AR563" s="163" t="s">
        <v>15</v>
      </c>
      <c r="AT563" s="171" t="s">
        <v>70</v>
      </c>
      <c r="AU563" s="171" t="s">
        <v>15</v>
      </c>
      <c r="AY563" s="163" t="s">
        <v>158</v>
      </c>
      <c r="BK563" s="172">
        <f>SUM(BK564:BK568)</f>
        <v>0</v>
      </c>
    </row>
    <row r="564" spans="2:65" s="1" customFormat="1" ht="22.5" customHeight="1">
      <c r="B564" s="175"/>
      <c r="C564" s="176" t="s">
        <v>544</v>
      </c>
      <c r="D564" s="176" t="s">
        <v>160</v>
      </c>
      <c r="E564" s="177" t="s">
        <v>707</v>
      </c>
      <c r="F564" s="178" t="s">
        <v>708</v>
      </c>
      <c r="G564" s="179" t="s">
        <v>198</v>
      </c>
      <c r="H564" s="180">
        <v>67.344</v>
      </c>
      <c r="I564" s="181"/>
      <c r="J564" s="182">
        <f>ROUND(I564*H564,2)</f>
        <v>0</v>
      </c>
      <c r="K564" s="178" t="s">
        <v>164</v>
      </c>
      <c r="L564" s="37"/>
      <c r="M564" s="183" t="s">
        <v>3</v>
      </c>
      <c r="N564" s="184" t="s">
        <v>42</v>
      </c>
      <c r="O564" s="67"/>
      <c r="P564" s="185">
        <f>O564*H564</f>
        <v>0</v>
      </c>
      <c r="Q564" s="185">
        <v>0</v>
      </c>
      <c r="R564" s="185">
        <f>Q564*H564</f>
        <v>0</v>
      </c>
      <c r="S564" s="185">
        <v>0</v>
      </c>
      <c r="T564" s="186">
        <f>S564*H564</f>
        <v>0</v>
      </c>
      <c r="AR564" s="19" t="s">
        <v>165</v>
      </c>
      <c r="AT564" s="19" t="s">
        <v>160</v>
      </c>
      <c r="AU564" s="19" t="s">
        <v>78</v>
      </c>
      <c r="AY564" s="19" t="s">
        <v>158</v>
      </c>
      <c r="BE564" s="187">
        <f>IF(N564="základní",J564,0)</f>
        <v>0</v>
      </c>
      <c r="BF564" s="187">
        <f>IF(N564="snížená",J564,0)</f>
        <v>0</v>
      </c>
      <c r="BG564" s="187">
        <f>IF(N564="zákl. přenesená",J564,0)</f>
        <v>0</v>
      </c>
      <c r="BH564" s="187">
        <f>IF(N564="sníž. přenesená",J564,0)</f>
        <v>0</v>
      </c>
      <c r="BI564" s="187">
        <f>IF(N564="nulová",J564,0)</f>
        <v>0</v>
      </c>
      <c r="BJ564" s="19" t="s">
        <v>15</v>
      </c>
      <c r="BK564" s="187">
        <f>ROUND(I564*H564,2)</f>
        <v>0</v>
      </c>
      <c r="BL564" s="19" t="s">
        <v>165</v>
      </c>
      <c r="BM564" s="19" t="s">
        <v>709</v>
      </c>
    </row>
    <row r="565" spans="2:65" s="1" customFormat="1" ht="16.5" customHeight="1">
      <c r="B565" s="175"/>
      <c r="C565" s="176" t="s">
        <v>710</v>
      </c>
      <c r="D565" s="176" t="s">
        <v>160</v>
      </c>
      <c r="E565" s="177" t="s">
        <v>711</v>
      </c>
      <c r="F565" s="178" t="s">
        <v>712</v>
      </c>
      <c r="G565" s="179" t="s">
        <v>198</v>
      </c>
      <c r="H565" s="180">
        <v>67.344</v>
      </c>
      <c r="I565" s="181"/>
      <c r="J565" s="182">
        <f>ROUND(I565*H565,2)</f>
        <v>0</v>
      </c>
      <c r="K565" s="178" t="s">
        <v>164</v>
      </c>
      <c r="L565" s="37"/>
      <c r="M565" s="183" t="s">
        <v>3</v>
      </c>
      <c r="N565" s="184" t="s">
        <v>42</v>
      </c>
      <c r="O565" s="67"/>
      <c r="P565" s="185">
        <f>O565*H565</f>
        <v>0</v>
      </c>
      <c r="Q565" s="185">
        <v>0</v>
      </c>
      <c r="R565" s="185">
        <f>Q565*H565</f>
        <v>0</v>
      </c>
      <c r="S565" s="185">
        <v>0</v>
      </c>
      <c r="T565" s="186">
        <f>S565*H565</f>
        <v>0</v>
      </c>
      <c r="AR565" s="19" t="s">
        <v>165</v>
      </c>
      <c r="AT565" s="19" t="s">
        <v>160</v>
      </c>
      <c r="AU565" s="19" t="s">
        <v>78</v>
      </c>
      <c r="AY565" s="19" t="s">
        <v>158</v>
      </c>
      <c r="BE565" s="187">
        <f>IF(N565="základní",J565,0)</f>
        <v>0</v>
      </c>
      <c r="BF565" s="187">
        <f>IF(N565="snížená",J565,0)</f>
        <v>0</v>
      </c>
      <c r="BG565" s="187">
        <f>IF(N565="zákl. přenesená",J565,0)</f>
        <v>0</v>
      </c>
      <c r="BH565" s="187">
        <f>IF(N565="sníž. přenesená",J565,0)</f>
        <v>0</v>
      </c>
      <c r="BI565" s="187">
        <f>IF(N565="nulová",J565,0)</f>
        <v>0</v>
      </c>
      <c r="BJ565" s="19" t="s">
        <v>15</v>
      </c>
      <c r="BK565" s="187">
        <f>ROUND(I565*H565,2)</f>
        <v>0</v>
      </c>
      <c r="BL565" s="19" t="s">
        <v>165</v>
      </c>
      <c r="BM565" s="19" t="s">
        <v>713</v>
      </c>
    </row>
    <row r="566" spans="2:65" s="1" customFormat="1" ht="22.5" customHeight="1">
      <c r="B566" s="175"/>
      <c r="C566" s="176" t="s">
        <v>560</v>
      </c>
      <c r="D566" s="176" t="s">
        <v>160</v>
      </c>
      <c r="E566" s="177" t="s">
        <v>714</v>
      </c>
      <c r="F566" s="178" t="s">
        <v>715</v>
      </c>
      <c r="G566" s="179" t="s">
        <v>198</v>
      </c>
      <c r="H566" s="180">
        <v>2020.32</v>
      </c>
      <c r="I566" s="181"/>
      <c r="J566" s="182">
        <f>ROUND(I566*H566,2)</f>
        <v>0</v>
      </c>
      <c r="K566" s="178" t="s">
        <v>164</v>
      </c>
      <c r="L566" s="37"/>
      <c r="M566" s="183" t="s">
        <v>3</v>
      </c>
      <c r="N566" s="184" t="s">
        <v>42</v>
      </c>
      <c r="O566" s="67"/>
      <c r="P566" s="185">
        <f>O566*H566</f>
        <v>0</v>
      </c>
      <c r="Q566" s="185">
        <v>0</v>
      </c>
      <c r="R566" s="185">
        <f>Q566*H566</f>
        <v>0</v>
      </c>
      <c r="S566" s="185">
        <v>0</v>
      </c>
      <c r="T566" s="186">
        <f>S566*H566</f>
        <v>0</v>
      </c>
      <c r="AR566" s="19" t="s">
        <v>165</v>
      </c>
      <c r="AT566" s="19" t="s">
        <v>160</v>
      </c>
      <c r="AU566" s="19" t="s">
        <v>78</v>
      </c>
      <c r="AY566" s="19" t="s">
        <v>158</v>
      </c>
      <c r="BE566" s="187">
        <f>IF(N566="základní",J566,0)</f>
        <v>0</v>
      </c>
      <c r="BF566" s="187">
        <f>IF(N566="snížená",J566,0)</f>
        <v>0</v>
      </c>
      <c r="BG566" s="187">
        <f>IF(N566="zákl. přenesená",J566,0)</f>
        <v>0</v>
      </c>
      <c r="BH566" s="187">
        <f>IF(N566="sníž. přenesená",J566,0)</f>
        <v>0</v>
      </c>
      <c r="BI566" s="187">
        <f>IF(N566="nulová",J566,0)</f>
        <v>0</v>
      </c>
      <c r="BJ566" s="19" t="s">
        <v>15</v>
      </c>
      <c r="BK566" s="187">
        <f>ROUND(I566*H566,2)</f>
        <v>0</v>
      </c>
      <c r="BL566" s="19" t="s">
        <v>165</v>
      </c>
      <c r="BM566" s="19" t="s">
        <v>716</v>
      </c>
    </row>
    <row r="567" spans="2:51" s="12" customFormat="1" ht="12">
      <c r="B567" s="188"/>
      <c r="D567" s="189" t="s">
        <v>167</v>
      </c>
      <c r="F567" s="191" t="s">
        <v>717</v>
      </c>
      <c r="H567" s="192">
        <v>2020.32</v>
      </c>
      <c r="I567" s="193"/>
      <c r="L567" s="188"/>
      <c r="M567" s="194"/>
      <c r="N567" s="195"/>
      <c r="O567" s="195"/>
      <c r="P567" s="195"/>
      <c r="Q567" s="195"/>
      <c r="R567" s="195"/>
      <c r="S567" s="195"/>
      <c r="T567" s="196"/>
      <c r="AT567" s="190" t="s">
        <v>167</v>
      </c>
      <c r="AU567" s="190" t="s">
        <v>78</v>
      </c>
      <c r="AV567" s="12" t="s">
        <v>78</v>
      </c>
      <c r="AW567" s="12" t="s">
        <v>4</v>
      </c>
      <c r="AX567" s="12" t="s">
        <v>15</v>
      </c>
      <c r="AY567" s="190" t="s">
        <v>158</v>
      </c>
    </row>
    <row r="568" spans="2:65" s="1" customFormat="1" ht="22.5" customHeight="1">
      <c r="B568" s="175"/>
      <c r="C568" s="176" t="s">
        <v>566</v>
      </c>
      <c r="D568" s="176" t="s">
        <v>160</v>
      </c>
      <c r="E568" s="177" t="s">
        <v>718</v>
      </c>
      <c r="F568" s="178" t="s">
        <v>719</v>
      </c>
      <c r="G568" s="179" t="s">
        <v>198</v>
      </c>
      <c r="H568" s="180">
        <v>67.344</v>
      </c>
      <c r="I568" s="181"/>
      <c r="J568" s="182">
        <f>ROUND(I568*H568,2)</f>
        <v>0</v>
      </c>
      <c r="K568" s="178" t="s">
        <v>164</v>
      </c>
      <c r="L568" s="37"/>
      <c r="M568" s="183" t="s">
        <v>3</v>
      </c>
      <c r="N568" s="184" t="s">
        <v>42</v>
      </c>
      <c r="O568" s="67"/>
      <c r="P568" s="185">
        <f>O568*H568</f>
        <v>0</v>
      </c>
      <c r="Q568" s="185">
        <v>0</v>
      </c>
      <c r="R568" s="185">
        <f>Q568*H568</f>
        <v>0</v>
      </c>
      <c r="S568" s="185">
        <v>0</v>
      </c>
      <c r="T568" s="186">
        <f>S568*H568</f>
        <v>0</v>
      </c>
      <c r="AR568" s="19" t="s">
        <v>165</v>
      </c>
      <c r="AT568" s="19" t="s">
        <v>160</v>
      </c>
      <c r="AU568" s="19" t="s">
        <v>78</v>
      </c>
      <c r="AY568" s="19" t="s">
        <v>158</v>
      </c>
      <c r="BE568" s="187">
        <f>IF(N568="základní",J568,0)</f>
        <v>0</v>
      </c>
      <c r="BF568" s="187">
        <f>IF(N568="snížená",J568,0)</f>
        <v>0</v>
      </c>
      <c r="BG568" s="187">
        <f>IF(N568="zákl. přenesená",J568,0)</f>
        <v>0</v>
      </c>
      <c r="BH568" s="187">
        <f>IF(N568="sníž. přenesená",J568,0)</f>
        <v>0</v>
      </c>
      <c r="BI568" s="187">
        <f>IF(N568="nulová",J568,0)</f>
        <v>0</v>
      </c>
      <c r="BJ568" s="19" t="s">
        <v>15</v>
      </c>
      <c r="BK568" s="187">
        <f>ROUND(I568*H568,2)</f>
        <v>0</v>
      </c>
      <c r="BL568" s="19" t="s">
        <v>165</v>
      </c>
      <c r="BM568" s="19" t="s">
        <v>720</v>
      </c>
    </row>
    <row r="569" spans="2:63" s="11" customFormat="1" ht="22.8" customHeight="1">
      <c r="B569" s="162"/>
      <c r="D569" s="163" t="s">
        <v>70</v>
      </c>
      <c r="E569" s="173" t="s">
        <v>721</v>
      </c>
      <c r="F569" s="173" t="s">
        <v>722</v>
      </c>
      <c r="I569" s="165"/>
      <c r="J569" s="174">
        <f>BK569</f>
        <v>0</v>
      </c>
      <c r="L569" s="162"/>
      <c r="M569" s="167"/>
      <c r="N569" s="168"/>
      <c r="O569" s="168"/>
      <c r="P569" s="169">
        <f>P570</f>
        <v>0</v>
      </c>
      <c r="Q569" s="168"/>
      <c r="R569" s="169">
        <f>R570</f>
        <v>0</v>
      </c>
      <c r="S569" s="168"/>
      <c r="T569" s="170">
        <f>T570</f>
        <v>0</v>
      </c>
      <c r="AR569" s="163" t="s">
        <v>15</v>
      </c>
      <c r="AT569" s="171" t="s">
        <v>70</v>
      </c>
      <c r="AU569" s="171" t="s">
        <v>15</v>
      </c>
      <c r="AY569" s="163" t="s">
        <v>158</v>
      </c>
      <c r="BK569" s="172">
        <f>BK570</f>
        <v>0</v>
      </c>
    </row>
    <row r="570" spans="2:65" s="1" customFormat="1" ht="22.5" customHeight="1">
      <c r="B570" s="175"/>
      <c r="C570" s="176" t="s">
        <v>609</v>
      </c>
      <c r="D570" s="176" t="s">
        <v>160</v>
      </c>
      <c r="E570" s="177" t="s">
        <v>723</v>
      </c>
      <c r="F570" s="178" t="s">
        <v>724</v>
      </c>
      <c r="G570" s="179" t="s">
        <v>198</v>
      </c>
      <c r="H570" s="180">
        <v>47.411</v>
      </c>
      <c r="I570" s="181"/>
      <c r="J570" s="182">
        <f>ROUND(I570*H570,2)</f>
        <v>0</v>
      </c>
      <c r="K570" s="178" t="s">
        <v>164</v>
      </c>
      <c r="L570" s="37"/>
      <c r="M570" s="183" t="s">
        <v>3</v>
      </c>
      <c r="N570" s="184" t="s">
        <v>42</v>
      </c>
      <c r="O570" s="67"/>
      <c r="P570" s="185">
        <f>O570*H570</f>
        <v>0</v>
      </c>
      <c r="Q570" s="185">
        <v>0</v>
      </c>
      <c r="R570" s="185">
        <f>Q570*H570</f>
        <v>0</v>
      </c>
      <c r="S570" s="185">
        <v>0</v>
      </c>
      <c r="T570" s="186">
        <f>S570*H570</f>
        <v>0</v>
      </c>
      <c r="AR570" s="19" t="s">
        <v>165</v>
      </c>
      <c r="AT570" s="19" t="s">
        <v>160</v>
      </c>
      <c r="AU570" s="19" t="s">
        <v>78</v>
      </c>
      <c r="AY570" s="19" t="s">
        <v>158</v>
      </c>
      <c r="BE570" s="187">
        <f>IF(N570="základní",J570,0)</f>
        <v>0</v>
      </c>
      <c r="BF570" s="187">
        <f>IF(N570="snížená",J570,0)</f>
        <v>0</v>
      </c>
      <c r="BG570" s="187">
        <f>IF(N570="zákl. přenesená",J570,0)</f>
        <v>0</v>
      </c>
      <c r="BH570" s="187">
        <f>IF(N570="sníž. přenesená",J570,0)</f>
        <v>0</v>
      </c>
      <c r="BI570" s="187">
        <f>IF(N570="nulová",J570,0)</f>
        <v>0</v>
      </c>
      <c r="BJ570" s="19" t="s">
        <v>15</v>
      </c>
      <c r="BK570" s="187">
        <f>ROUND(I570*H570,2)</f>
        <v>0</v>
      </c>
      <c r="BL570" s="19" t="s">
        <v>165</v>
      </c>
      <c r="BM570" s="19" t="s">
        <v>725</v>
      </c>
    </row>
    <row r="571" spans="2:63" s="11" customFormat="1" ht="25.9" customHeight="1">
      <c r="B571" s="162"/>
      <c r="D571" s="163" t="s">
        <v>70</v>
      </c>
      <c r="E571" s="164" t="s">
        <v>726</v>
      </c>
      <c r="F571" s="164" t="s">
        <v>727</v>
      </c>
      <c r="I571" s="165"/>
      <c r="J571" s="166">
        <f>BK571</f>
        <v>0</v>
      </c>
      <c r="L571" s="162"/>
      <c r="M571" s="167"/>
      <c r="N571" s="168"/>
      <c r="O571" s="168"/>
      <c r="P571" s="169">
        <f>P572+P590+P625+P649+P657+P683+P732+P760+P765+P775</f>
        <v>0</v>
      </c>
      <c r="Q571" s="168"/>
      <c r="R571" s="169">
        <f>R572+R590+R625+R649+R657+R683+R732+R760+R765+R775</f>
        <v>5.283193499999999</v>
      </c>
      <c r="S571" s="168"/>
      <c r="T571" s="170">
        <f>T572+T590+T625+T649+T657+T683+T732+T760+T765+T775</f>
        <v>6.833475</v>
      </c>
      <c r="AR571" s="163" t="s">
        <v>78</v>
      </c>
      <c r="AT571" s="171" t="s">
        <v>70</v>
      </c>
      <c r="AU571" s="171" t="s">
        <v>71</v>
      </c>
      <c r="AY571" s="163" t="s">
        <v>158</v>
      </c>
      <c r="BK571" s="172">
        <f>BK572+BK590+BK625+BK649+BK657+BK683+BK732+BK760+BK765+BK775</f>
        <v>0</v>
      </c>
    </row>
    <row r="572" spans="2:63" s="11" customFormat="1" ht="22.8" customHeight="1">
      <c r="B572" s="162"/>
      <c r="D572" s="163" t="s">
        <v>70</v>
      </c>
      <c r="E572" s="173" t="s">
        <v>728</v>
      </c>
      <c r="F572" s="173" t="s">
        <v>729</v>
      </c>
      <c r="I572" s="165"/>
      <c r="J572" s="174">
        <f>BK572</f>
        <v>0</v>
      </c>
      <c r="L572" s="162"/>
      <c r="M572" s="167"/>
      <c r="N572" s="168"/>
      <c r="O572" s="168"/>
      <c r="P572" s="169">
        <f>SUM(P573:P589)</f>
        <v>0</v>
      </c>
      <c r="Q572" s="168"/>
      <c r="R572" s="169">
        <f>SUM(R573:R589)</f>
        <v>0.20161</v>
      </c>
      <c r="S572" s="168"/>
      <c r="T572" s="170">
        <f>SUM(T573:T589)</f>
        <v>0</v>
      </c>
      <c r="AR572" s="163" t="s">
        <v>78</v>
      </c>
      <c r="AT572" s="171" t="s">
        <v>70</v>
      </c>
      <c r="AU572" s="171" t="s">
        <v>15</v>
      </c>
      <c r="AY572" s="163" t="s">
        <v>158</v>
      </c>
      <c r="BK572" s="172">
        <f>SUM(BK573:BK589)</f>
        <v>0</v>
      </c>
    </row>
    <row r="573" spans="2:65" s="1" customFormat="1" ht="16.5" customHeight="1">
      <c r="B573" s="175"/>
      <c r="C573" s="176" t="s">
        <v>616</v>
      </c>
      <c r="D573" s="176" t="s">
        <v>160</v>
      </c>
      <c r="E573" s="177" t="s">
        <v>730</v>
      </c>
      <c r="F573" s="178" t="s">
        <v>731</v>
      </c>
      <c r="G573" s="179" t="s">
        <v>163</v>
      </c>
      <c r="H573" s="180">
        <v>46</v>
      </c>
      <c r="I573" s="181"/>
      <c r="J573" s="182">
        <f>ROUND(I573*H573,2)</f>
        <v>0</v>
      </c>
      <c r="K573" s="178" t="s">
        <v>164</v>
      </c>
      <c r="L573" s="37"/>
      <c r="M573" s="183" t="s">
        <v>3</v>
      </c>
      <c r="N573" s="184" t="s">
        <v>42</v>
      </c>
      <c r="O573" s="67"/>
      <c r="P573" s="185">
        <f>O573*H573</f>
        <v>0</v>
      </c>
      <c r="Q573" s="185">
        <v>0</v>
      </c>
      <c r="R573" s="185">
        <f>Q573*H573</f>
        <v>0</v>
      </c>
      <c r="S573" s="185">
        <v>0</v>
      </c>
      <c r="T573" s="186">
        <f>S573*H573</f>
        <v>0</v>
      </c>
      <c r="AR573" s="19" t="s">
        <v>253</v>
      </c>
      <c r="AT573" s="19" t="s">
        <v>160</v>
      </c>
      <c r="AU573" s="19" t="s">
        <v>78</v>
      </c>
      <c r="AY573" s="19" t="s">
        <v>158</v>
      </c>
      <c r="BE573" s="187">
        <f>IF(N573="základní",J573,0)</f>
        <v>0</v>
      </c>
      <c r="BF573" s="187">
        <f>IF(N573="snížená",J573,0)</f>
        <v>0</v>
      </c>
      <c r="BG573" s="187">
        <f>IF(N573="zákl. přenesená",J573,0)</f>
        <v>0</v>
      </c>
      <c r="BH573" s="187">
        <f>IF(N573="sníž. přenesená",J573,0)</f>
        <v>0</v>
      </c>
      <c r="BI573" s="187">
        <f>IF(N573="nulová",J573,0)</f>
        <v>0</v>
      </c>
      <c r="BJ573" s="19" t="s">
        <v>15</v>
      </c>
      <c r="BK573" s="187">
        <f>ROUND(I573*H573,2)</f>
        <v>0</v>
      </c>
      <c r="BL573" s="19" t="s">
        <v>253</v>
      </c>
      <c r="BM573" s="19" t="s">
        <v>732</v>
      </c>
    </row>
    <row r="574" spans="2:51" s="12" customFormat="1" ht="12">
      <c r="B574" s="188"/>
      <c r="D574" s="189" t="s">
        <v>167</v>
      </c>
      <c r="E574" s="190" t="s">
        <v>3</v>
      </c>
      <c r="F574" s="191" t="s">
        <v>373</v>
      </c>
      <c r="H574" s="192">
        <v>46</v>
      </c>
      <c r="I574" s="193"/>
      <c r="L574" s="188"/>
      <c r="M574" s="194"/>
      <c r="N574" s="195"/>
      <c r="O574" s="195"/>
      <c r="P574" s="195"/>
      <c r="Q574" s="195"/>
      <c r="R574" s="195"/>
      <c r="S574" s="195"/>
      <c r="T574" s="196"/>
      <c r="AT574" s="190" t="s">
        <v>167</v>
      </c>
      <c r="AU574" s="190" t="s">
        <v>78</v>
      </c>
      <c r="AV574" s="12" t="s">
        <v>78</v>
      </c>
      <c r="AW574" s="12" t="s">
        <v>33</v>
      </c>
      <c r="AX574" s="12" t="s">
        <v>15</v>
      </c>
      <c r="AY574" s="190" t="s">
        <v>158</v>
      </c>
    </row>
    <row r="575" spans="2:65" s="1" customFormat="1" ht="16.5" customHeight="1">
      <c r="B575" s="175"/>
      <c r="C575" s="212" t="s">
        <v>733</v>
      </c>
      <c r="D575" s="212" t="s">
        <v>248</v>
      </c>
      <c r="E575" s="213" t="s">
        <v>734</v>
      </c>
      <c r="F575" s="214" t="s">
        <v>735</v>
      </c>
      <c r="G575" s="215" t="s">
        <v>198</v>
      </c>
      <c r="H575" s="216">
        <v>0.016</v>
      </c>
      <c r="I575" s="217"/>
      <c r="J575" s="218">
        <f>ROUND(I575*H575,2)</f>
        <v>0</v>
      </c>
      <c r="K575" s="214" t="s">
        <v>164</v>
      </c>
      <c r="L575" s="219"/>
      <c r="M575" s="220" t="s">
        <v>3</v>
      </c>
      <c r="N575" s="221" t="s">
        <v>42</v>
      </c>
      <c r="O575" s="67"/>
      <c r="P575" s="185">
        <f>O575*H575</f>
        <v>0</v>
      </c>
      <c r="Q575" s="185">
        <v>1</v>
      </c>
      <c r="R575" s="185">
        <f>Q575*H575</f>
        <v>0.016</v>
      </c>
      <c r="S575" s="185">
        <v>0</v>
      </c>
      <c r="T575" s="186">
        <f>S575*H575</f>
        <v>0</v>
      </c>
      <c r="AR575" s="19" t="s">
        <v>364</v>
      </c>
      <c r="AT575" s="19" t="s">
        <v>248</v>
      </c>
      <c r="AU575" s="19" t="s">
        <v>78</v>
      </c>
      <c r="AY575" s="19" t="s">
        <v>158</v>
      </c>
      <c r="BE575" s="187">
        <f>IF(N575="základní",J575,0)</f>
        <v>0</v>
      </c>
      <c r="BF575" s="187">
        <f>IF(N575="snížená",J575,0)</f>
        <v>0</v>
      </c>
      <c r="BG575" s="187">
        <f>IF(N575="zákl. přenesená",J575,0)</f>
        <v>0</v>
      </c>
      <c r="BH575" s="187">
        <f>IF(N575="sníž. přenesená",J575,0)</f>
        <v>0</v>
      </c>
      <c r="BI575" s="187">
        <f>IF(N575="nulová",J575,0)</f>
        <v>0</v>
      </c>
      <c r="BJ575" s="19" t="s">
        <v>15</v>
      </c>
      <c r="BK575" s="187">
        <f>ROUND(I575*H575,2)</f>
        <v>0</v>
      </c>
      <c r="BL575" s="19" t="s">
        <v>253</v>
      </c>
      <c r="BM575" s="19" t="s">
        <v>736</v>
      </c>
    </row>
    <row r="576" spans="2:51" s="12" customFormat="1" ht="12">
      <c r="B576" s="188"/>
      <c r="D576" s="189" t="s">
        <v>167</v>
      </c>
      <c r="F576" s="191" t="s">
        <v>737</v>
      </c>
      <c r="H576" s="192">
        <v>0.016</v>
      </c>
      <c r="I576" s="193"/>
      <c r="L576" s="188"/>
      <c r="M576" s="194"/>
      <c r="N576" s="195"/>
      <c r="O576" s="195"/>
      <c r="P576" s="195"/>
      <c r="Q576" s="195"/>
      <c r="R576" s="195"/>
      <c r="S576" s="195"/>
      <c r="T576" s="196"/>
      <c r="AT576" s="190" t="s">
        <v>167</v>
      </c>
      <c r="AU576" s="190" t="s">
        <v>78</v>
      </c>
      <c r="AV576" s="12" t="s">
        <v>78</v>
      </c>
      <c r="AW576" s="12" t="s">
        <v>4</v>
      </c>
      <c r="AX576" s="12" t="s">
        <v>15</v>
      </c>
      <c r="AY576" s="190" t="s">
        <v>158</v>
      </c>
    </row>
    <row r="577" spans="2:65" s="1" customFormat="1" ht="16.5" customHeight="1">
      <c r="B577" s="175"/>
      <c r="C577" s="176" t="s">
        <v>692</v>
      </c>
      <c r="D577" s="176" t="s">
        <v>160</v>
      </c>
      <c r="E577" s="177" t="s">
        <v>738</v>
      </c>
      <c r="F577" s="178" t="s">
        <v>739</v>
      </c>
      <c r="G577" s="179" t="s">
        <v>163</v>
      </c>
      <c r="H577" s="180">
        <v>46</v>
      </c>
      <c r="I577" s="181"/>
      <c r="J577" s="182">
        <f>ROUND(I577*H577,2)</f>
        <v>0</v>
      </c>
      <c r="K577" s="178" t="s">
        <v>164</v>
      </c>
      <c r="L577" s="37"/>
      <c r="M577" s="183" t="s">
        <v>3</v>
      </c>
      <c r="N577" s="184" t="s">
        <v>42</v>
      </c>
      <c r="O577" s="67"/>
      <c r="P577" s="185">
        <f>O577*H577</f>
        <v>0</v>
      </c>
      <c r="Q577" s="185">
        <v>0.0004</v>
      </c>
      <c r="R577" s="185">
        <f>Q577*H577</f>
        <v>0.0184</v>
      </c>
      <c r="S577" s="185">
        <v>0</v>
      </c>
      <c r="T577" s="186">
        <f>S577*H577</f>
        <v>0</v>
      </c>
      <c r="AR577" s="19" t="s">
        <v>253</v>
      </c>
      <c r="AT577" s="19" t="s">
        <v>160</v>
      </c>
      <c r="AU577" s="19" t="s">
        <v>78</v>
      </c>
      <c r="AY577" s="19" t="s">
        <v>158</v>
      </c>
      <c r="BE577" s="187">
        <f>IF(N577="základní",J577,0)</f>
        <v>0</v>
      </c>
      <c r="BF577" s="187">
        <f>IF(N577="snížená",J577,0)</f>
        <v>0</v>
      </c>
      <c r="BG577" s="187">
        <f>IF(N577="zákl. přenesená",J577,0)</f>
        <v>0</v>
      </c>
      <c r="BH577" s="187">
        <f>IF(N577="sníž. přenesená",J577,0)</f>
        <v>0</v>
      </c>
      <c r="BI577" s="187">
        <f>IF(N577="nulová",J577,0)</f>
        <v>0</v>
      </c>
      <c r="BJ577" s="19" t="s">
        <v>15</v>
      </c>
      <c r="BK577" s="187">
        <f>ROUND(I577*H577,2)</f>
        <v>0</v>
      </c>
      <c r="BL577" s="19" t="s">
        <v>253</v>
      </c>
      <c r="BM577" s="19" t="s">
        <v>740</v>
      </c>
    </row>
    <row r="578" spans="2:51" s="12" customFormat="1" ht="12">
      <c r="B578" s="188"/>
      <c r="D578" s="189" t="s">
        <v>167</v>
      </c>
      <c r="E578" s="190" t="s">
        <v>3</v>
      </c>
      <c r="F578" s="191" t="s">
        <v>373</v>
      </c>
      <c r="H578" s="192">
        <v>46</v>
      </c>
      <c r="I578" s="193"/>
      <c r="L578" s="188"/>
      <c r="M578" s="194"/>
      <c r="N578" s="195"/>
      <c r="O578" s="195"/>
      <c r="P578" s="195"/>
      <c r="Q578" s="195"/>
      <c r="R578" s="195"/>
      <c r="S578" s="195"/>
      <c r="T578" s="196"/>
      <c r="AT578" s="190" t="s">
        <v>167</v>
      </c>
      <c r="AU578" s="190" t="s">
        <v>78</v>
      </c>
      <c r="AV578" s="12" t="s">
        <v>78</v>
      </c>
      <c r="AW578" s="12" t="s">
        <v>33</v>
      </c>
      <c r="AX578" s="12" t="s">
        <v>15</v>
      </c>
      <c r="AY578" s="190" t="s">
        <v>158</v>
      </c>
    </row>
    <row r="579" spans="2:65" s="1" customFormat="1" ht="22.5" customHeight="1">
      <c r="B579" s="175"/>
      <c r="C579" s="212" t="s">
        <v>741</v>
      </c>
      <c r="D579" s="212" t="s">
        <v>248</v>
      </c>
      <c r="E579" s="213" t="s">
        <v>742</v>
      </c>
      <c r="F579" s="214" t="s">
        <v>743</v>
      </c>
      <c r="G579" s="215" t="s">
        <v>163</v>
      </c>
      <c r="H579" s="216">
        <v>55.2</v>
      </c>
      <c r="I579" s="217"/>
      <c r="J579" s="218">
        <f>ROUND(I579*H579,2)</f>
        <v>0</v>
      </c>
      <c r="K579" s="214" t="s">
        <v>164</v>
      </c>
      <c r="L579" s="219"/>
      <c r="M579" s="220" t="s">
        <v>3</v>
      </c>
      <c r="N579" s="221" t="s">
        <v>42</v>
      </c>
      <c r="O579" s="67"/>
      <c r="P579" s="185">
        <f>O579*H579</f>
        <v>0</v>
      </c>
      <c r="Q579" s="185">
        <v>0.001</v>
      </c>
      <c r="R579" s="185">
        <f>Q579*H579</f>
        <v>0.055200000000000006</v>
      </c>
      <c r="S579" s="185">
        <v>0</v>
      </c>
      <c r="T579" s="186">
        <f>S579*H579</f>
        <v>0</v>
      </c>
      <c r="AR579" s="19" t="s">
        <v>364</v>
      </c>
      <c r="AT579" s="19" t="s">
        <v>248</v>
      </c>
      <c r="AU579" s="19" t="s">
        <v>78</v>
      </c>
      <c r="AY579" s="19" t="s">
        <v>158</v>
      </c>
      <c r="BE579" s="187">
        <f>IF(N579="základní",J579,0)</f>
        <v>0</v>
      </c>
      <c r="BF579" s="187">
        <f>IF(N579="snížená",J579,0)</f>
        <v>0</v>
      </c>
      <c r="BG579" s="187">
        <f>IF(N579="zákl. přenesená",J579,0)</f>
        <v>0</v>
      </c>
      <c r="BH579" s="187">
        <f>IF(N579="sníž. přenesená",J579,0)</f>
        <v>0</v>
      </c>
      <c r="BI579" s="187">
        <f>IF(N579="nulová",J579,0)</f>
        <v>0</v>
      </c>
      <c r="BJ579" s="19" t="s">
        <v>15</v>
      </c>
      <c r="BK579" s="187">
        <f>ROUND(I579*H579,2)</f>
        <v>0</v>
      </c>
      <c r="BL579" s="19" t="s">
        <v>253</v>
      </c>
      <c r="BM579" s="19" t="s">
        <v>744</v>
      </c>
    </row>
    <row r="580" spans="2:51" s="12" customFormat="1" ht="12">
      <c r="B580" s="188"/>
      <c r="D580" s="189" t="s">
        <v>167</v>
      </c>
      <c r="F580" s="191" t="s">
        <v>745</v>
      </c>
      <c r="H580" s="192">
        <v>55.2</v>
      </c>
      <c r="I580" s="193"/>
      <c r="L580" s="188"/>
      <c r="M580" s="194"/>
      <c r="N580" s="195"/>
      <c r="O580" s="195"/>
      <c r="P580" s="195"/>
      <c r="Q580" s="195"/>
      <c r="R580" s="195"/>
      <c r="S580" s="195"/>
      <c r="T580" s="196"/>
      <c r="AT580" s="190" t="s">
        <v>167</v>
      </c>
      <c r="AU580" s="190" t="s">
        <v>78</v>
      </c>
      <c r="AV580" s="12" t="s">
        <v>78</v>
      </c>
      <c r="AW580" s="12" t="s">
        <v>4</v>
      </c>
      <c r="AX580" s="12" t="s">
        <v>15</v>
      </c>
      <c r="AY580" s="190" t="s">
        <v>158</v>
      </c>
    </row>
    <row r="581" spans="2:65" s="1" customFormat="1" ht="16.5" customHeight="1">
      <c r="B581" s="175"/>
      <c r="C581" s="176" t="s">
        <v>746</v>
      </c>
      <c r="D581" s="176" t="s">
        <v>160</v>
      </c>
      <c r="E581" s="177" t="s">
        <v>738</v>
      </c>
      <c r="F581" s="178" t="s">
        <v>739</v>
      </c>
      <c r="G581" s="179" t="s">
        <v>163</v>
      </c>
      <c r="H581" s="180">
        <v>46</v>
      </c>
      <c r="I581" s="181"/>
      <c r="J581" s="182">
        <f>ROUND(I581*H581,2)</f>
        <v>0</v>
      </c>
      <c r="K581" s="178" t="s">
        <v>164</v>
      </c>
      <c r="L581" s="37"/>
      <c r="M581" s="183" t="s">
        <v>3</v>
      </c>
      <c r="N581" s="184" t="s">
        <v>42</v>
      </c>
      <c r="O581" s="67"/>
      <c r="P581" s="185">
        <f>O581*H581</f>
        <v>0</v>
      </c>
      <c r="Q581" s="185">
        <v>0.0004</v>
      </c>
      <c r="R581" s="185">
        <f>Q581*H581</f>
        <v>0.0184</v>
      </c>
      <c r="S581" s="185">
        <v>0</v>
      </c>
      <c r="T581" s="186">
        <f>S581*H581</f>
        <v>0</v>
      </c>
      <c r="AR581" s="19" t="s">
        <v>253</v>
      </c>
      <c r="AT581" s="19" t="s">
        <v>160</v>
      </c>
      <c r="AU581" s="19" t="s">
        <v>78</v>
      </c>
      <c r="AY581" s="19" t="s">
        <v>158</v>
      </c>
      <c r="BE581" s="187">
        <f>IF(N581="základní",J581,0)</f>
        <v>0</v>
      </c>
      <c r="BF581" s="187">
        <f>IF(N581="snížená",J581,0)</f>
        <v>0</v>
      </c>
      <c r="BG581" s="187">
        <f>IF(N581="zákl. přenesená",J581,0)</f>
        <v>0</v>
      </c>
      <c r="BH581" s="187">
        <f>IF(N581="sníž. přenesená",J581,0)</f>
        <v>0</v>
      </c>
      <c r="BI581" s="187">
        <f>IF(N581="nulová",J581,0)</f>
        <v>0</v>
      </c>
      <c r="BJ581" s="19" t="s">
        <v>15</v>
      </c>
      <c r="BK581" s="187">
        <f>ROUND(I581*H581,2)</f>
        <v>0</v>
      </c>
      <c r="BL581" s="19" t="s">
        <v>253</v>
      </c>
      <c r="BM581" s="19" t="s">
        <v>747</v>
      </c>
    </row>
    <row r="582" spans="2:51" s="12" customFormat="1" ht="12">
      <c r="B582" s="188"/>
      <c r="D582" s="189" t="s">
        <v>167</v>
      </c>
      <c r="E582" s="190" t="s">
        <v>3</v>
      </c>
      <c r="F582" s="191" t="s">
        <v>373</v>
      </c>
      <c r="H582" s="192">
        <v>46</v>
      </c>
      <c r="I582" s="193"/>
      <c r="L582" s="188"/>
      <c r="M582" s="194"/>
      <c r="N582" s="195"/>
      <c r="O582" s="195"/>
      <c r="P582" s="195"/>
      <c r="Q582" s="195"/>
      <c r="R582" s="195"/>
      <c r="S582" s="195"/>
      <c r="T582" s="196"/>
      <c r="AT582" s="190" t="s">
        <v>167</v>
      </c>
      <c r="AU582" s="190" t="s">
        <v>78</v>
      </c>
      <c r="AV582" s="12" t="s">
        <v>78</v>
      </c>
      <c r="AW582" s="12" t="s">
        <v>33</v>
      </c>
      <c r="AX582" s="12" t="s">
        <v>15</v>
      </c>
      <c r="AY582" s="190" t="s">
        <v>158</v>
      </c>
    </row>
    <row r="583" spans="2:65" s="1" customFormat="1" ht="22.5" customHeight="1">
      <c r="B583" s="175"/>
      <c r="C583" s="212" t="s">
        <v>748</v>
      </c>
      <c r="D583" s="212" t="s">
        <v>248</v>
      </c>
      <c r="E583" s="213" t="s">
        <v>749</v>
      </c>
      <c r="F583" s="214" t="s">
        <v>750</v>
      </c>
      <c r="G583" s="215" t="s">
        <v>163</v>
      </c>
      <c r="H583" s="216">
        <v>55.2</v>
      </c>
      <c r="I583" s="217"/>
      <c r="J583" s="218">
        <f>ROUND(I583*H583,2)</f>
        <v>0</v>
      </c>
      <c r="K583" s="214" t="s">
        <v>3</v>
      </c>
      <c r="L583" s="219"/>
      <c r="M583" s="220" t="s">
        <v>3</v>
      </c>
      <c r="N583" s="221" t="s">
        <v>42</v>
      </c>
      <c r="O583" s="67"/>
      <c r="P583" s="185">
        <f>O583*H583</f>
        <v>0</v>
      </c>
      <c r="Q583" s="185">
        <v>0.001</v>
      </c>
      <c r="R583" s="185">
        <f>Q583*H583</f>
        <v>0.055200000000000006</v>
      </c>
      <c r="S583" s="185">
        <v>0</v>
      </c>
      <c r="T583" s="186">
        <f>S583*H583</f>
        <v>0</v>
      </c>
      <c r="AR583" s="19" t="s">
        <v>364</v>
      </c>
      <c r="AT583" s="19" t="s">
        <v>248</v>
      </c>
      <c r="AU583" s="19" t="s">
        <v>78</v>
      </c>
      <c r="AY583" s="19" t="s">
        <v>158</v>
      </c>
      <c r="BE583" s="187">
        <f>IF(N583="základní",J583,0)</f>
        <v>0</v>
      </c>
      <c r="BF583" s="187">
        <f>IF(N583="snížená",J583,0)</f>
        <v>0</v>
      </c>
      <c r="BG583" s="187">
        <f>IF(N583="zákl. přenesená",J583,0)</f>
        <v>0</v>
      </c>
      <c r="BH583" s="187">
        <f>IF(N583="sníž. přenesená",J583,0)</f>
        <v>0</v>
      </c>
      <c r="BI583" s="187">
        <f>IF(N583="nulová",J583,0)</f>
        <v>0</v>
      </c>
      <c r="BJ583" s="19" t="s">
        <v>15</v>
      </c>
      <c r="BK583" s="187">
        <f>ROUND(I583*H583,2)</f>
        <v>0</v>
      </c>
      <c r="BL583" s="19" t="s">
        <v>253</v>
      </c>
      <c r="BM583" s="19" t="s">
        <v>751</v>
      </c>
    </row>
    <row r="584" spans="2:51" s="12" customFormat="1" ht="12">
      <c r="B584" s="188"/>
      <c r="D584" s="189" t="s">
        <v>167</v>
      </c>
      <c r="F584" s="191" t="s">
        <v>745</v>
      </c>
      <c r="H584" s="192">
        <v>55.2</v>
      </c>
      <c r="I584" s="193"/>
      <c r="L584" s="188"/>
      <c r="M584" s="194"/>
      <c r="N584" s="195"/>
      <c r="O584" s="195"/>
      <c r="P584" s="195"/>
      <c r="Q584" s="195"/>
      <c r="R584" s="195"/>
      <c r="S584" s="195"/>
      <c r="T584" s="196"/>
      <c r="AT584" s="190" t="s">
        <v>167</v>
      </c>
      <c r="AU584" s="190" t="s">
        <v>78</v>
      </c>
      <c r="AV584" s="12" t="s">
        <v>78</v>
      </c>
      <c r="AW584" s="12" t="s">
        <v>4</v>
      </c>
      <c r="AX584" s="12" t="s">
        <v>15</v>
      </c>
      <c r="AY584" s="190" t="s">
        <v>158</v>
      </c>
    </row>
    <row r="585" spans="2:65" s="1" customFormat="1" ht="22.5" customHeight="1">
      <c r="B585" s="175"/>
      <c r="C585" s="176" t="s">
        <v>752</v>
      </c>
      <c r="D585" s="176" t="s">
        <v>160</v>
      </c>
      <c r="E585" s="177" t="s">
        <v>753</v>
      </c>
      <c r="F585" s="178" t="s">
        <v>754</v>
      </c>
      <c r="G585" s="179" t="s">
        <v>163</v>
      </c>
      <c r="H585" s="180">
        <v>34.5</v>
      </c>
      <c r="I585" s="181"/>
      <c r="J585" s="182">
        <f>ROUND(I585*H585,2)</f>
        <v>0</v>
      </c>
      <c r="K585" s="178" t="s">
        <v>164</v>
      </c>
      <c r="L585" s="37"/>
      <c r="M585" s="183" t="s">
        <v>3</v>
      </c>
      <c r="N585" s="184" t="s">
        <v>42</v>
      </c>
      <c r="O585" s="67"/>
      <c r="P585" s="185">
        <f>O585*H585</f>
        <v>0</v>
      </c>
      <c r="Q585" s="185">
        <v>0.00068</v>
      </c>
      <c r="R585" s="185">
        <f>Q585*H585</f>
        <v>0.02346</v>
      </c>
      <c r="S585" s="185">
        <v>0</v>
      </c>
      <c r="T585" s="186">
        <f>S585*H585</f>
        <v>0</v>
      </c>
      <c r="AR585" s="19" t="s">
        <v>253</v>
      </c>
      <c r="AT585" s="19" t="s">
        <v>160</v>
      </c>
      <c r="AU585" s="19" t="s">
        <v>78</v>
      </c>
      <c r="AY585" s="19" t="s">
        <v>158</v>
      </c>
      <c r="BE585" s="187">
        <f>IF(N585="základní",J585,0)</f>
        <v>0</v>
      </c>
      <c r="BF585" s="187">
        <f>IF(N585="snížená",J585,0)</f>
        <v>0</v>
      </c>
      <c r="BG585" s="187">
        <f>IF(N585="zákl. přenesená",J585,0)</f>
        <v>0</v>
      </c>
      <c r="BH585" s="187">
        <f>IF(N585="sníž. přenesená",J585,0)</f>
        <v>0</v>
      </c>
      <c r="BI585" s="187">
        <f>IF(N585="nulová",J585,0)</f>
        <v>0</v>
      </c>
      <c r="BJ585" s="19" t="s">
        <v>15</v>
      </c>
      <c r="BK585" s="187">
        <f>ROUND(I585*H585,2)</f>
        <v>0</v>
      </c>
      <c r="BL585" s="19" t="s">
        <v>253</v>
      </c>
      <c r="BM585" s="19" t="s">
        <v>755</v>
      </c>
    </row>
    <row r="586" spans="2:51" s="12" customFormat="1" ht="12">
      <c r="B586" s="188"/>
      <c r="D586" s="189" t="s">
        <v>167</v>
      </c>
      <c r="E586" s="190" t="s">
        <v>3</v>
      </c>
      <c r="F586" s="191" t="s">
        <v>756</v>
      </c>
      <c r="H586" s="192">
        <v>34.5</v>
      </c>
      <c r="I586" s="193"/>
      <c r="L586" s="188"/>
      <c r="M586" s="194"/>
      <c r="N586" s="195"/>
      <c r="O586" s="195"/>
      <c r="P586" s="195"/>
      <c r="Q586" s="195"/>
      <c r="R586" s="195"/>
      <c r="S586" s="195"/>
      <c r="T586" s="196"/>
      <c r="AT586" s="190" t="s">
        <v>167</v>
      </c>
      <c r="AU586" s="190" t="s">
        <v>78</v>
      </c>
      <c r="AV586" s="12" t="s">
        <v>78</v>
      </c>
      <c r="AW586" s="12" t="s">
        <v>33</v>
      </c>
      <c r="AX586" s="12" t="s">
        <v>15</v>
      </c>
      <c r="AY586" s="190" t="s">
        <v>158</v>
      </c>
    </row>
    <row r="587" spans="2:65" s="1" customFormat="1" ht="16.5" customHeight="1">
      <c r="B587" s="175"/>
      <c r="C587" s="176" t="s">
        <v>757</v>
      </c>
      <c r="D587" s="176" t="s">
        <v>160</v>
      </c>
      <c r="E587" s="177" t="s">
        <v>758</v>
      </c>
      <c r="F587" s="178" t="s">
        <v>759</v>
      </c>
      <c r="G587" s="179" t="s">
        <v>219</v>
      </c>
      <c r="H587" s="180">
        <v>57.5</v>
      </c>
      <c r="I587" s="181"/>
      <c r="J587" s="182">
        <f>ROUND(I587*H587,2)</f>
        <v>0</v>
      </c>
      <c r="K587" s="178" t="s">
        <v>164</v>
      </c>
      <c r="L587" s="37"/>
      <c r="M587" s="183" t="s">
        <v>3</v>
      </c>
      <c r="N587" s="184" t="s">
        <v>42</v>
      </c>
      <c r="O587" s="67"/>
      <c r="P587" s="185">
        <f>O587*H587</f>
        <v>0</v>
      </c>
      <c r="Q587" s="185">
        <v>0.00026</v>
      </c>
      <c r="R587" s="185">
        <f>Q587*H587</f>
        <v>0.014949999999999998</v>
      </c>
      <c r="S587" s="185">
        <v>0</v>
      </c>
      <c r="T587" s="186">
        <f>S587*H587</f>
        <v>0</v>
      </c>
      <c r="AR587" s="19" t="s">
        <v>253</v>
      </c>
      <c r="AT587" s="19" t="s">
        <v>160</v>
      </c>
      <c r="AU587" s="19" t="s">
        <v>78</v>
      </c>
      <c r="AY587" s="19" t="s">
        <v>158</v>
      </c>
      <c r="BE587" s="187">
        <f>IF(N587="základní",J587,0)</f>
        <v>0</v>
      </c>
      <c r="BF587" s="187">
        <f>IF(N587="snížená",J587,0)</f>
        <v>0</v>
      </c>
      <c r="BG587" s="187">
        <f>IF(N587="zákl. přenesená",J587,0)</f>
        <v>0</v>
      </c>
      <c r="BH587" s="187">
        <f>IF(N587="sníž. přenesená",J587,0)</f>
        <v>0</v>
      </c>
      <c r="BI587" s="187">
        <f>IF(N587="nulová",J587,0)</f>
        <v>0</v>
      </c>
      <c r="BJ587" s="19" t="s">
        <v>15</v>
      </c>
      <c r="BK587" s="187">
        <f>ROUND(I587*H587,2)</f>
        <v>0</v>
      </c>
      <c r="BL587" s="19" t="s">
        <v>253</v>
      </c>
      <c r="BM587" s="19" t="s">
        <v>760</v>
      </c>
    </row>
    <row r="588" spans="2:51" s="12" customFormat="1" ht="12">
      <c r="B588" s="188"/>
      <c r="D588" s="189" t="s">
        <v>167</v>
      </c>
      <c r="E588" s="190" t="s">
        <v>3</v>
      </c>
      <c r="F588" s="191" t="s">
        <v>486</v>
      </c>
      <c r="H588" s="192">
        <v>57.5</v>
      </c>
      <c r="I588" s="193"/>
      <c r="L588" s="188"/>
      <c r="M588" s="194"/>
      <c r="N588" s="195"/>
      <c r="O588" s="195"/>
      <c r="P588" s="195"/>
      <c r="Q588" s="195"/>
      <c r="R588" s="195"/>
      <c r="S588" s="195"/>
      <c r="T588" s="196"/>
      <c r="AT588" s="190" t="s">
        <v>167</v>
      </c>
      <c r="AU588" s="190" t="s">
        <v>78</v>
      </c>
      <c r="AV588" s="12" t="s">
        <v>78</v>
      </c>
      <c r="AW588" s="12" t="s">
        <v>33</v>
      </c>
      <c r="AX588" s="12" t="s">
        <v>15</v>
      </c>
      <c r="AY588" s="190" t="s">
        <v>158</v>
      </c>
    </row>
    <row r="589" spans="2:65" s="1" customFormat="1" ht="22.5" customHeight="1">
      <c r="B589" s="175"/>
      <c r="C589" s="176" t="s">
        <v>761</v>
      </c>
      <c r="D589" s="176" t="s">
        <v>160</v>
      </c>
      <c r="E589" s="177" t="s">
        <v>762</v>
      </c>
      <c r="F589" s="178" t="s">
        <v>763</v>
      </c>
      <c r="G589" s="179" t="s">
        <v>198</v>
      </c>
      <c r="H589" s="180">
        <v>0.202</v>
      </c>
      <c r="I589" s="181"/>
      <c r="J589" s="182">
        <f>ROUND(I589*H589,2)</f>
        <v>0</v>
      </c>
      <c r="K589" s="178" t="s">
        <v>164</v>
      </c>
      <c r="L589" s="37"/>
      <c r="M589" s="183" t="s">
        <v>3</v>
      </c>
      <c r="N589" s="184" t="s">
        <v>42</v>
      </c>
      <c r="O589" s="67"/>
      <c r="P589" s="185">
        <f>O589*H589</f>
        <v>0</v>
      </c>
      <c r="Q589" s="185">
        <v>0</v>
      </c>
      <c r="R589" s="185">
        <f>Q589*H589</f>
        <v>0</v>
      </c>
      <c r="S589" s="185">
        <v>0</v>
      </c>
      <c r="T589" s="186">
        <f>S589*H589</f>
        <v>0</v>
      </c>
      <c r="AR589" s="19" t="s">
        <v>253</v>
      </c>
      <c r="AT589" s="19" t="s">
        <v>160</v>
      </c>
      <c r="AU589" s="19" t="s">
        <v>78</v>
      </c>
      <c r="AY589" s="19" t="s">
        <v>158</v>
      </c>
      <c r="BE589" s="187">
        <f>IF(N589="základní",J589,0)</f>
        <v>0</v>
      </c>
      <c r="BF589" s="187">
        <f>IF(N589="snížená",J589,0)</f>
        <v>0</v>
      </c>
      <c r="BG589" s="187">
        <f>IF(N589="zákl. přenesená",J589,0)</f>
        <v>0</v>
      </c>
      <c r="BH589" s="187">
        <f>IF(N589="sníž. přenesená",J589,0)</f>
        <v>0</v>
      </c>
      <c r="BI589" s="187">
        <f>IF(N589="nulová",J589,0)</f>
        <v>0</v>
      </c>
      <c r="BJ589" s="19" t="s">
        <v>15</v>
      </c>
      <c r="BK589" s="187">
        <f>ROUND(I589*H589,2)</f>
        <v>0</v>
      </c>
      <c r="BL589" s="19" t="s">
        <v>253</v>
      </c>
      <c r="BM589" s="19" t="s">
        <v>764</v>
      </c>
    </row>
    <row r="590" spans="2:63" s="11" customFormat="1" ht="22.8" customHeight="1">
      <c r="B590" s="162"/>
      <c r="D590" s="163" t="s">
        <v>70</v>
      </c>
      <c r="E590" s="173" t="s">
        <v>765</v>
      </c>
      <c r="F590" s="173" t="s">
        <v>766</v>
      </c>
      <c r="I590" s="165"/>
      <c r="J590" s="174">
        <f>BK590</f>
        <v>0</v>
      </c>
      <c r="L590" s="162"/>
      <c r="M590" s="167"/>
      <c r="N590" s="168"/>
      <c r="O590" s="168"/>
      <c r="P590" s="169">
        <f>SUM(P591:P624)</f>
        <v>0</v>
      </c>
      <c r="Q590" s="168"/>
      <c r="R590" s="169">
        <f>SUM(R591:R624)</f>
        <v>0.006339000000000001</v>
      </c>
      <c r="S590" s="168"/>
      <c r="T590" s="170">
        <f>SUM(T591:T624)</f>
        <v>0</v>
      </c>
      <c r="AR590" s="163" t="s">
        <v>78</v>
      </c>
      <c r="AT590" s="171" t="s">
        <v>70</v>
      </c>
      <c r="AU590" s="171" t="s">
        <v>15</v>
      </c>
      <c r="AY590" s="163" t="s">
        <v>158</v>
      </c>
      <c r="BK590" s="172">
        <f>SUM(BK591:BK624)</f>
        <v>0</v>
      </c>
    </row>
    <row r="591" spans="2:65" s="1" customFormat="1" ht="22.5" customHeight="1">
      <c r="B591" s="175"/>
      <c r="C591" s="176" t="s">
        <v>767</v>
      </c>
      <c r="D591" s="176" t="s">
        <v>160</v>
      </c>
      <c r="E591" s="177" t="s">
        <v>768</v>
      </c>
      <c r="F591" s="178" t="s">
        <v>769</v>
      </c>
      <c r="G591" s="179" t="s">
        <v>163</v>
      </c>
      <c r="H591" s="180">
        <v>1.5</v>
      </c>
      <c r="I591" s="181"/>
      <c r="J591" s="182">
        <f>ROUND(I591*H591,2)</f>
        <v>0</v>
      </c>
      <c r="K591" s="178" t="s">
        <v>164</v>
      </c>
      <c r="L591" s="37"/>
      <c r="M591" s="183" t="s">
        <v>3</v>
      </c>
      <c r="N591" s="184" t="s">
        <v>42</v>
      </c>
      <c r="O591" s="67"/>
      <c r="P591" s="185">
        <f>O591*H591</f>
        <v>0</v>
      </c>
      <c r="Q591" s="185">
        <v>0</v>
      </c>
      <c r="R591" s="185">
        <f>Q591*H591</f>
        <v>0</v>
      </c>
      <c r="S591" s="185">
        <v>0</v>
      </c>
      <c r="T591" s="186">
        <f>S591*H591</f>
        <v>0</v>
      </c>
      <c r="AR591" s="19" t="s">
        <v>253</v>
      </c>
      <c r="AT591" s="19" t="s">
        <v>160</v>
      </c>
      <c r="AU591" s="19" t="s">
        <v>78</v>
      </c>
      <c r="AY591" s="19" t="s">
        <v>158</v>
      </c>
      <c r="BE591" s="187">
        <f>IF(N591="základní",J591,0)</f>
        <v>0</v>
      </c>
      <c r="BF591" s="187">
        <f>IF(N591="snížená",J591,0)</f>
        <v>0</v>
      </c>
      <c r="BG591" s="187">
        <f>IF(N591="zákl. přenesená",J591,0)</f>
        <v>0</v>
      </c>
      <c r="BH591" s="187">
        <f>IF(N591="sníž. přenesená",J591,0)</f>
        <v>0</v>
      </c>
      <c r="BI591" s="187">
        <f>IF(N591="nulová",J591,0)</f>
        <v>0</v>
      </c>
      <c r="BJ591" s="19" t="s">
        <v>15</v>
      </c>
      <c r="BK591" s="187">
        <f>ROUND(I591*H591,2)</f>
        <v>0</v>
      </c>
      <c r="BL591" s="19" t="s">
        <v>253</v>
      </c>
      <c r="BM591" s="19" t="s">
        <v>770</v>
      </c>
    </row>
    <row r="592" spans="2:51" s="13" customFormat="1" ht="12">
      <c r="B592" s="197"/>
      <c r="D592" s="189" t="s">
        <v>167</v>
      </c>
      <c r="E592" s="198" t="s">
        <v>3</v>
      </c>
      <c r="F592" s="199" t="s">
        <v>330</v>
      </c>
      <c r="H592" s="198" t="s">
        <v>3</v>
      </c>
      <c r="I592" s="200"/>
      <c r="L592" s="197"/>
      <c r="M592" s="201"/>
      <c r="N592" s="202"/>
      <c r="O592" s="202"/>
      <c r="P592" s="202"/>
      <c r="Q592" s="202"/>
      <c r="R592" s="202"/>
      <c r="S592" s="202"/>
      <c r="T592" s="203"/>
      <c r="AT592" s="198" t="s">
        <v>167</v>
      </c>
      <c r="AU592" s="198" t="s">
        <v>78</v>
      </c>
      <c r="AV592" s="13" t="s">
        <v>15</v>
      </c>
      <c r="AW592" s="13" t="s">
        <v>33</v>
      </c>
      <c r="AX592" s="13" t="s">
        <v>71</v>
      </c>
      <c r="AY592" s="198" t="s">
        <v>158</v>
      </c>
    </row>
    <row r="593" spans="2:51" s="12" customFormat="1" ht="12">
      <c r="B593" s="188"/>
      <c r="D593" s="189" t="s">
        <v>167</v>
      </c>
      <c r="E593" s="190" t="s">
        <v>3</v>
      </c>
      <c r="F593" s="191" t="s">
        <v>331</v>
      </c>
      <c r="H593" s="192">
        <v>1.5</v>
      </c>
      <c r="I593" s="193"/>
      <c r="L593" s="188"/>
      <c r="M593" s="194"/>
      <c r="N593" s="195"/>
      <c r="O593" s="195"/>
      <c r="P593" s="195"/>
      <c r="Q593" s="195"/>
      <c r="R593" s="195"/>
      <c r="S593" s="195"/>
      <c r="T593" s="196"/>
      <c r="AT593" s="190" t="s">
        <v>167</v>
      </c>
      <c r="AU593" s="190" t="s">
        <v>78</v>
      </c>
      <c r="AV593" s="12" t="s">
        <v>78</v>
      </c>
      <c r="AW593" s="12" t="s">
        <v>33</v>
      </c>
      <c r="AX593" s="12" t="s">
        <v>15</v>
      </c>
      <c r="AY593" s="190" t="s">
        <v>158</v>
      </c>
    </row>
    <row r="594" spans="2:65" s="1" customFormat="1" ht="16.5" customHeight="1">
      <c r="B594" s="175"/>
      <c r="C594" s="212" t="s">
        <v>771</v>
      </c>
      <c r="D594" s="212" t="s">
        <v>248</v>
      </c>
      <c r="E594" s="213" t="s">
        <v>734</v>
      </c>
      <c r="F594" s="214" t="s">
        <v>735</v>
      </c>
      <c r="G594" s="215" t="s">
        <v>198</v>
      </c>
      <c r="H594" s="216">
        <v>0.001</v>
      </c>
      <c r="I594" s="217"/>
      <c r="J594" s="218">
        <f>ROUND(I594*H594,2)</f>
        <v>0</v>
      </c>
      <c r="K594" s="214" t="s">
        <v>164</v>
      </c>
      <c r="L594" s="219"/>
      <c r="M594" s="220" t="s">
        <v>3</v>
      </c>
      <c r="N594" s="221" t="s">
        <v>42</v>
      </c>
      <c r="O594" s="67"/>
      <c r="P594" s="185">
        <f>O594*H594</f>
        <v>0</v>
      </c>
      <c r="Q594" s="185">
        <v>1</v>
      </c>
      <c r="R594" s="185">
        <f>Q594*H594</f>
        <v>0.001</v>
      </c>
      <c r="S594" s="185">
        <v>0</v>
      </c>
      <c r="T594" s="186">
        <f>S594*H594</f>
        <v>0</v>
      </c>
      <c r="AR594" s="19" t="s">
        <v>364</v>
      </c>
      <c r="AT594" s="19" t="s">
        <v>248</v>
      </c>
      <c r="AU594" s="19" t="s">
        <v>78</v>
      </c>
      <c r="AY594" s="19" t="s">
        <v>158</v>
      </c>
      <c r="BE594" s="187">
        <f>IF(N594="základní",J594,0)</f>
        <v>0</v>
      </c>
      <c r="BF594" s="187">
        <f>IF(N594="snížená",J594,0)</f>
        <v>0</v>
      </c>
      <c r="BG594" s="187">
        <f>IF(N594="zákl. přenesená",J594,0)</f>
        <v>0</v>
      </c>
      <c r="BH594" s="187">
        <f>IF(N594="sníž. přenesená",J594,0)</f>
        <v>0</v>
      </c>
      <c r="BI594" s="187">
        <f>IF(N594="nulová",J594,0)</f>
        <v>0</v>
      </c>
      <c r="BJ594" s="19" t="s">
        <v>15</v>
      </c>
      <c r="BK594" s="187">
        <f>ROUND(I594*H594,2)</f>
        <v>0</v>
      </c>
      <c r="BL594" s="19" t="s">
        <v>253</v>
      </c>
      <c r="BM594" s="19" t="s">
        <v>772</v>
      </c>
    </row>
    <row r="595" spans="2:51" s="12" customFormat="1" ht="12">
      <c r="B595" s="188"/>
      <c r="D595" s="189" t="s">
        <v>167</v>
      </c>
      <c r="F595" s="191" t="s">
        <v>773</v>
      </c>
      <c r="H595" s="192">
        <v>0.001</v>
      </c>
      <c r="I595" s="193"/>
      <c r="L595" s="188"/>
      <c r="M595" s="194"/>
      <c r="N595" s="195"/>
      <c r="O595" s="195"/>
      <c r="P595" s="195"/>
      <c r="Q595" s="195"/>
      <c r="R595" s="195"/>
      <c r="S595" s="195"/>
      <c r="T595" s="196"/>
      <c r="AT595" s="190" t="s">
        <v>167</v>
      </c>
      <c r="AU595" s="190" t="s">
        <v>78</v>
      </c>
      <c r="AV595" s="12" t="s">
        <v>78</v>
      </c>
      <c r="AW595" s="12" t="s">
        <v>4</v>
      </c>
      <c r="AX595" s="12" t="s">
        <v>15</v>
      </c>
      <c r="AY595" s="190" t="s">
        <v>158</v>
      </c>
    </row>
    <row r="596" spans="2:65" s="1" customFormat="1" ht="22.5" customHeight="1">
      <c r="B596" s="175"/>
      <c r="C596" s="176" t="s">
        <v>774</v>
      </c>
      <c r="D596" s="176" t="s">
        <v>160</v>
      </c>
      <c r="E596" s="177" t="s">
        <v>775</v>
      </c>
      <c r="F596" s="178" t="s">
        <v>776</v>
      </c>
      <c r="G596" s="179" t="s">
        <v>163</v>
      </c>
      <c r="H596" s="180">
        <v>1.5</v>
      </c>
      <c r="I596" s="181"/>
      <c r="J596" s="182">
        <f>ROUND(I596*H596,2)</f>
        <v>0</v>
      </c>
      <c r="K596" s="178" t="s">
        <v>164</v>
      </c>
      <c r="L596" s="37"/>
      <c r="M596" s="183" t="s">
        <v>3</v>
      </c>
      <c r="N596" s="184" t="s">
        <v>42</v>
      </c>
      <c r="O596" s="67"/>
      <c r="P596" s="185">
        <f>O596*H596</f>
        <v>0</v>
      </c>
      <c r="Q596" s="185">
        <v>0</v>
      </c>
      <c r="R596" s="185">
        <f>Q596*H596</f>
        <v>0</v>
      </c>
      <c r="S596" s="185">
        <v>0</v>
      </c>
      <c r="T596" s="186">
        <f>S596*H596</f>
        <v>0</v>
      </c>
      <c r="AR596" s="19" t="s">
        <v>253</v>
      </c>
      <c r="AT596" s="19" t="s">
        <v>160</v>
      </c>
      <c r="AU596" s="19" t="s">
        <v>78</v>
      </c>
      <c r="AY596" s="19" t="s">
        <v>158</v>
      </c>
      <c r="BE596" s="187">
        <f>IF(N596="základní",J596,0)</f>
        <v>0</v>
      </c>
      <c r="BF596" s="187">
        <f>IF(N596="snížená",J596,0)</f>
        <v>0</v>
      </c>
      <c r="BG596" s="187">
        <f>IF(N596="zákl. přenesená",J596,0)</f>
        <v>0</v>
      </c>
      <c r="BH596" s="187">
        <f>IF(N596="sníž. přenesená",J596,0)</f>
        <v>0</v>
      </c>
      <c r="BI596" s="187">
        <f>IF(N596="nulová",J596,0)</f>
        <v>0</v>
      </c>
      <c r="BJ596" s="19" t="s">
        <v>15</v>
      </c>
      <c r="BK596" s="187">
        <f>ROUND(I596*H596,2)</f>
        <v>0</v>
      </c>
      <c r="BL596" s="19" t="s">
        <v>253</v>
      </c>
      <c r="BM596" s="19" t="s">
        <v>777</v>
      </c>
    </row>
    <row r="597" spans="2:51" s="13" customFormat="1" ht="12">
      <c r="B597" s="197"/>
      <c r="D597" s="189" t="s">
        <v>167</v>
      </c>
      <c r="E597" s="198" t="s">
        <v>3</v>
      </c>
      <c r="F597" s="199" t="s">
        <v>330</v>
      </c>
      <c r="H597" s="198" t="s">
        <v>3</v>
      </c>
      <c r="I597" s="200"/>
      <c r="L597" s="197"/>
      <c r="M597" s="201"/>
      <c r="N597" s="202"/>
      <c r="O597" s="202"/>
      <c r="P597" s="202"/>
      <c r="Q597" s="202"/>
      <c r="R597" s="202"/>
      <c r="S597" s="202"/>
      <c r="T597" s="203"/>
      <c r="AT597" s="198" t="s">
        <v>167</v>
      </c>
      <c r="AU597" s="198" t="s">
        <v>78</v>
      </c>
      <c r="AV597" s="13" t="s">
        <v>15</v>
      </c>
      <c r="AW597" s="13" t="s">
        <v>33</v>
      </c>
      <c r="AX597" s="13" t="s">
        <v>71</v>
      </c>
      <c r="AY597" s="198" t="s">
        <v>158</v>
      </c>
    </row>
    <row r="598" spans="2:51" s="12" customFormat="1" ht="12">
      <c r="B598" s="188"/>
      <c r="D598" s="189" t="s">
        <v>167</v>
      </c>
      <c r="E598" s="190" t="s">
        <v>3</v>
      </c>
      <c r="F598" s="191" t="s">
        <v>331</v>
      </c>
      <c r="H598" s="192">
        <v>1.5</v>
      </c>
      <c r="I598" s="193"/>
      <c r="L598" s="188"/>
      <c r="M598" s="194"/>
      <c r="N598" s="195"/>
      <c r="O598" s="195"/>
      <c r="P598" s="195"/>
      <c r="Q598" s="195"/>
      <c r="R598" s="195"/>
      <c r="S598" s="195"/>
      <c r="T598" s="196"/>
      <c r="AT598" s="190" t="s">
        <v>167</v>
      </c>
      <c r="AU598" s="190" t="s">
        <v>78</v>
      </c>
      <c r="AV598" s="12" t="s">
        <v>78</v>
      </c>
      <c r="AW598" s="12" t="s">
        <v>33</v>
      </c>
      <c r="AX598" s="12" t="s">
        <v>15</v>
      </c>
      <c r="AY598" s="190" t="s">
        <v>158</v>
      </c>
    </row>
    <row r="599" spans="2:65" s="1" customFormat="1" ht="16.5" customHeight="1">
      <c r="B599" s="175"/>
      <c r="C599" s="212" t="s">
        <v>778</v>
      </c>
      <c r="D599" s="212" t="s">
        <v>248</v>
      </c>
      <c r="E599" s="213" t="s">
        <v>779</v>
      </c>
      <c r="F599" s="214" t="s">
        <v>780</v>
      </c>
      <c r="G599" s="215" t="s">
        <v>163</v>
      </c>
      <c r="H599" s="216">
        <v>1.725</v>
      </c>
      <c r="I599" s="217"/>
      <c r="J599" s="218">
        <f>ROUND(I599*H599,2)</f>
        <v>0</v>
      </c>
      <c r="K599" s="214" t="s">
        <v>164</v>
      </c>
      <c r="L599" s="219"/>
      <c r="M599" s="220" t="s">
        <v>3</v>
      </c>
      <c r="N599" s="221" t="s">
        <v>42</v>
      </c>
      <c r="O599" s="67"/>
      <c r="P599" s="185">
        <f>O599*H599</f>
        <v>0</v>
      </c>
      <c r="Q599" s="185">
        <v>0.00254</v>
      </c>
      <c r="R599" s="185">
        <f>Q599*H599</f>
        <v>0.004381500000000001</v>
      </c>
      <c r="S599" s="185">
        <v>0</v>
      </c>
      <c r="T599" s="186">
        <f>S599*H599</f>
        <v>0</v>
      </c>
      <c r="AR599" s="19" t="s">
        <v>364</v>
      </c>
      <c r="AT599" s="19" t="s">
        <v>248</v>
      </c>
      <c r="AU599" s="19" t="s">
        <v>78</v>
      </c>
      <c r="AY599" s="19" t="s">
        <v>158</v>
      </c>
      <c r="BE599" s="187">
        <f>IF(N599="základní",J599,0)</f>
        <v>0</v>
      </c>
      <c r="BF599" s="187">
        <f>IF(N599="snížená",J599,0)</f>
        <v>0</v>
      </c>
      <c r="BG599" s="187">
        <f>IF(N599="zákl. přenesená",J599,0)</f>
        <v>0</v>
      </c>
      <c r="BH599" s="187">
        <f>IF(N599="sníž. přenesená",J599,0)</f>
        <v>0</v>
      </c>
      <c r="BI599" s="187">
        <f>IF(N599="nulová",J599,0)</f>
        <v>0</v>
      </c>
      <c r="BJ599" s="19" t="s">
        <v>15</v>
      </c>
      <c r="BK599" s="187">
        <f>ROUND(I599*H599,2)</f>
        <v>0</v>
      </c>
      <c r="BL599" s="19" t="s">
        <v>253</v>
      </c>
      <c r="BM599" s="19" t="s">
        <v>781</v>
      </c>
    </row>
    <row r="600" spans="2:51" s="12" customFormat="1" ht="12">
      <c r="B600" s="188"/>
      <c r="D600" s="189" t="s">
        <v>167</v>
      </c>
      <c r="F600" s="191" t="s">
        <v>782</v>
      </c>
      <c r="H600" s="192">
        <v>1.725</v>
      </c>
      <c r="I600" s="193"/>
      <c r="L600" s="188"/>
      <c r="M600" s="194"/>
      <c r="N600" s="195"/>
      <c r="O600" s="195"/>
      <c r="P600" s="195"/>
      <c r="Q600" s="195"/>
      <c r="R600" s="195"/>
      <c r="S600" s="195"/>
      <c r="T600" s="196"/>
      <c r="AT600" s="190" t="s">
        <v>167</v>
      </c>
      <c r="AU600" s="190" t="s">
        <v>78</v>
      </c>
      <c r="AV600" s="12" t="s">
        <v>78</v>
      </c>
      <c r="AW600" s="12" t="s">
        <v>4</v>
      </c>
      <c r="AX600" s="12" t="s">
        <v>15</v>
      </c>
      <c r="AY600" s="190" t="s">
        <v>158</v>
      </c>
    </row>
    <row r="601" spans="2:65" s="1" customFormat="1" ht="22.5" customHeight="1">
      <c r="B601" s="175"/>
      <c r="C601" s="176" t="s">
        <v>783</v>
      </c>
      <c r="D601" s="176" t="s">
        <v>160</v>
      </c>
      <c r="E601" s="177" t="s">
        <v>784</v>
      </c>
      <c r="F601" s="178" t="s">
        <v>785</v>
      </c>
      <c r="G601" s="179" t="s">
        <v>219</v>
      </c>
      <c r="H601" s="180">
        <v>3</v>
      </c>
      <c r="I601" s="181"/>
      <c r="J601" s="182">
        <f>ROUND(I601*H601,2)</f>
        <v>0</v>
      </c>
      <c r="K601" s="178" t="s">
        <v>164</v>
      </c>
      <c r="L601" s="37"/>
      <c r="M601" s="183" t="s">
        <v>3</v>
      </c>
      <c r="N601" s="184" t="s">
        <v>42</v>
      </c>
      <c r="O601" s="67"/>
      <c r="P601" s="185">
        <f>O601*H601</f>
        <v>0</v>
      </c>
      <c r="Q601" s="185">
        <v>0</v>
      </c>
      <c r="R601" s="185">
        <f>Q601*H601</f>
        <v>0</v>
      </c>
      <c r="S601" s="185">
        <v>0</v>
      </c>
      <c r="T601" s="186">
        <f>S601*H601</f>
        <v>0</v>
      </c>
      <c r="AR601" s="19" t="s">
        <v>253</v>
      </c>
      <c r="AT601" s="19" t="s">
        <v>160</v>
      </c>
      <c r="AU601" s="19" t="s">
        <v>78</v>
      </c>
      <c r="AY601" s="19" t="s">
        <v>158</v>
      </c>
      <c r="BE601" s="187">
        <f>IF(N601="základní",J601,0)</f>
        <v>0</v>
      </c>
      <c r="BF601" s="187">
        <f>IF(N601="snížená",J601,0)</f>
        <v>0</v>
      </c>
      <c r="BG601" s="187">
        <f>IF(N601="zákl. přenesená",J601,0)</f>
        <v>0</v>
      </c>
      <c r="BH601" s="187">
        <f>IF(N601="sníž. přenesená",J601,0)</f>
        <v>0</v>
      </c>
      <c r="BI601" s="187">
        <f>IF(N601="nulová",J601,0)</f>
        <v>0</v>
      </c>
      <c r="BJ601" s="19" t="s">
        <v>15</v>
      </c>
      <c r="BK601" s="187">
        <f>ROUND(I601*H601,2)</f>
        <v>0</v>
      </c>
      <c r="BL601" s="19" t="s">
        <v>253</v>
      </c>
      <c r="BM601" s="19" t="s">
        <v>786</v>
      </c>
    </row>
    <row r="602" spans="2:51" s="13" customFormat="1" ht="12">
      <c r="B602" s="197"/>
      <c r="D602" s="189" t="s">
        <v>167</v>
      </c>
      <c r="E602" s="198" t="s">
        <v>3</v>
      </c>
      <c r="F602" s="199" t="s">
        <v>787</v>
      </c>
      <c r="H602" s="198" t="s">
        <v>3</v>
      </c>
      <c r="I602" s="200"/>
      <c r="L602" s="197"/>
      <c r="M602" s="201"/>
      <c r="N602" s="202"/>
      <c r="O602" s="202"/>
      <c r="P602" s="202"/>
      <c r="Q602" s="202"/>
      <c r="R602" s="202"/>
      <c r="S602" s="202"/>
      <c r="T602" s="203"/>
      <c r="AT602" s="198" t="s">
        <v>167</v>
      </c>
      <c r="AU602" s="198" t="s">
        <v>78</v>
      </c>
      <c r="AV602" s="13" t="s">
        <v>15</v>
      </c>
      <c r="AW602" s="13" t="s">
        <v>33</v>
      </c>
      <c r="AX602" s="13" t="s">
        <v>71</v>
      </c>
      <c r="AY602" s="198" t="s">
        <v>158</v>
      </c>
    </row>
    <row r="603" spans="2:51" s="12" customFormat="1" ht="12">
      <c r="B603" s="188"/>
      <c r="D603" s="189" t="s">
        <v>167</v>
      </c>
      <c r="E603" s="190" t="s">
        <v>3</v>
      </c>
      <c r="F603" s="191" t="s">
        <v>788</v>
      </c>
      <c r="H603" s="192">
        <v>3</v>
      </c>
      <c r="I603" s="193"/>
      <c r="L603" s="188"/>
      <c r="M603" s="194"/>
      <c r="N603" s="195"/>
      <c r="O603" s="195"/>
      <c r="P603" s="195"/>
      <c r="Q603" s="195"/>
      <c r="R603" s="195"/>
      <c r="S603" s="195"/>
      <c r="T603" s="196"/>
      <c r="AT603" s="190" t="s">
        <v>167</v>
      </c>
      <c r="AU603" s="190" t="s">
        <v>78</v>
      </c>
      <c r="AV603" s="12" t="s">
        <v>78</v>
      </c>
      <c r="AW603" s="12" t="s">
        <v>33</v>
      </c>
      <c r="AX603" s="12" t="s">
        <v>15</v>
      </c>
      <c r="AY603" s="190" t="s">
        <v>158</v>
      </c>
    </row>
    <row r="604" spans="2:65" s="1" customFormat="1" ht="22.5" customHeight="1">
      <c r="B604" s="175"/>
      <c r="C604" s="176" t="s">
        <v>789</v>
      </c>
      <c r="D604" s="176" t="s">
        <v>160</v>
      </c>
      <c r="E604" s="177" t="s">
        <v>790</v>
      </c>
      <c r="F604" s="178" t="s">
        <v>791</v>
      </c>
      <c r="G604" s="179" t="s">
        <v>163</v>
      </c>
      <c r="H604" s="180">
        <v>1.04</v>
      </c>
      <c r="I604" s="181"/>
      <c r="J604" s="182">
        <f>ROUND(I604*H604,2)</f>
        <v>0</v>
      </c>
      <c r="K604" s="178" t="s">
        <v>164</v>
      </c>
      <c r="L604" s="37"/>
      <c r="M604" s="183" t="s">
        <v>3</v>
      </c>
      <c r="N604" s="184" t="s">
        <v>42</v>
      </c>
      <c r="O604" s="67"/>
      <c r="P604" s="185">
        <f>O604*H604</f>
        <v>0</v>
      </c>
      <c r="Q604" s="185">
        <v>0</v>
      </c>
      <c r="R604" s="185">
        <f>Q604*H604</f>
        <v>0</v>
      </c>
      <c r="S604" s="185">
        <v>0</v>
      </c>
      <c r="T604" s="186">
        <f>S604*H604</f>
        <v>0</v>
      </c>
      <c r="AR604" s="19" t="s">
        <v>253</v>
      </c>
      <c r="AT604" s="19" t="s">
        <v>160</v>
      </c>
      <c r="AU604" s="19" t="s">
        <v>78</v>
      </c>
      <c r="AY604" s="19" t="s">
        <v>158</v>
      </c>
      <c r="BE604" s="187">
        <f>IF(N604="základní",J604,0)</f>
        <v>0</v>
      </c>
      <c r="BF604" s="187">
        <f>IF(N604="snížená",J604,0)</f>
        <v>0</v>
      </c>
      <c r="BG604" s="187">
        <f>IF(N604="zákl. přenesená",J604,0)</f>
        <v>0</v>
      </c>
      <c r="BH604" s="187">
        <f>IF(N604="sníž. přenesená",J604,0)</f>
        <v>0</v>
      </c>
      <c r="BI604" s="187">
        <f>IF(N604="nulová",J604,0)</f>
        <v>0</v>
      </c>
      <c r="BJ604" s="19" t="s">
        <v>15</v>
      </c>
      <c r="BK604" s="187">
        <f>ROUND(I604*H604,2)</f>
        <v>0</v>
      </c>
      <c r="BL604" s="19" t="s">
        <v>253</v>
      </c>
      <c r="BM604" s="19" t="s">
        <v>792</v>
      </c>
    </row>
    <row r="605" spans="2:51" s="12" customFormat="1" ht="12">
      <c r="B605" s="188"/>
      <c r="D605" s="189" t="s">
        <v>167</v>
      </c>
      <c r="E605" s="190" t="s">
        <v>3</v>
      </c>
      <c r="F605" s="191" t="s">
        <v>793</v>
      </c>
      <c r="H605" s="192">
        <v>0.4</v>
      </c>
      <c r="I605" s="193"/>
      <c r="L605" s="188"/>
      <c r="M605" s="194"/>
      <c r="N605" s="195"/>
      <c r="O605" s="195"/>
      <c r="P605" s="195"/>
      <c r="Q605" s="195"/>
      <c r="R605" s="195"/>
      <c r="S605" s="195"/>
      <c r="T605" s="196"/>
      <c r="AT605" s="190" t="s">
        <v>167</v>
      </c>
      <c r="AU605" s="190" t="s">
        <v>78</v>
      </c>
      <c r="AV605" s="12" t="s">
        <v>78</v>
      </c>
      <c r="AW605" s="12" t="s">
        <v>33</v>
      </c>
      <c r="AX605" s="12" t="s">
        <v>71</v>
      </c>
      <c r="AY605" s="190" t="s">
        <v>158</v>
      </c>
    </row>
    <row r="606" spans="2:51" s="12" customFormat="1" ht="12">
      <c r="B606" s="188"/>
      <c r="D606" s="189" t="s">
        <v>167</v>
      </c>
      <c r="E606" s="190" t="s">
        <v>3</v>
      </c>
      <c r="F606" s="191" t="s">
        <v>794</v>
      </c>
      <c r="H606" s="192">
        <v>0.24</v>
      </c>
      <c r="I606" s="193"/>
      <c r="L606" s="188"/>
      <c r="M606" s="194"/>
      <c r="N606" s="195"/>
      <c r="O606" s="195"/>
      <c r="P606" s="195"/>
      <c r="Q606" s="195"/>
      <c r="R606" s="195"/>
      <c r="S606" s="195"/>
      <c r="T606" s="196"/>
      <c r="AT606" s="190" t="s">
        <v>167</v>
      </c>
      <c r="AU606" s="190" t="s">
        <v>78</v>
      </c>
      <c r="AV606" s="12" t="s">
        <v>78</v>
      </c>
      <c r="AW606" s="12" t="s">
        <v>33</v>
      </c>
      <c r="AX606" s="12" t="s">
        <v>71</v>
      </c>
      <c r="AY606" s="190" t="s">
        <v>158</v>
      </c>
    </row>
    <row r="607" spans="2:51" s="12" customFormat="1" ht="12">
      <c r="B607" s="188"/>
      <c r="D607" s="189" t="s">
        <v>167</v>
      </c>
      <c r="E607" s="190" t="s">
        <v>3</v>
      </c>
      <c r="F607" s="191" t="s">
        <v>793</v>
      </c>
      <c r="H607" s="192">
        <v>0.4</v>
      </c>
      <c r="I607" s="193"/>
      <c r="L607" s="188"/>
      <c r="M607" s="194"/>
      <c r="N607" s="195"/>
      <c r="O607" s="195"/>
      <c r="P607" s="195"/>
      <c r="Q607" s="195"/>
      <c r="R607" s="195"/>
      <c r="S607" s="195"/>
      <c r="T607" s="196"/>
      <c r="AT607" s="190" t="s">
        <v>167</v>
      </c>
      <c r="AU607" s="190" t="s">
        <v>78</v>
      </c>
      <c r="AV607" s="12" t="s">
        <v>78</v>
      </c>
      <c r="AW607" s="12" t="s">
        <v>33</v>
      </c>
      <c r="AX607" s="12" t="s">
        <v>71</v>
      </c>
      <c r="AY607" s="190" t="s">
        <v>158</v>
      </c>
    </row>
    <row r="608" spans="2:51" s="14" customFormat="1" ht="12">
      <c r="B608" s="204"/>
      <c r="D608" s="189" t="s">
        <v>167</v>
      </c>
      <c r="E608" s="205" t="s">
        <v>3</v>
      </c>
      <c r="F608" s="206" t="s">
        <v>215</v>
      </c>
      <c r="H608" s="207">
        <v>1.04</v>
      </c>
      <c r="I608" s="208"/>
      <c r="L608" s="204"/>
      <c r="M608" s="209"/>
      <c r="N608" s="210"/>
      <c r="O608" s="210"/>
      <c r="P608" s="210"/>
      <c r="Q608" s="210"/>
      <c r="R608" s="210"/>
      <c r="S608" s="210"/>
      <c r="T608" s="211"/>
      <c r="AT608" s="205" t="s">
        <v>167</v>
      </c>
      <c r="AU608" s="205" t="s">
        <v>78</v>
      </c>
      <c r="AV608" s="14" t="s">
        <v>165</v>
      </c>
      <c r="AW608" s="14" t="s">
        <v>33</v>
      </c>
      <c r="AX608" s="14" t="s">
        <v>15</v>
      </c>
      <c r="AY608" s="205" t="s">
        <v>158</v>
      </c>
    </row>
    <row r="609" spans="2:65" s="1" customFormat="1" ht="22.5" customHeight="1">
      <c r="B609" s="175"/>
      <c r="C609" s="176" t="s">
        <v>795</v>
      </c>
      <c r="D609" s="176" t="s">
        <v>160</v>
      </c>
      <c r="E609" s="177" t="s">
        <v>796</v>
      </c>
      <c r="F609" s="178" t="s">
        <v>797</v>
      </c>
      <c r="G609" s="179" t="s">
        <v>322</v>
      </c>
      <c r="H609" s="180">
        <v>11</v>
      </c>
      <c r="I609" s="181"/>
      <c r="J609" s="182">
        <f>ROUND(I609*H609,2)</f>
        <v>0</v>
      </c>
      <c r="K609" s="178" t="s">
        <v>164</v>
      </c>
      <c r="L609" s="37"/>
      <c r="M609" s="183" t="s">
        <v>3</v>
      </c>
      <c r="N609" s="184" t="s">
        <v>42</v>
      </c>
      <c r="O609" s="67"/>
      <c r="P609" s="185">
        <f>O609*H609</f>
        <v>0</v>
      </c>
      <c r="Q609" s="185">
        <v>0</v>
      </c>
      <c r="R609" s="185">
        <f>Q609*H609</f>
        <v>0</v>
      </c>
      <c r="S609" s="185">
        <v>0</v>
      </c>
      <c r="T609" s="186">
        <f>S609*H609</f>
        <v>0</v>
      </c>
      <c r="AR609" s="19" t="s">
        <v>253</v>
      </c>
      <c r="AT609" s="19" t="s">
        <v>160</v>
      </c>
      <c r="AU609" s="19" t="s">
        <v>78</v>
      </c>
      <c r="AY609" s="19" t="s">
        <v>158</v>
      </c>
      <c r="BE609" s="187">
        <f>IF(N609="základní",J609,0)</f>
        <v>0</v>
      </c>
      <c r="BF609" s="187">
        <f>IF(N609="snížená",J609,0)</f>
        <v>0</v>
      </c>
      <c r="BG609" s="187">
        <f>IF(N609="zákl. přenesená",J609,0)</f>
        <v>0</v>
      </c>
      <c r="BH609" s="187">
        <f>IF(N609="sníž. přenesená",J609,0)</f>
        <v>0</v>
      </c>
      <c r="BI609" s="187">
        <f>IF(N609="nulová",J609,0)</f>
        <v>0</v>
      </c>
      <c r="BJ609" s="19" t="s">
        <v>15</v>
      </c>
      <c r="BK609" s="187">
        <f>ROUND(I609*H609,2)</f>
        <v>0</v>
      </c>
      <c r="BL609" s="19" t="s">
        <v>253</v>
      </c>
      <c r="BM609" s="19" t="s">
        <v>798</v>
      </c>
    </row>
    <row r="610" spans="2:51" s="13" customFormat="1" ht="12">
      <c r="B610" s="197"/>
      <c r="D610" s="189" t="s">
        <v>167</v>
      </c>
      <c r="E610" s="198" t="s">
        <v>3</v>
      </c>
      <c r="F610" s="199" t="s">
        <v>799</v>
      </c>
      <c r="H610" s="198" t="s">
        <v>3</v>
      </c>
      <c r="I610" s="200"/>
      <c r="L610" s="197"/>
      <c r="M610" s="201"/>
      <c r="N610" s="202"/>
      <c r="O610" s="202"/>
      <c r="P610" s="202"/>
      <c r="Q610" s="202"/>
      <c r="R610" s="202"/>
      <c r="S610" s="202"/>
      <c r="T610" s="203"/>
      <c r="AT610" s="198" t="s">
        <v>167</v>
      </c>
      <c r="AU610" s="198" t="s">
        <v>78</v>
      </c>
      <c r="AV610" s="13" t="s">
        <v>15</v>
      </c>
      <c r="AW610" s="13" t="s">
        <v>33</v>
      </c>
      <c r="AX610" s="13" t="s">
        <v>71</v>
      </c>
      <c r="AY610" s="198" t="s">
        <v>158</v>
      </c>
    </row>
    <row r="611" spans="2:51" s="12" customFormat="1" ht="12">
      <c r="B611" s="188"/>
      <c r="D611" s="189" t="s">
        <v>167</v>
      </c>
      <c r="E611" s="190" t="s">
        <v>3</v>
      </c>
      <c r="F611" s="191" t="s">
        <v>800</v>
      </c>
      <c r="H611" s="192">
        <v>10.5</v>
      </c>
      <c r="I611" s="193"/>
      <c r="L611" s="188"/>
      <c r="M611" s="194"/>
      <c r="N611" s="195"/>
      <c r="O611" s="195"/>
      <c r="P611" s="195"/>
      <c r="Q611" s="195"/>
      <c r="R611" s="195"/>
      <c r="S611" s="195"/>
      <c r="T611" s="196"/>
      <c r="AT611" s="190" t="s">
        <v>167</v>
      </c>
      <c r="AU611" s="190" t="s">
        <v>78</v>
      </c>
      <c r="AV611" s="12" t="s">
        <v>78</v>
      </c>
      <c r="AW611" s="12" t="s">
        <v>33</v>
      </c>
      <c r="AX611" s="12" t="s">
        <v>71</v>
      </c>
      <c r="AY611" s="190" t="s">
        <v>158</v>
      </c>
    </row>
    <row r="612" spans="2:51" s="13" customFormat="1" ht="12">
      <c r="B612" s="197"/>
      <c r="D612" s="189" t="s">
        <v>167</v>
      </c>
      <c r="E612" s="198" t="s">
        <v>3</v>
      </c>
      <c r="F612" s="199" t="s">
        <v>801</v>
      </c>
      <c r="H612" s="198" t="s">
        <v>3</v>
      </c>
      <c r="I612" s="200"/>
      <c r="L612" s="197"/>
      <c r="M612" s="201"/>
      <c r="N612" s="202"/>
      <c r="O612" s="202"/>
      <c r="P612" s="202"/>
      <c r="Q612" s="202"/>
      <c r="R612" s="202"/>
      <c r="S612" s="202"/>
      <c r="T612" s="203"/>
      <c r="AT612" s="198" t="s">
        <v>167</v>
      </c>
      <c r="AU612" s="198" t="s">
        <v>78</v>
      </c>
      <c r="AV612" s="13" t="s">
        <v>15</v>
      </c>
      <c r="AW612" s="13" t="s">
        <v>33</v>
      </c>
      <c r="AX612" s="13" t="s">
        <v>71</v>
      </c>
      <c r="AY612" s="198" t="s">
        <v>158</v>
      </c>
    </row>
    <row r="613" spans="2:51" s="12" customFormat="1" ht="12">
      <c r="B613" s="188"/>
      <c r="D613" s="189" t="s">
        <v>167</v>
      </c>
      <c r="E613" s="190" t="s">
        <v>3</v>
      </c>
      <c r="F613" s="191" t="s">
        <v>216</v>
      </c>
      <c r="H613" s="192">
        <v>11</v>
      </c>
      <c r="I613" s="193"/>
      <c r="L613" s="188"/>
      <c r="M613" s="194"/>
      <c r="N613" s="195"/>
      <c r="O613" s="195"/>
      <c r="P613" s="195"/>
      <c r="Q613" s="195"/>
      <c r="R613" s="195"/>
      <c r="S613" s="195"/>
      <c r="T613" s="196"/>
      <c r="AT613" s="190" t="s">
        <v>167</v>
      </c>
      <c r="AU613" s="190" t="s">
        <v>78</v>
      </c>
      <c r="AV613" s="12" t="s">
        <v>78</v>
      </c>
      <c r="AW613" s="12" t="s">
        <v>33</v>
      </c>
      <c r="AX613" s="12" t="s">
        <v>15</v>
      </c>
      <c r="AY613" s="190" t="s">
        <v>158</v>
      </c>
    </row>
    <row r="614" spans="2:65" s="1" customFormat="1" ht="16.5" customHeight="1">
      <c r="B614" s="175"/>
      <c r="C614" s="212" t="s">
        <v>802</v>
      </c>
      <c r="D614" s="212" t="s">
        <v>248</v>
      </c>
      <c r="E614" s="213" t="s">
        <v>803</v>
      </c>
      <c r="F614" s="214" t="s">
        <v>804</v>
      </c>
      <c r="G614" s="215" t="s">
        <v>322</v>
      </c>
      <c r="H614" s="216">
        <v>11</v>
      </c>
      <c r="I614" s="217"/>
      <c r="J614" s="218">
        <f>ROUND(I614*H614,2)</f>
        <v>0</v>
      </c>
      <c r="K614" s="214" t="s">
        <v>3</v>
      </c>
      <c r="L614" s="219"/>
      <c r="M614" s="220" t="s">
        <v>3</v>
      </c>
      <c r="N614" s="221" t="s">
        <v>42</v>
      </c>
      <c r="O614" s="67"/>
      <c r="P614" s="185">
        <f>O614*H614</f>
        <v>0</v>
      </c>
      <c r="Q614" s="185">
        <v>4E-05</v>
      </c>
      <c r="R614" s="185">
        <f>Q614*H614</f>
        <v>0.00044</v>
      </c>
      <c r="S614" s="185">
        <v>0</v>
      </c>
      <c r="T614" s="186">
        <f>S614*H614</f>
        <v>0</v>
      </c>
      <c r="AR614" s="19" t="s">
        <v>364</v>
      </c>
      <c r="AT614" s="19" t="s">
        <v>248</v>
      </c>
      <c r="AU614" s="19" t="s">
        <v>78</v>
      </c>
      <c r="AY614" s="19" t="s">
        <v>158</v>
      </c>
      <c r="BE614" s="187">
        <f>IF(N614="základní",J614,0)</f>
        <v>0</v>
      </c>
      <c r="BF614" s="187">
        <f>IF(N614="snížená",J614,0)</f>
        <v>0</v>
      </c>
      <c r="BG614" s="187">
        <f>IF(N614="zákl. přenesená",J614,0)</f>
        <v>0</v>
      </c>
      <c r="BH614" s="187">
        <f>IF(N614="sníž. přenesená",J614,0)</f>
        <v>0</v>
      </c>
      <c r="BI614" s="187">
        <f>IF(N614="nulová",J614,0)</f>
        <v>0</v>
      </c>
      <c r="BJ614" s="19" t="s">
        <v>15</v>
      </c>
      <c r="BK614" s="187">
        <f>ROUND(I614*H614,2)</f>
        <v>0</v>
      </c>
      <c r="BL614" s="19" t="s">
        <v>253</v>
      </c>
      <c r="BM614" s="19" t="s">
        <v>805</v>
      </c>
    </row>
    <row r="615" spans="2:65" s="1" customFormat="1" ht="22.5" customHeight="1">
      <c r="B615" s="175"/>
      <c r="C615" s="176" t="s">
        <v>806</v>
      </c>
      <c r="D615" s="176" t="s">
        <v>160</v>
      </c>
      <c r="E615" s="177" t="s">
        <v>807</v>
      </c>
      <c r="F615" s="178" t="s">
        <v>808</v>
      </c>
      <c r="G615" s="179" t="s">
        <v>322</v>
      </c>
      <c r="H615" s="180">
        <v>11</v>
      </c>
      <c r="I615" s="181"/>
      <c r="J615" s="182">
        <f>ROUND(I615*H615,2)</f>
        <v>0</v>
      </c>
      <c r="K615" s="178" t="s">
        <v>164</v>
      </c>
      <c r="L615" s="37"/>
      <c r="M615" s="183" t="s">
        <v>3</v>
      </c>
      <c r="N615" s="184" t="s">
        <v>42</v>
      </c>
      <c r="O615" s="67"/>
      <c r="P615" s="185">
        <f>O615*H615</f>
        <v>0</v>
      </c>
      <c r="Q615" s="185">
        <v>0</v>
      </c>
      <c r="R615" s="185">
        <f>Q615*H615</f>
        <v>0</v>
      </c>
      <c r="S615" s="185">
        <v>0</v>
      </c>
      <c r="T615" s="186">
        <f>S615*H615</f>
        <v>0</v>
      </c>
      <c r="AR615" s="19" t="s">
        <v>253</v>
      </c>
      <c r="AT615" s="19" t="s">
        <v>160</v>
      </c>
      <c r="AU615" s="19" t="s">
        <v>78</v>
      </c>
      <c r="AY615" s="19" t="s">
        <v>158</v>
      </c>
      <c r="BE615" s="187">
        <f>IF(N615="základní",J615,0)</f>
        <v>0</v>
      </c>
      <c r="BF615" s="187">
        <f>IF(N615="snížená",J615,0)</f>
        <v>0</v>
      </c>
      <c r="BG615" s="187">
        <f>IF(N615="zákl. přenesená",J615,0)</f>
        <v>0</v>
      </c>
      <c r="BH615" s="187">
        <f>IF(N615="sníž. přenesená",J615,0)</f>
        <v>0</v>
      </c>
      <c r="BI615" s="187">
        <f>IF(N615="nulová",J615,0)</f>
        <v>0</v>
      </c>
      <c r="BJ615" s="19" t="s">
        <v>15</v>
      </c>
      <c r="BK615" s="187">
        <f>ROUND(I615*H615,2)</f>
        <v>0</v>
      </c>
      <c r="BL615" s="19" t="s">
        <v>253</v>
      </c>
      <c r="BM615" s="19" t="s">
        <v>809</v>
      </c>
    </row>
    <row r="616" spans="2:65" s="1" customFormat="1" ht="16.5" customHeight="1">
      <c r="B616" s="175"/>
      <c r="C616" s="176" t="s">
        <v>810</v>
      </c>
      <c r="D616" s="176" t="s">
        <v>160</v>
      </c>
      <c r="E616" s="177" t="s">
        <v>811</v>
      </c>
      <c r="F616" s="178" t="s">
        <v>812</v>
      </c>
      <c r="G616" s="179" t="s">
        <v>163</v>
      </c>
      <c r="H616" s="180">
        <v>1.5</v>
      </c>
      <c r="I616" s="181"/>
      <c r="J616" s="182">
        <f>ROUND(I616*H616,2)</f>
        <v>0</v>
      </c>
      <c r="K616" s="178" t="s">
        <v>164</v>
      </c>
      <c r="L616" s="37"/>
      <c r="M616" s="183" t="s">
        <v>3</v>
      </c>
      <c r="N616" s="184" t="s">
        <v>42</v>
      </c>
      <c r="O616" s="67"/>
      <c r="P616" s="185">
        <f>O616*H616</f>
        <v>0</v>
      </c>
      <c r="Q616" s="185">
        <v>0</v>
      </c>
      <c r="R616" s="185">
        <f>Q616*H616</f>
        <v>0</v>
      </c>
      <c r="S616" s="185">
        <v>0</v>
      </c>
      <c r="T616" s="186">
        <f>S616*H616</f>
        <v>0</v>
      </c>
      <c r="AR616" s="19" t="s">
        <v>253</v>
      </c>
      <c r="AT616" s="19" t="s">
        <v>160</v>
      </c>
      <c r="AU616" s="19" t="s">
        <v>78</v>
      </c>
      <c r="AY616" s="19" t="s">
        <v>158</v>
      </c>
      <c r="BE616" s="187">
        <f>IF(N616="základní",J616,0)</f>
        <v>0</v>
      </c>
      <c r="BF616" s="187">
        <f>IF(N616="snížená",J616,0)</f>
        <v>0</v>
      </c>
      <c r="BG616" s="187">
        <f>IF(N616="zákl. přenesená",J616,0)</f>
        <v>0</v>
      </c>
      <c r="BH616" s="187">
        <f>IF(N616="sníž. přenesená",J616,0)</f>
        <v>0</v>
      </c>
      <c r="BI616" s="187">
        <f>IF(N616="nulová",J616,0)</f>
        <v>0</v>
      </c>
      <c r="BJ616" s="19" t="s">
        <v>15</v>
      </c>
      <c r="BK616" s="187">
        <f>ROUND(I616*H616,2)</f>
        <v>0</v>
      </c>
      <c r="BL616" s="19" t="s">
        <v>253</v>
      </c>
      <c r="BM616" s="19" t="s">
        <v>813</v>
      </c>
    </row>
    <row r="617" spans="2:51" s="13" customFormat="1" ht="12">
      <c r="B617" s="197"/>
      <c r="D617" s="189" t="s">
        <v>167</v>
      </c>
      <c r="E617" s="198" t="s">
        <v>3</v>
      </c>
      <c r="F617" s="199" t="s">
        <v>330</v>
      </c>
      <c r="H617" s="198" t="s">
        <v>3</v>
      </c>
      <c r="I617" s="200"/>
      <c r="L617" s="197"/>
      <c r="M617" s="201"/>
      <c r="N617" s="202"/>
      <c r="O617" s="202"/>
      <c r="P617" s="202"/>
      <c r="Q617" s="202"/>
      <c r="R617" s="202"/>
      <c r="S617" s="202"/>
      <c r="T617" s="203"/>
      <c r="AT617" s="198" t="s">
        <v>167</v>
      </c>
      <c r="AU617" s="198" t="s">
        <v>78</v>
      </c>
      <c r="AV617" s="13" t="s">
        <v>15</v>
      </c>
      <c r="AW617" s="13" t="s">
        <v>33</v>
      </c>
      <c r="AX617" s="13" t="s">
        <v>71</v>
      </c>
      <c r="AY617" s="198" t="s">
        <v>158</v>
      </c>
    </row>
    <row r="618" spans="2:51" s="12" customFormat="1" ht="12">
      <c r="B618" s="188"/>
      <c r="D618" s="189" t="s">
        <v>167</v>
      </c>
      <c r="E618" s="190" t="s">
        <v>3</v>
      </c>
      <c r="F618" s="191" t="s">
        <v>331</v>
      </c>
      <c r="H618" s="192">
        <v>1.5</v>
      </c>
      <c r="I618" s="193"/>
      <c r="L618" s="188"/>
      <c r="M618" s="194"/>
      <c r="N618" s="195"/>
      <c r="O618" s="195"/>
      <c r="P618" s="195"/>
      <c r="Q618" s="195"/>
      <c r="R618" s="195"/>
      <c r="S618" s="195"/>
      <c r="T618" s="196"/>
      <c r="AT618" s="190" t="s">
        <v>167</v>
      </c>
      <c r="AU618" s="190" t="s">
        <v>78</v>
      </c>
      <c r="AV618" s="12" t="s">
        <v>78</v>
      </c>
      <c r="AW618" s="12" t="s">
        <v>33</v>
      </c>
      <c r="AX618" s="12" t="s">
        <v>15</v>
      </c>
      <c r="AY618" s="190" t="s">
        <v>158</v>
      </c>
    </row>
    <row r="619" spans="2:65" s="1" customFormat="1" ht="16.5" customHeight="1">
      <c r="B619" s="175"/>
      <c r="C619" s="212" t="s">
        <v>814</v>
      </c>
      <c r="D619" s="212" t="s">
        <v>248</v>
      </c>
      <c r="E619" s="213" t="s">
        <v>815</v>
      </c>
      <c r="F619" s="214" t="s">
        <v>816</v>
      </c>
      <c r="G619" s="215" t="s">
        <v>163</v>
      </c>
      <c r="H619" s="216">
        <v>1.725</v>
      </c>
      <c r="I619" s="217"/>
      <c r="J619" s="218">
        <f>ROUND(I619*H619,2)</f>
        <v>0</v>
      </c>
      <c r="K619" s="214" t="s">
        <v>164</v>
      </c>
      <c r="L619" s="219"/>
      <c r="M619" s="220" t="s">
        <v>3</v>
      </c>
      <c r="N619" s="221" t="s">
        <v>42</v>
      </c>
      <c r="O619" s="67"/>
      <c r="P619" s="185">
        <f>O619*H619</f>
        <v>0</v>
      </c>
      <c r="Q619" s="185">
        <v>0.0003</v>
      </c>
      <c r="R619" s="185">
        <f>Q619*H619</f>
        <v>0.0005175</v>
      </c>
      <c r="S619" s="185">
        <v>0</v>
      </c>
      <c r="T619" s="186">
        <f>S619*H619</f>
        <v>0</v>
      </c>
      <c r="AR619" s="19" t="s">
        <v>364</v>
      </c>
      <c r="AT619" s="19" t="s">
        <v>248</v>
      </c>
      <c r="AU619" s="19" t="s">
        <v>78</v>
      </c>
      <c r="AY619" s="19" t="s">
        <v>158</v>
      </c>
      <c r="BE619" s="187">
        <f>IF(N619="základní",J619,0)</f>
        <v>0</v>
      </c>
      <c r="BF619" s="187">
        <f>IF(N619="snížená",J619,0)</f>
        <v>0</v>
      </c>
      <c r="BG619" s="187">
        <f>IF(N619="zákl. přenesená",J619,0)</f>
        <v>0</v>
      </c>
      <c r="BH619" s="187">
        <f>IF(N619="sníž. přenesená",J619,0)</f>
        <v>0</v>
      </c>
      <c r="BI619" s="187">
        <f>IF(N619="nulová",J619,0)</f>
        <v>0</v>
      </c>
      <c r="BJ619" s="19" t="s">
        <v>15</v>
      </c>
      <c r="BK619" s="187">
        <f>ROUND(I619*H619,2)</f>
        <v>0</v>
      </c>
      <c r="BL619" s="19" t="s">
        <v>253</v>
      </c>
      <c r="BM619" s="19" t="s">
        <v>817</v>
      </c>
    </row>
    <row r="620" spans="2:51" s="12" customFormat="1" ht="12">
      <c r="B620" s="188"/>
      <c r="D620" s="189" t="s">
        <v>167</v>
      </c>
      <c r="F620" s="191" t="s">
        <v>782</v>
      </c>
      <c r="H620" s="192">
        <v>1.725</v>
      </c>
      <c r="I620" s="193"/>
      <c r="L620" s="188"/>
      <c r="M620" s="194"/>
      <c r="N620" s="195"/>
      <c r="O620" s="195"/>
      <c r="P620" s="195"/>
      <c r="Q620" s="195"/>
      <c r="R620" s="195"/>
      <c r="S620" s="195"/>
      <c r="T620" s="196"/>
      <c r="AT620" s="190" t="s">
        <v>167</v>
      </c>
      <c r="AU620" s="190" t="s">
        <v>78</v>
      </c>
      <c r="AV620" s="12" t="s">
        <v>78</v>
      </c>
      <c r="AW620" s="12" t="s">
        <v>4</v>
      </c>
      <c r="AX620" s="12" t="s">
        <v>15</v>
      </c>
      <c r="AY620" s="190" t="s">
        <v>158</v>
      </c>
    </row>
    <row r="621" spans="2:65" s="1" customFormat="1" ht="22.5" customHeight="1">
      <c r="B621" s="175"/>
      <c r="C621" s="176" t="s">
        <v>818</v>
      </c>
      <c r="D621" s="176" t="s">
        <v>160</v>
      </c>
      <c r="E621" s="177" t="s">
        <v>819</v>
      </c>
      <c r="F621" s="178" t="s">
        <v>820</v>
      </c>
      <c r="G621" s="179" t="s">
        <v>821</v>
      </c>
      <c r="H621" s="230"/>
      <c r="I621" s="181"/>
      <c r="J621" s="182">
        <f>ROUND(I621*H621,2)</f>
        <v>0</v>
      </c>
      <c r="K621" s="178" t="s">
        <v>164</v>
      </c>
      <c r="L621" s="37"/>
      <c r="M621" s="183" t="s">
        <v>3</v>
      </c>
      <c r="N621" s="184" t="s">
        <v>42</v>
      </c>
      <c r="O621" s="67"/>
      <c r="P621" s="185">
        <f>O621*H621</f>
        <v>0</v>
      </c>
      <c r="Q621" s="185">
        <v>0</v>
      </c>
      <c r="R621" s="185">
        <f>Q621*H621</f>
        <v>0</v>
      </c>
      <c r="S621" s="185">
        <v>0</v>
      </c>
      <c r="T621" s="186">
        <f>S621*H621</f>
        <v>0</v>
      </c>
      <c r="AR621" s="19" t="s">
        <v>253</v>
      </c>
      <c r="AT621" s="19" t="s">
        <v>160</v>
      </c>
      <c r="AU621" s="19" t="s">
        <v>78</v>
      </c>
      <c r="AY621" s="19" t="s">
        <v>158</v>
      </c>
      <c r="BE621" s="187">
        <f>IF(N621="základní",J621,0)</f>
        <v>0</v>
      </c>
      <c r="BF621" s="187">
        <f>IF(N621="snížená",J621,0)</f>
        <v>0</v>
      </c>
      <c r="BG621" s="187">
        <f>IF(N621="zákl. přenesená",J621,0)</f>
        <v>0</v>
      </c>
      <c r="BH621" s="187">
        <f>IF(N621="sníž. přenesená",J621,0)</f>
        <v>0</v>
      </c>
      <c r="BI621" s="187">
        <f>IF(N621="nulová",J621,0)</f>
        <v>0</v>
      </c>
      <c r="BJ621" s="19" t="s">
        <v>15</v>
      </c>
      <c r="BK621" s="187">
        <f>ROUND(I621*H621,2)</f>
        <v>0</v>
      </c>
      <c r="BL621" s="19" t="s">
        <v>253</v>
      </c>
      <c r="BM621" s="19" t="s">
        <v>822</v>
      </c>
    </row>
    <row r="622" spans="2:65" s="1" customFormat="1" ht="16.5" customHeight="1">
      <c r="B622" s="175"/>
      <c r="C622" s="176" t="s">
        <v>823</v>
      </c>
      <c r="D622" s="176" t="s">
        <v>160</v>
      </c>
      <c r="E622" s="177" t="s">
        <v>824</v>
      </c>
      <c r="F622" s="178" t="s">
        <v>825</v>
      </c>
      <c r="G622" s="179" t="s">
        <v>163</v>
      </c>
      <c r="H622" s="180">
        <v>1.5</v>
      </c>
      <c r="I622" s="181"/>
      <c r="J622" s="182">
        <f>ROUND(I622*H622,2)</f>
        <v>0</v>
      </c>
      <c r="K622" s="178" t="s">
        <v>3</v>
      </c>
      <c r="L622" s="37"/>
      <c r="M622" s="183" t="s">
        <v>3</v>
      </c>
      <c r="N622" s="184" t="s">
        <v>42</v>
      </c>
      <c r="O622" s="67"/>
      <c r="P622" s="185">
        <f>O622*H622</f>
        <v>0</v>
      </c>
      <c r="Q622" s="185">
        <v>0</v>
      </c>
      <c r="R622" s="185">
        <f>Q622*H622</f>
        <v>0</v>
      </c>
      <c r="S622" s="185">
        <v>0</v>
      </c>
      <c r="T622" s="186">
        <f>S622*H622</f>
        <v>0</v>
      </c>
      <c r="AR622" s="19" t="s">
        <v>253</v>
      </c>
      <c r="AT622" s="19" t="s">
        <v>160</v>
      </c>
      <c r="AU622" s="19" t="s">
        <v>78</v>
      </c>
      <c r="AY622" s="19" t="s">
        <v>158</v>
      </c>
      <c r="BE622" s="187">
        <f>IF(N622="základní",J622,0)</f>
        <v>0</v>
      </c>
      <c r="BF622" s="187">
        <f>IF(N622="snížená",J622,0)</f>
        <v>0</v>
      </c>
      <c r="BG622" s="187">
        <f>IF(N622="zákl. přenesená",J622,0)</f>
        <v>0</v>
      </c>
      <c r="BH622" s="187">
        <f>IF(N622="sníž. přenesená",J622,0)</f>
        <v>0</v>
      </c>
      <c r="BI622" s="187">
        <f>IF(N622="nulová",J622,0)</f>
        <v>0</v>
      </c>
      <c r="BJ622" s="19" t="s">
        <v>15</v>
      </c>
      <c r="BK622" s="187">
        <f>ROUND(I622*H622,2)</f>
        <v>0</v>
      </c>
      <c r="BL622" s="19" t="s">
        <v>253</v>
      </c>
      <c r="BM622" s="19" t="s">
        <v>826</v>
      </c>
    </row>
    <row r="623" spans="2:51" s="13" customFormat="1" ht="12">
      <c r="B623" s="197"/>
      <c r="D623" s="189" t="s">
        <v>167</v>
      </c>
      <c r="E623" s="198" t="s">
        <v>3</v>
      </c>
      <c r="F623" s="199" t="s">
        <v>330</v>
      </c>
      <c r="H623" s="198" t="s">
        <v>3</v>
      </c>
      <c r="I623" s="200"/>
      <c r="L623" s="197"/>
      <c r="M623" s="201"/>
      <c r="N623" s="202"/>
      <c r="O623" s="202"/>
      <c r="P623" s="202"/>
      <c r="Q623" s="202"/>
      <c r="R623" s="202"/>
      <c r="S623" s="202"/>
      <c r="T623" s="203"/>
      <c r="AT623" s="198" t="s">
        <v>167</v>
      </c>
      <c r="AU623" s="198" t="s">
        <v>78</v>
      </c>
      <c r="AV623" s="13" t="s">
        <v>15</v>
      </c>
      <c r="AW623" s="13" t="s">
        <v>33</v>
      </c>
      <c r="AX623" s="13" t="s">
        <v>71</v>
      </c>
      <c r="AY623" s="198" t="s">
        <v>158</v>
      </c>
    </row>
    <row r="624" spans="2:51" s="12" customFormat="1" ht="12">
      <c r="B624" s="188"/>
      <c r="D624" s="189" t="s">
        <v>167</v>
      </c>
      <c r="E624" s="190" t="s">
        <v>3</v>
      </c>
      <c r="F624" s="191" t="s">
        <v>331</v>
      </c>
      <c r="H624" s="192">
        <v>1.5</v>
      </c>
      <c r="I624" s="193"/>
      <c r="L624" s="188"/>
      <c r="M624" s="194"/>
      <c r="N624" s="195"/>
      <c r="O624" s="195"/>
      <c r="P624" s="195"/>
      <c r="Q624" s="195"/>
      <c r="R624" s="195"/>
      <c r="S624" s="195"/>
      <c r="T624" s="196"/>
      <c r="AT624" s="190" t="s">
        <v>167</v>
      </c>
      <c r="AU624" s="190" t="s">
        <v>78</v>
      </c>
      <c r="AV624" s="12" t="s">
        <v>78</v>
      </c>
      <c r="AW624" s="12" t="s">
        <v>33</v>
      </c>
      <c r="AX624" s="12" t="s">
        <v>15</v>
      </c>
      <c r="AY624" s="190" t="s">
        <v>158</v>
      </c>
    </row>
    <row r="625" spans="2:63" s="11" customFormat="1" ht="22.8" customHeight="1">
      <c r="B625" s="162"/>
      <c r="D625" s="163" t="s">
        <v>70</v>
      </c>
      <c r="E625" s="173" t="s">
        <v>827</v>
      </c>
      <c r="F625" s="173" t="s">
        <v>828</v>
      </c>
      <c r="I625" s="165"/>
      <c r="J625" s="174">
        <f>BK625</f>
        <v>0</v>
      </c>
      <c r="L625" s="162"/>
      <c r="M625" s="167"/>
      <c r="N625" s="168"/>
      <c r="O625" s="168"/>
      <c r="P625" s="169">
        <f>SUM(P626:P648)</f>
        <v>0</v>
      </c>
      <c r="Q625" s="168"/>
      <c r="R625" s="169">
        <f>SUM(R626:R648)</f>
        <v>3.4461299999999997</v>
      </c>
      <c r="S625" s="168"/>
      <c r="T625" s="170">
        <f>SUM(T626:T648)</f>
        <v>4.4955</v>
      </c>
      <c r="AR625" s="163" t="s">
        <v>78</v>
      </c>
      <c r="AT625" s="171" t="s">
        <v>70</v>
      </c>
      <c r="AU625" s="171" t="s">
        <v>15</v>
      </c>
      <c r="AY625" s="163" t="s">
        <v>158</v>
      </c>
      <c r="BK625" s="172">
        <f>SUM(BK626:BK648)</f>
        <v>0</v>
      </c>
    </row>
    <row r="626" spans="2:65" s="1" customFormat="1" ht="22.5" customHeight="1">
      <c r="B626" s="175"/>
      <c r="C626" s="176" t="s">
        <v>829</v>
      </c>
      <c r="D626" s="176" t="s">
        <v>160</v>
      </c>
      <c r="E626" s="177" t="s">
        <v>830</v>
      </c>
      <c r="F626" s="178" t="s">
        <v>831</v>
      </c>
      <c r="G626" s="179" t="s">
        <v>163</v>
      </c>
      <c r="H626" s="180">
        <v>90</v>
      </c>
      <c r="I626" s="181"/>
      <c r="J626" s="182">
        <f>ROUND(I626*H626,2)</f>
        <v>0</v>
      </c>
      <c r="K626" s="178" t="s">
        <v>164</v>
      </c>
      <c r="L626" s="37"/>
      <c r="M626" s="183" t="s">
        <v>3</v>
      </c>
      <c r="N626" s="184" t="s">
        <v>42</v>
      </c>
      <c r="O626" s="67"/>
      <c r="P626" s="185">
        <f>O626*H626</f>
        <v>0</v>
      </c>
      <c r="Q626" s="185">
        <v>0</v>
      </c>
      <c r="R626" s="185">
        <f>Q626*H626</f>
        <v>0</v>
      </c>
      <c r="S626" s="185">
        <v>0.00175</v>
      </c>
      <c r="T626" s="186">
        <f>S626*H626</f>
        <v>0.1575</v>
      </c>
      <c r="AR626" s="19" t="s">
        <v>253</v>
      </c>
      <c r="AT626" s="19" t="s">
        <v>160</v>
      </c>
      <c r="AU626" s="19" t="s">
        <v>78</v>
      </c>
      <c r="AY626" s="19" t="s">
        <v>158</v>
      </c>
      <c r="BE626" s="187">
        <f>IF(N626="základní",J626,0)</f>
        <v>0</v>
      </c>
      <c r="BF626" s="187">
        <f>IF(N626="snížená",J626,0)</f>
        <v>0</v>
      </c>
      <c r="BG626" s="187">
        <f>IF(N626="zákl. přenesená",J626,0)</f>
        <v>0</v>
      </c>
      <c r="BH626" s="187">
        <f>IF(N626="sníž. přenesená",J626,0)</f>
        <v>0</v>
      </c>
      <c r="BI626" s="187">
        <f>IF(N626="nulová",J626,0)</f>
        <v>0</v>
      </c>
      <c r="BJ626" s="19" t="s">
        <v>15</v>
      </c>
      <c r="BK626" s="187">
        <f>ROUND(I626*H626,2)</f>
        <v>0</v>
      </c>
      <c r="BL626" s="19" t="s">
        <v>253</v>
      </c>
      <c r="BM626" s="19" t="s">
        <v>832</v>
      </c>
    </row>
    <row r="627" spans="2:51" s="13" customFormat="1" ht="12">
      <c r="B627" s="197"/>
      <c r="D627" s="189" t="s">
        <v>167</v>
      </c>
      <c r="E627" s="198" t="s">
        <v>3</v>
      </c>
      <c r="F627" s="199" t="s">
        <v>833</v>
      </c>
      <c r="H627" s="198" t="s">
        <v>3</v>
      </c>
      <c r="I627" s="200"/>
      <c r="L627" s="197"/>
      <c r="M627" s="201"/>
      <c r="N627" s="202"/>
      <c r="O627" s="202"/>
      <c r="P627" s="202"/>
      <c r="Q627" s="202"/>
      <c r="R627" s="202"/>
      <c r="S627" s="202"/>
      <c r="T627" s="203"/>
      <c r="AT627" s="198" t="s">
        <v>167</v>
      </c>
      <c r="AU627" s="198" t="s">
        <v>78</v>
      </c>
      <c r="AV627" s="13" t="s">
        <v>15</v>
      </c>
      <c r="AW627" s="13" t="s">
        <v>33</v>
      </c>
      <c r="AX627" s="13" t="s">
        <v>71</v>
      </c>
      <c r="AY627" s="198" t="s">
        <v>158</v>
      </c>
    </row>
    <row r="628" spans="2:51" s="12" customFormat="1" ht="12">
      <c r="B628" s="188"/>
      <c r="D628" s="189" t="s">
        <v>167</v>
      </c>
      <c r="E628" s="190" t="s">
        <v>3</v>
      </c>
      <c r="F628" s="191" t="s">
        <v>834</v>
      </c>
      <c r="H628" s="192">
        <v>90</v>
      </c>
      <c r="I628" s="193"/>
      <c r="L628" s="188"/>
      <c r="M628" s="194"/>
      <c r="N628" s="195"/>
      <c r="O628" s="195"/>
      <c r="P628" s="195"/>
      <c r="Q628" s="195"/>
      <c r="R628" s="195"/>
      <c r="S628" s="195"/>
      <c r="T628" s="196"/>
      <c r="AT628" s="190" t="s">
        <v>167</v>
      </c>
      <c r="AU628" s="190" t="s">
        <v>78</v>
      </c>
      <c r="AV628" s="12" t="s">
        <v>78</v>
      </c>
      <c r="AW628" s="12" t="s">
        <v>33</v>
      </c>
      <c r="AX628" s="12" t="s">
        <v>15</v>
      </c>
      <c r="AY628" s="190" t="s">
        <v>158</v>
      </c>
    </row>
    <row r="629" spans="2:65" s="1" customFormat="1" ht="22.5" customHeight="1">
      <c r="B629" s="175"/>
      <c r="C629" s="176" t="s">
        <v>835</v>
      </c>
      <c r="D629" s="176" t="s">
        <v>160</v>
      </c>
      <c r="E629" s="177" t="s">
        <v>836</v>
      </c>
      <c r="F629" s="178" t="s">
        <v>837</v>
      </c>
      <c r="G629" s="179" t="s">
        <v>163</v>
      </c>
      <c r="H629" s="180">
        <v>241</v>
      </c>
      <c r="I629" s="181"/>
      <c r="J629" s="182">
        <f>ROUND(I629*H629,2)</f>
        <v>0</v>
      </c>
      <c r="K629" s="178" t="s">
        <v>164</v>
      </c>
      <c r="L629" s="37"/>
      <c r="M629" s="183" t="s">
        <v>3</v>
      </c>
      <c r="N629" s="184" t="s">
        <v>42</v>
      </c>
      <c r="O629" s="67"/>
      <c r="P629" s="185">
        <f>O629*H629</f>
        <v>0</v>
      </c>
      <c r="Q629" s="185">
        <v>0</v>
      </c>
      <c r="R629" s="185">
        <f>Q629*H629</f>
        <v>0</v>
      </c>
      <c r="S629" s="185">
        <v>0.018</v>
      </c>
      <c r="T629" s="186">
        <f>S629*H629</f>
        <v>4.338</v>
      </c>
      <c r="AR629" s="19" t="s">
        <v>253</v>
      </c>
      <c r="AT629" s="19" t="s">
        <v>160</v>
      </c>
      <c r="AU629" s="19" t="s">
        <v>78</v>
      </c>
      <c r="AY629" s="19" t="s">
        <v>158</v>
      </c>
      <c r="BE629" s="187">
        <f>IF(N629="základní",J629,0)</f>
        <v>0</v>
      </c>
      <c r="BF629" s="187">
        <f>IF(N629="snížená",J629,0)</f>
        <v>0</v>
      </c>
      <c r="BG629" s="187">
        <f>IF(N629="zákl. přenesená",J629,0)</f>
        <v>0</v>
      </c>
      <c r="BH629" s="187">
        <f>IF(N629="sníž. přenesená",J629,0)</f>
        <v>0</v>
      </c>
      <c r="BI629" s="187">
        <f>IF(N629="nulová",J629,0)</f>
        <v>0</v>
      </c>
      <c r="BJ629" s="19" t="s">
        <v>15</v>
      </c>
      <c r="BK629" s="187">
        <f>ROUND(I629*H629,2)</f>
        <v>0</v>
      </c>
      <c r="BL629" s="19" t="s">
        <v>253</v>
      </c>
      <c r="BM629" s="19" t="s">
        <v>838</v>
      </c>
    </row>
    <row r="630" spans="2:51" s="13" customFormat="1" ht="12">
      <c r="B630" s="197"/>
      <c r="D630" s="189" t="s">
        <v>167</v>
      </c>
      <c r="E630" s="198" t="s">
        <v>3</v>
      </c>
      <c r="F630" s="199" t="s">
        <v>675</v>
      </c>
      <c r="H630" s="198" t="s">
        <v>3</v>
      </c>
      <c r="I630" s="200"/>
      <c r="L630" s="197"/>
      <c r="M630" s="201"/>
      <c r="N630" s="202"/>
      <c r="O630" s="202"/>
      <c r="P630" s="202"/>
      <c r="Q630" s="202"/>
      <c r="R630" s="202"/>
      <c r="S630" s="202"/>
      <c r="T630" s="203"/>
      <c r="AT630" s="198" t="s">
        <v>167</v>
      </c>
      <c r="AU630" s="198" t="s">
        <v>78</v>
      </c>
      <c r="AV630" s="13" t="s">
        <v>15</v>
      </c>
      <c r="AW630" s="13" t="s">
        <v>33</v>
      </c>
      <c r="AX630" s="13" t="s">
        <v>71</v>
      </c>
      <c r="AY630" s="198" t="s">
        <v>158</v>
      </c>
    </row>
    <row r="631" spans="2:51" s="12" customFormat="1" ht="12">
      <c r="B631" s="188"/>
      <c r="D631" s="189" t="s">
        <v>167</v>
      </c>
      <c r="E631" s="190" t="s">
        <v>3</v>
      </c>
      <c r="F631" s="191" t="s">
        <v>676</v>
      </c>
      <c r="H631" s="192">
        <v>241</v>
      </c>
      <c r="I631" s="193"/>
      <c r="L631" s="188"/>
      <c r="M631" s="194"/>
      <c r="N631" s="195"/>
      <c r="O631" s="195"/>
      <c r="P631" s="195"/>
      <c r="Q631" s="195"/>
      <c r="R631" s="195"/>
      <c r="S631" s="195"/>
      <c r="T631" s="196"/>
      <c r="AT631" s="190" t="s">
        <v>167</v>
      </c>
      <c r="AU631" s="190" t="s">
        <v>78</v>
      </c>
      <c r="AV631" s="12" t="s">
        <v>78</v>
      </c>
      <c r="AW631" s="12" t="s">
        <v>33</v>
      </c>
      <c r="AX631" s="12" t="s">
        <v>15</v>
      </c>
      <c r="AY631" s="190" t="s">
        <v>158</v>
      </c>
    </row>
    <row r="632" spans="2:65" s="1" customFormat="1" ht="16.5" customHeight="1">
      <c r="B632" s="175"/>
      <c r="C632" s="176" t="s">
        <v>839</v>
      </c>
      <c r="D632" s="176" t="s">
        <v>160</v>
      </c>
      <c r="E632" s="177" t="s">
        <v>840</v>
      </c>
      <c r="F632" s="178" t="s">
        <v>841</v>
      </c>
      <c r="G632" s="179" t="s">
        <v>163</v>
      </c>
      <c r="H632" s="180">
        <v>1.5</v>
      </c>
      <c r="I632" s="181"/>
      <c r="J632" s="182">
        <f>ROUND(I632*H632,2)</f>
        <v>0</v>
      </c>
      <c r="K632" s="178" t="s">
        <v>164</v>
      </c>
      <c r="L632" s="37"/>
      <c r="M632" s="183" t="s">
        <v>3</v>
      </c>
      <c r="N632" s="184" t="s">
        <v>42</v>
      </c>
      <c r="O632" s="67"/>
      <c r="P632" s="185">
        <f>O632*H632</f>
        <v>0</v>
      </c>
      <c r="Q632" s="185">
        <v>0.00058</v>
      </c>
      <c r="R632" s="185">
        <f>Q632*H632</f>
        <v>0.00087</v>
      </c>
      <c r="S632" s="185">
        <v>0</v>
      </c>
      <c r="T632" s="186">
        <f>S632*H632</f>
        <v>0</v>
      </c>
      <c r="AR632" s="19" t="s">
        <v>253</v>
      </c>
      <c r="AT632" s="19" t="s">
        <v>160</v>
      </c>
      <c r="AU632" s="19" t="s">
        <v>78</v>
      </c>
      <c r="AY632" s="19" t="s">
        <v>158</v>
      </c>
      <c r="BE632" s="187">
        <f>IF(N632="základní",J632,0)</f>
        <v>0</v>
      </c>
      <c r="BF632" s="187">
        <f>IF(N632="snížená",J632,0)</f>
        <v>0</v>
      </c>
      <c r="BG632" s="187">
        <f>IF(N632="zákl. přenesená",J632,0)</f>
        <v>0</v>
      </c>
      <c r="BH632" s="187">
        <f>IF(N632="sníž. přenesená",J632,0)</f>
        <v>0</v>
      </c>
      <c r="BI632" s="187">
        <f>IF(N632="nulová",J632,0)</f>
        <v>0</v>
      </c>
      <c r="BJ632" s="19" t="s">
        <v>15</v>
      </c>
      <c r="BK632" s="187">
        <f>ROUND(I632*H632,2)</f>
        <v>0</v>
      </c>
      <c r="BL632" s="19" t="s">
        <v>253</v>
      </c>
      <c r="BM632" s="19" t="s">
        <v>842</v>
      </c>
    </row>
    <row r="633" spans="2:51" s="13" customFormat="1" ht="12">
      <c r="B633" s="197"/>
      <c r="D633" s="189" t="s">
        <v>167</v>
      </c>
      <c r="E633" s="198" t="s">
        <v>3</v>
      </c>
      <c r="F633" s="199" t="s">
        <v>330</v>
      </c>
      <c r="H633" s="198" t="s">
        <v>3</v>
      </c>
      <c r="I633" s="200"/>
      <c r="L633" s="197"/>
      <c r="M633" s="201"/>
      <c r="N633" s="202"/>
      <c r="O633" s="202"/>
      <c r="P633" s="202"/>
      <c r="Q633" s="202"/>
      <c r="R633" s="202"/>
      <c r="S633" s="202"/>
      <c r="T633" s="203"/>
      <c r="AT633" s="198" t="s">
        <v>167</v>
      </c>
      <c r="AU633" s="198" t="s">
        <v>78</v>
      </c>
      <c r="AV633" s="13" t="s">
        <v>15</v>
      </c>
      <c r="AW633" s="13" t="s">
        <v>33</v>
      </c>
      <c r="AX633" s="13" t="s">
        <v>71</v>
      </c>
      <c r="AY633" s="198" t="s">
        <v>158</v>
      </c>
    </row>
    <row r="634" spans="2:51" s="12" customFormat="1" ht="12">
      <c r="B634" s="188"/>
      <c r="D634" s="189" t="s">
        <v>167</v>
      </c>
      <c r="E634" s="190" t="s">
        <v>3</v>
      </c>
      <c r="F634" s="191" t="s">
        <v>331</v>
      </c>
      <c r="H634" s="192">
        <v>1.5</v>
      </c>
      <c r="I634" s="193"/>
      <c r="L634" s="188"/>
      <c r="M634" s="194"/>
      <c r="N634" s="195"/>
      <c r="O634" s="195"/>
      <c r="P634" s="195"/>
      <c r="Q634" s="195"/>
      <c r="R634" s="195"/>
      <c r="S634" s="195"/>
      <c r="T634" s="196"/>
      <c r="AT634" s="190" t="s">
        <v>167</v>
      </c>
      <c r="AU634" s="190" t="s">
        <v>78</v>
      </c>
      <c r="AV634" s="12" t="s">
        <v>78</v>
      </c>
      <c r="AW634" s="12" t="s">
        <v>33</v>
      </c>
      <c r="AX634" s="12" t="s">
        <v>15</v>
      </c>
      <c r="AY634" s="190" t="s">
        <v>158</v>
      </c>
    </row>
    <row r="635" spans="2:65" s="1" customFormat="1" ht="16.5" customHeight="1">
      <c r="B635" s="175"/>
      <c r="C635" s="212" t="s">
        <v>843</v>
      </c>
      <c r="D635" s="212" t="s">
        <v>248</v>
      </c>
      <c r="E635" s="213" t="s">
        <v>844</v>
      </c>
      <c r="F635" s="214" t="s">
        <v>845</v>
      </c>
      <c r="G635" s="215" t="s">
        <v>171</v>
      </c>
      <c r="H635" s="216">
        <v>0.126</v>
      </c>
      <c r="I635" s="217"/>
      <c r="J635" s="218">
        <f>ROUND(I635*H635,2)</f>
        <v>0</v>
      </c>
      <c r="K635" s="214" t="s">
        <v>3</v>
      </c>
      <c r="L635" s="219"/>
      <c r="M635" s="220" t="s">
        <v>3</v>
      </c>
      <c r="N635" s="221" t="s">
        <v>42</v>
      </c>
      <c r="O635" s="67"/>
      <c r="P635" s="185">
        <f>O635*H635</f>
        <v>0</v>
      </c>
      <c r="Q635" s="185">
        <v>0.03</v>
      </c>
      <c r="R635" s="185">
        <f>Q635*H635</f>
        <v>0.00378</v>
      </c>
      <c r="S635" s="185">
        <v>0</v>
      </c>
      <c r="T635" s="186">
        <f>S635*H635</f>
        <v>0</v>
      </c>
      <c r="AR635" s="19" t="s">
        <v>364</v>
      </c>
      <c r="AT635" s="19" t="s">
        <v>248</v>
      </c>
      <c r="AU635" s="19" t="s">
        <v>78</v>
      </c>
      <c r="AY635" s="19" t="s">
        <v>158</v>
      </c>
      <c r="BE635" s="187">
        <f>IF(N635="základní",J635,0)</f>
        <v>0</v>
      </c>
      <c r="BF635" s="187">
        <f>IF(N635="snížená",J635,0)</f>
        <v>0</v>
      </c>
      <c r="BG635" s="187">
        <f>IF(N635="zákl. přenesená",J635,0)</f>
        <v>0</v>
      </c>
      <c r="BH635" s="187">
        <f>IF(N635="sníž. přenesená",J635,0)</f>
        <v>0</v>
      </c>
      <c r="BI635" s="187">
        <f>IF(N635="nulová",J635,0)</f>
        <v>0</v>
      </c>
      <c r="BJ635" s="19" t="s">
        <v>15</v>
      </c>
      <c r="BK635" s="187">
        <f>ROUND(I635*H635,2)</f>
        <v>0</v>
      </c>
      <c r="BL635" s="19" t="s">
        <v>253</v>
      </c>
      <c r="BM635" s="19" t="s">
        <v>846</v>
      </c>
    </row>
    <row r="636" spans="2:51" s="13" customFormat="1" ht="12">
      <c r="B636" s="197"/>
      <c r="D636" s="189" t="s">
        <v>167</v>
      </c>
      <c r="E636" s="198" t="s">
        <v>3</v>
      </c>
      <c r="F636" s="199" t="s">
        <v>330</v>
      </c>
      <c r="H636" s="198" t="s">
        <v>3</v>
      </c>
      <c r="I636" s="200"/>
      <c r="L636" s="197"/>
      <c r="M636" s="201"/>
      <c r="N636" s="202"/>
      <c r="O636" s="202"/>
      <c r="P636" s="202"/>
      <c r="Q636" s="202"/>
      <c r="R636" s="202"/>
      <c r="S636" s="202"/>
      <c r="T636" s="203"/>
      <c r="AT636" s="198" t="s">
        <v>167</v>
      </c>
      <c r="AU636" s="198" t="s">
        <v>78</v>
      </c>
      <c r="AV636" s="13" t="s">
        <v>15</v>
      </c>
      <c r="AW636" s="13" t="s">
        <v>33</v>
      </c>
      <c r="AX636" s="13" t="s">
        <v>71</v>
      </c>
      <c r="AY636" s="198" t="s">
        <v>158</v>
      </c>
    </row>
    <row r="637" spans="2:51" s="12" customFormat="1" ht="12">
      <c r="B637" s="188"/>
      <c r="D637" s="189" t="s">
        <v>167</v>
      </c>
      <c r="E637" s="190" t="s">
        <v>3</v>
      </c>
      <c r="F637" s="191" t="s">
        <v>847</v>
      </c>
      <c r="H637" s="192">
        <v>0.12</v>
      </c>
      <c r="I637" s="193"/>
      <c r="L637" s="188"/>
      <c r="M637" s="194"/>
      <c r="N637" s="195"/>
      <c r="O637" s="195"/>
      <c r="P637" s="195"/>
      <c r="Q637" s="195"/>
      <c r="R637" s="195"/>
      <c r="S637" s="195"/>
      <c r="T637" s="196"/>
      <c r="AT637" s="190" t="s">
        <v>167</v>
      </c>
      <c r="AU637" s="190" t="s">
        <v>78</v>
      </c>
      <c r="AV637" s="12" t="s">
        <v>78</v>
      </c>
      <c r="AW637" s="12" t="s">
        <v>33</v>
      </c>
      <c r="AX637" s="12" t="s">
        <v>15</v>
      </c>
      <c r="AY637" s="190" t="s">
        <v>158</v>
      </c>
    </row>
    <row r="638" spans="2:51" s="12" customFormat="1" ht="12">
      <c r="B638" s="188"/>
      <c r="D638" s="189" t="s">
        <v>167</v>
      </c>
      <c r="F638" s="191" t="s">
        <v>848</v>
      </c>
      <c r="H638" s="192">
        <v>0.126</v>
      </c>
      <c r="I638" s="193"/>
      <c r="L638" s="188"/>
      <c r="M638" s="194"/>
      <c r="N638" s="195"/>
      <c r="O638" s="195"/>
      <c r="P638" s="195"/>
      <c r="Q638" s="195"/>
      <c r="R638" s="195"/>
      <c r="S638" s="195"/>
      <c r="T638" s="196"/>
      <c r="AT638" s="190" t="s">
        <v>167</v>
      </c>
      <c r="AU638" s="190" t="s">
        <v>78</v>
      </c>
      <c r="AV638" s="12" t="s">
        <v>78</v>
      </c>
      <c r="AW638" s="12" t="s">
        <v>4</v>
      </c>
      <c r="AX638" s="12" t="s">
        <v>15</v>
      </c>
      <c r="AY638" s="190" t="s">
        <v>158</v>
      </c>
    </row>
    <row r="639" spans="2:65" s="1" customFormat="1" ht="16.5" customHeight="1">
      <c r="B639" s="175"/>
      <c r="C639" s="176" t="s">
        <v>849</v>
      </c>
      <c r="D639" s="176" t="s">
        <v>160</v>
      </c>
      <c r="E639" s="177" t="s">
        <v>850</v>
      </c>
      <c r="F639" s="178" t="s">
        <v>851</v>
      </c>
      <c r="G639" s="179" t="s">
        <v>163</v>
      </c>
      <c r="H639" s="180">
        <v>45</v>
      </c>
      <c r="I639" s="181"/>
      <c r="J639" s="182">
        <f>ROUND(I639*H639,2)</f>
        <v>0</v>
      </c>
      <c r="K639" s="178" t="s">
        <v>3</v>
      </c>
      <c r="L639" s="37"/>
      <c r="M639" s="183" t="s">
        <v>3</v>
      </c>
      <c r="N639" s="184" t="s">
        <v>42</v>
      </c>
      <c r="O639" s="67"/>
      <c r="P639" s="185">
        <f>O639*H639</f>
        <v>0</v>
      </c>
      <c r="Q639" s="185">
        <v>0</v>
      </c>
      <c r="R639" s="185">
        <f>Q639*H639</f>
        <v>0</v>
      </c>
      <c r="S639" s="185">
        <v>0</v>
      </c>
      <c r="T639" s="186">
        <f>S639*H639</f>
        <v>0</v>
      </c>
      <c r="AR639" s="19" t="s">
        <v>253</v>
      </c>
      <c r="AT639" s="19" t="s">
        <v>160</v>
      </c>
      <c r="AU639" s="19" t="s">
        <v>78</v>
      </c>
      <c r="AY639" s="19" t="s">
        <v>158</v>
      </c>
      <c r="BE639" s="187">
        <f>IF(N639="základní",J639,0)</f>
        <v>0</v>
      </c>
      <c r="BF639" s="187">
        <f>IF(N639="snížená",J639,0)</f>
        <v>0</v>
      </c>
      <c r="BG639" s="187">
        <f>IF(N639="zákl. přenesená",J639,0)</f>
        <v>0</v>
      </c>
      <c r="BH639" s="187">
        <f>IF(N639="sníž. přenesená",J639,0)</f>
        <v>0</v>
      </c>
      <c r="BI639" s="187">
        <f>IF(N639="nulová",J639,0)</f>
        <v>0</v>
      </c>
      <c r="BJ639" s="19" t="s">
        <v>15</v>
      </c>
      <c r="BK639" s="187">
        <f>ROUND(I639*H639,2)</f>
        <v>0</v>
      </c>
      <c r="BL639" s="19" t="s">
        <v>253</v>
      </c>
      <c r="BM639" s="19" t="s">
        <v>852</v>
      </c>
    </row>
    <row r="640" spans="2:51" s="13" customFormat="1" ht="12">
      <c r="B640" s="197"/>
      <c r="D640" s="189" t="s">
        <v>167</v>
      </c>
      <c r="E640" s="198" t="s">
        <v>3</v>
      </c>
      <c r="F640" s="199" t="s">
        <v>608</v>
      </c>
      <c r="H640" s="198" t="s">
        <v>3</v>
      </c>
      <c r="I640" s="200"/>
      <c r="L640" s="197"/>
      <c r="M640" s="201"/>
      <c r="N640" s="202"/>
      <c r="O640" s="202"/>
      <c r="P640" s="202"/>
      <c r="Q640" s="202"/>
      <c r="R640" s="202"/>
      <c r="S640" s="202"/>
      <c r="T640" s="203"/>
      <c r="AT640" s="198" t="s">
        <v>167</v>
      </c>
      <c r="AU640" s="198" t="s">
        <v>78</v>
      </c>
      <c r="AV640" s="13" t="s">
        <v>15</v>
      </c>
      <c r="AW640" s="13" t="s">
        <v>33</v>
      </c>
      <c r="AX640" s="13" t="s">
        <v>71</v>
      </c>
      <c r="AY640" s="198" t="s">
        <v>158</v>
      </c>
    </row>
    <row r="641" spans="2:51" s="12" customFormat="1" ht="12">
      <c r="B641" s="188"/>
      <c r="D641" s="189" t="s">
        <v>167</v>
      </c>
      <c r="E641" s="190" t="s">
        <v>3</v>
      </c>
      <c r="F641" s="191" t="s">
        <v>242</v>
      </c>
      <c r="H641" s="192">
        <v>45</v>
      </c>
      <c r="I641" s="193"/>
      <c r="L641" s="188"/>
      <c r="M641" s="194"/>
      <c r="N641" s="195"/>
      <c r="O641" s="195"/>
      <c r="P641" s="195"/>
      <c r="Q641" s="195"/>
      <c r="R641" s="195"/>
      <c r="S641" s="195"/>
      <c r="T641" s="196"/>
      <c r="AT641" s="190" t="s">
        <v>167</v>
      </c>
      <c r="AU641" s="190" t="s">
        <v>78</v>
      </c>
      <c r="AV641" s="12" t="s">
        <v>78</v>
      </c>
      <c r="AW641" s="12" t="s">
        <v>33</v>
      </c>
      <c r="AX641" s="12" t="s">
        <v>15</v>
      </c>
      <c r="AY641" s="190" t="s">
        <v>158</v>
      </c>
    </row>
    <row r="642" spans="2:65" s="1" customFormat="1" ht="22.5" customHeight="1">
      <c r="B642" s="175"/>
      <c r="C642" s="176" t="s">
        <v>853</v>
      </c>
      <c r="D642" s="176" t="s">
        <v>160</v>
      </c>
      <c r="E642" s="177" t="s">
        <v>854</v>
      </c>
      <c r="F642" s="178" t="s">
        <v>855</v>
      </c>
      <c r="G642" s="179" t="s">
        <v>163</v>
      </c>
      <c r="H642" s="180">
        <v>482</v>
      </c>
      <c r="I642" s="181"/>
      <c r="J642" s="182">
        <f>ROUND(I642*H642,2)</f>
        <v>0</v>
      </c>
      <c r="K642" s="178" t="s">
        <v>164</v>
      </c>
      <c r="L642" s="37"/>
      <c r="M642" s="183" t="s">
        <v>3</v>
      </c>
      <c r="N642" s="184" t="s">
        <v>42</v>
      </c>
      <c r="O642" s="67"/>
      <c r="P642" s="185">
        <f>O642*H642</f>
        <v>0</v>
      </c>
      <c r="Q642" s="185">
        <v>0</v>
      </c>
      <c r="R642" s="185">
        <f>Q642*H642</f>
        <v>0</v>
      </c>
      <c r="S642" s="185">
        <v>0</v>
      </c>
      <c r="T642" s="186">
        <f>S642*H642</f>
        <v>0</v>
      </c>
      <c r="AR642" s="19" t="s">
        <v>253</v>
      </c>
      <c r="AT642" s="19" t="s">
        <v>160</v>
      </c>
      <c r="AU642" s="19" t="s">
        <v>78</v>
      </c>
      <c r="AY642" s="19" t="s">
        <v>158</v>
      </c>
      <c r="BE642" s="187">
        <f>IF(N642="základní",J642,0)</f>
        <v>0</v>
      </c>
      <c r="BF642" s="187">
        <f>IF(N642="snížená",J642,0)</f>
        <v>0</v>
      </c>
      <c r="BG642" s="187">
        <f>IF(N642="zákl. přenesená",J642,0)</f>
        <v>0</v>
      </c>
      <c r="BH642" s="187">
        <f>IF(N642="sníž. přenesená",J642,0)</f>
        <v>0</v>
      </c>
      <c r="BI642" s="187">
        <f>IF(N642="nulová",J642,0)</f>
        <v>0</v>
      </c>
      <c r="BJ642" s="19" t="s">
        <v>15</v>
      </c>
      <c r="BK642" s="187">
        <f>ROUND(I642*H642,2)</f>
        <v>0</v>
      </c>
      <c r="BL642" s="19" t="s">
        <v>253</v>
      </c>
      <c r="BM642" s="19" t="s">
        <v>856</v>
      </c>
    </row>
    <row r="643" spans="2:51" s="13" customFormat="1" ht="12">
      <c r="B643" s="197"/>
      <c r="D643" s="189" t="s">
        <v>167</v>
      </c>
      <c r="E643" s="198" t="s">
        <v>3</v>
      </c>
      <c r="F643" s="199" t="s">
        <v>857</v>
      </c>
      <c r="H643" s="198" t="s">
        <v>3</v>
      </c>
      <c r="I643" s="200"/>
      <c r="L643" s="197"/>
      <c r="M643" s="201"/>
      <c r="N643" s="202"/>
      <c r="O643" s="202"/>
      <c r="P643" s="202"/>
      <c r="Q643" s="202"/>
      <c r="R643" s="202"/>
      <c r="S643" s="202"/>
      <c r="T643" s="203"/>
      <c r="AT643" s="198" t="s">
        <v>167</v>
      </c>
      <c r="AU643" s="198" t="s">
        <v>78</v>
      </c>
      <c r="AV643" s="13" t="s">
        <v>15</v>
      </c>
      <c r="AW643" s="13" t="s">
        <v>33</v>
      </c>
      <c r="AX643" s="13" t="s">
        <v>71</v>
      </c>
      <c r="AY643" s="198" t="s">
        <v>158</v>
      </c>
    </row>
    <row r="644" spans="2:51" s="13" customFormat="1" ht="12">
      <c r="B644" s="197"/>
      <c r="D644" s="189" t="s">
        <v>167</v>
      </c>
      <c r="E644" s="198" t="s">
        <v>3</v>
      </c>
      <c r="F644" s="199" t="s">
        <v>858</v>
      </c>
      <c r="H644" s="198" t="s">
        <v>3</v>
      </c>
      <c r="I644" s="200"/>
      <c r="L644" s="197"/>
      <c r="M644" s="201"/>
      <c r="N644" s="202"/>
      <c r="O644" s="202"/>
      <c r="P644" s="202"/>
      <c r="Q644" s="202"/>
      <c r="R644" s="202"/>
      <c r="S644" s="202"/>
      <c r="T644" s="203"/>
      <c r="AT644" s="198" t="s">
        <v>167</v>
      </c>
      <c r="AU644" s="198" t="s">
        <v>78</v>
      </c>
      <c r="AV644" s="13" t="s">
        <v>15</v>
      </c>
      <c r="AW644" s="13" t="s">
        <v>33</v>
      </c>
      <c r="AX644" s="13" t="s">
        <v>71</v>
      </c>
      <c r="AY644" s="198" t="s">
        <v>158</v>
      </c>
    </row>
    <row r="645" spans="2:51" s="12" customFormat="1" ht="12">
      <c r="B645" s="188"/>
      <c r="D645" s="189" t="s">
        <v>167</v>
      </c>
      <c r="E645" s="190" t="s">
        <v>3</v>
      </c>
      <c r="F645" s="191" t="s">
        <v>859</v>
      </c>
      <c r="H645" s="192">
        <v>482</v>
      </c>
      <c r="I645" s="193"/>
      <c r="L645" s="188"/>
      <c r="M645" s="194"/>
      <c r="N645" s="195"/>
      <c r="O645" s="195"/>
      <c r="P645" s="195"/>
      <c r="Q645" s="195"/>
      <c r="R645" s="195"/>
      <c r="S645" s="195"/>
      <c r="T645" s="196"/>
      <c r="AT645" s="190" t="s">
        <v>167</v>
      </c>
      <c r="AU645" s="190" t="s">
        <v>78</v>
      </c>
      <c r="AV645" s="12" t="s">
        <v>78</v>
      </c>
      <c r="AW645" s="12" t="s">
        <v>33</v>
      </c>
      <c r="AX645" s="12" t="s">
        <v>15</v>
      </c>
      <c r="AY645" s="190" t="s">
        <v>158</v>
      </c>
    </row>
    <row r="646" spans="2:65" s="1" customFormat="1" ht="16.5" customHeight="1">
      <c r="B646" s="175"/>
      <c r="C646" s="212" t="s">
        <v>860</v>
      </c>
      <c r="D646" s="212" t="s">
        <v>248</v>
      </c>
      <c r="E646" s="213" t="s">
        <v>861</v>
      </c>
      <c r="F646" s="214" t="s">
        <v>862</v>
      </c>
      <c r="G646" s="215" t="s">
        <v>163</v>
      </c>
      <c r="H646" s="216">
        <v>491.64</v>
      </c>
      <c r="I646" s="217"/>
      <c r="J646" s="218">
        <f>ROUND(I646*H646,2)</f>
        <v>0</v>
      </c>
      <c r="K646" s="214" t="s">
        <v>164</v>
      </c>
      <c r="L646" s="219"/>
      <c r="M646" s="220" t="s">
        <v>3</v>
      </c>
      <c r="N646" s="221" t="s">
        <v>42</v>
      </c>
      <c r="O646" s="67"/>
      <c r="P646" s="185">
        <f>O646*H646</f>
        <v>0</v>
      </c>
      <c r="Q646" s="185">
        <v>0.007</v>
      </c>
      <c r="R646" s="185">
        <f>Q646*H646</f>
        <v>3.44148</v>
      </c>
      <c r="S646" s="185">
        <v>0</v>
      </c>
      <c r="T646" s="186">
        <f>S646*H646</f>
        <v>0</v>
      </c>
      <c r="AR646" s="19" t="s">
        <v>364</v>
      </c>
      <c r="AT646" s="19" t="s">
        <v>248</v>
      </c>
      <c r="AU646" s="19" t="s">
        <v>78</v>
      </c>
      <c r="AY646" s="19" t="s">
        <v>158</v>
      </c>
      <c r="BE646" s="187">
        <f>IF(N646="základní",J646,0)</f>
        <v>0</v>
      </c>
      <c r="BF646" s="187">
        <f>IF(N646="snížená",J646,0)</f>
        <v>0</v>
      </c>
      <c r="BG646" s="187">
        <f>IF(N646="zákl. přenesená",J646,0)</f>
        <v>0</v>
      </c>
      <c r="BH646" s="187">
        <f>IF(N646="sníž. přenesená",J646,0)</f>
        <v>0</v>
      </c>
      <c r="BI646" s="187">
        <f>IF(N646="nulová",J646,0)</f>
        <v>0</v>
      </c>
      <c r="BJ646" s="19" t="s">
        <v>15</v>
      </c>
      <c r="BK646" s="187">
        <f>ROUND(I646*H646,2)</f>
        <v>0</v>
      </c>
      <c r="BL646" s="19" t="s">
        <v>253</v>
      </c>
      <c r="BM646" s="19" t="s">
        <v>863</v>
      </c>
    </row>
    <row r="647" spans="2:51" s="12" customFormat="1" ht="12">
      <c r="B647" s="188"/>
      <c r="D647" s="189" t="s">
        <v>167</v>
      </c>
      <c r="F647" s="191" t="s">
        <v>864</v>
      </c>
      <c r="H647" s="192">
        <v>491.64</v>
      </c>
      <c r="I647" s="193"/>
      <c r="L647" s="188"/>
      <c r="M647" s="194"/>
      <c r="N647" s="195"/>
      <c r="O647" s="195"/>
      <c r="P647" s="195"/>
      <c r="Q647" s="195"/>
      <c r="R647" s="195"/>
      <c r="S647" s="195"/>
      <c r="T647" s="196"/>
      <c r="AT647" s="190" t="s">
        <v>167</v>
      </c>
      <c r="AU647" s="190" t="s">
        <v>78</v>
      </c>
      <c r="AV647" s="12" t="s">
        <v>78</v>
      </c>
      <c r="AW647" s="12" t="s">
        <v>4</v>
      </c>
      <c r="AX647" s="12" t="s">
        <v>15</v>
      </c>
      <c r="AY647" s="190" t="s">
        <v>158</v>
      </c>
    </row>
    <row r="648" spans="2:65" s="1" customFormat="1" ht="22.5" customHeight="1">
      <c r="B648" s="175"/>
      <c r="C648" s="176" t="s">
        <v>865</v>
      </c>
      <c r="D648" s="176" t="s">
        <v>160</v>
      </c>
      <c r="E648" s="177" t="s">
        <v>866</v>
      </c>
      <c r="F648" s="178" t="s">
        <v>867</v>
      </c>
      <c r="G648" s="179" t="s">
        <v>821</v>
      </c>
      <c r="H648" s="230"/>
      <c r="I648" s="181"/>
      <c r="J648" s="182">
        <f>ROUND(I648*H648,2)</f>
        <v>0</v>
      </c>
      <c r="K648" s="178" t="s">
        <v>164</v>
      </c>
      <c r="L648" s="37"/>
      <c r="M648" s="183" t="s">
        <v>3</v>
      </c>
      <c r="N648" s="184" t="s">
        <v>42</v>
      </c>
      <c r="O648" s="67"/>
      <c r="P648" s="185">
        <f>O648*H648</f>
        <v>0</v>
      </c>
      <c r="Q648" s="185">
        <v>0</v>
      </c>
      <c r="R648" s="185">
        <f>Q648*H648</f>
        <v>0</v>
      </c>
      <c r="S648" s="185">
        <v>0</v>
      </c>
      <c r="T648" s="186">
        <f>S648*H648</f>
        <v>0</v>
      </c>
      <c r="AR648" s="19" t="s">
        <v>253</v>
      </c>
      <c r="AT648" s="19" t="s">
        <v>160</v>
      </c>
      <c r="AU648" s="19" t="s">
        <v>78</v>
      </c>
      <c r="AY648" s="19" t="s">
        <v>158</v>
      </c>
      <c r="BE648" s="187">
        <f>IF(N648="základní",J648,0)</f>
        <v>0</v>
      </c>
      <c r="BF648" s="187">
        <f>IF(N648="snížená",J648,0)</f>
        <v>0</v>
      </c>
      <c r="BG648" s="187">
        <f>IF(N648="zákl. přenesená",J648,0)</f>
        <v>0</v>
      </c>
      <c r="BH648" s="187">
        <f>IF(N648="sníž. přenesená",J648,0)</f>
        <v>0</v>
      </c>
      <c r="BI648" s="187">
        <f>IF(N648="nulová",J648,0)</f>
        <v>0</v>
      </c>
      <c r="BJ648" s="19" t="s">
        <v>15</v>
      </c>
      <c r="BK648" s="187">
        <f>ROUND(I648*H648,2)</f>
        <v>0</v>
      </c>
      <c r="BL648" s="19" t="s">
        <v>253</v>
      </c>
      <c r="BM648" s="19" t="s">
        <v>868</v>
      </c>
    </row>
    <row r="649" spans="2:63" s="11" customFormat="1" ht="22.8" customHeight="1">
      <c r="B649" s="162"/>
      <c r="D649" s="163" t="s">
        <v>70</v>
      </c>
      <c r="E649" s="173" t="s">
        <v>869</v>
      </c>
      <c r="F649" s="173" t="s">
        <v>870</v>
      </c>
      <c r="I649" s="165"/>
      <c r="J649" s="174">
        <f>BK649</f>
        <v>0</v>
      </c>
      <c r="L649" s="162"/>
      <c r="M649" s="167"/>
      <c r="N649" s="168"/>
      <c r="O649" s="168"/>
      <c r="P649" s="169">
        <f>SUM(P650:P656)</f>
        <v>0</v>
      </c>
      <c r="Q649" s="168"/>
      <c r="R649" s="169">
        <f>SUM(R650:R656)</f>
        <v>0.02094</v>
      </c>
      <c r="S649" s="168"/>
      <c r="T649" s="170">
        <f>SUM(T650:T656)</f>
        <v>0</v>
      </c>
      <c r="AR649" s="163" t="s">
        <v>78</v>
      </c>
      <c r="AT649" s="171" t="s">
        <v>70</v>
      </c>
      <c r="AU649" s="171" t="s">
        <v>15</v>
      </c>
      <c r="AY649" s="163" t="s">
        <v>158</v>
      </c>
      <c r="BK649" s="172">
        <f>SUM(BK650:BK656)</f>
        <v>0</v>
      </c>
    </row>
    <row r="650" spans="2:65" s="1" customFormat="1" ht="22.5" customHeight="1">
      <c r="B650" s="175"/>
      <c r="C650" s="176" t="s">
        <v>871</v>
      </c>
      <c r="D650" s="176" t="s">
        <v>160</v>
      </c>
      <c r="E650" s="177" t="s">
        <v>872</v>
      </c>
      <c r="F650" s="178" t="s">
        <v>873</v>
      </c>
      <c r="G650" s="179" t="s">
        <v>163</v>
      </c>
      <c r="H650" s="180">
        <v>1.5</v>
      </c>
      <c r="I650" s="181"/>
      <c r="J650" s="182">
        <f>ROUND(I650*H650,2)</f>
        <v>0</v>
      </c>
      <c r="K650" s="178" t="s">
        <v>164</v>
      </c>
      <c r="L650" s="37"/>
      <c r="M650" s="183" t="s">
        <v>3</v>
      </c>
      <c r="N650" s="184" t="s">
        <v>42</v>
      </c>
      <c r="O650" s="67"/>
      <c r="P650" s="185">
        <f>O650*H650</f>
        <v>0</v>
      </c>
      <c r="Q650" s="185">
        <v>0.01396</v>
      </c>
      <c r="R650" s="185">
        <f>Q650*H650</f>
        <v>0.02094</v>
      </c>
      <c r="S650" s="185">
        <v>0</v>
      </c>
      <c r="T650" s="186">
        <f>S650*H650</f>
        <v>0</v>
      </c>
      <c r="AR650" s="19" t="s">
        <v>253</v>
      </c>
      <c r="AT650" s="19" t="s">
        <v>160</v>
      </c>
      <c r="AU650" s="19" t="s">
        <v>78</v>
      </c>
      <c r="AY650" s="19" t="s">
        <v>158</v>
      </c>
      <c r="BE650" s="187">
        <f>IF(N650="základní",J650,0)</f>
        <v>0</v>
      </c>
      <c r="BF650" s="187">
        <f>IF(N650="snížená",J650,0)</f>
        <v>0</v>
      </c>
      <c r="BG650" s="187">
        <f>IF(N650="zákl. přenesená",J650,0)</f>
        <v>0</v>
      </c>
      <c r="BH650" s="187">
        <f>IF(N650="sníž. přenesená",J650,0)</f>
        <v>0</v>
      </c>
      <c r="BI650" s="187">
        <f>IF(N650="nulová",J650,0)</f>
        <v>0</v>
      </c>
      <c r="BJ650" s="19" t="s">
        <v>15</v>
      </c>
      <c r="BK650" s="187">
        <f>ROUND(I650*H650,2)</f>
        <v>0</v>
      </c>
      <c r="BL650" s="19" t="s">
        <v>253</v>
      </c>
      <c r="BM650" s="19" t="s">
        <v>874</v>
      </c>
    </row>
    <row r="651" spans="2:51" s="13" customFormat="1" ht="12">
      <c r="B651" s="197"/>
      <c r="D651" s="189" t="s">
        <v>167</v>
      </c>
      <c r="E651" s="198" t="s">
        <v>3</v>
      </c>
      <c r="F651" s="199" t="s">
        <v>330</v>
      </c>
      <c r="H651" s="198" t="s">
        <v>3</v>
      </c>
      <c r="I651" s="200"/>
      <c r="L651" s="197"/>
      <c r="M651" s="201"/>
      <c r="N651" s="202"/>
      <c r="O651" s="202"/>
      <c r="P651" s="202"/>
      <c r="Q651" s="202"/>
      <c r="R651" s="202"/>
      <c r="S651" s="202"/>
      <c r="T651" s="203"/>
      <c r="AT651" s="198" t="s">
        <v>167</v>
      </c>
      <c r="AU651" s="198" t="s">
        <v>78</v>
      </c>
      <c r="AV651" s="13" t="s">
        <v>15</v>
      </c>
      <c r="AW651" s="13" t="s">
        <v>33</v>
      </c>
      <c r="AX651" s="13" t="s">
        <v>71</v>
      </c>
      <c r="AY651" s="198" t="s">
        <v>158</v>
      </c>
    </row>
    <row r="652" spans="2:51" s="12" customFormat="1" ht="12">
      <c r="B652" s="188"/>
      <c r="D652" s="189" t="s">
        <v>167</v>
      </c>
      <c r="E652" s="190" t="s">
        <v>3</v>
      </c>
      <c r="F652" s="191" t="s">
        <v>875</v>
      </c>
      <c r="H652" s="192">
        <v>1.5</v>
      </c>
      <c r="I652" s="193"/>
      <c r="L652" s="188"/>
      <c r="M652" s="194"/>
      <c r="N652" s="195"/>
      <c r="O652" s="195"/>
      <c r="P652" s="195"/>
      <c r="Q652" s="195"/>
      <c r="R652" s="195"/>
      <c r="S652" s="195"/>
      <c r="T652" s="196"/>
      <c r="AT652" s="190" t="s">
        <v>167</v>
      </c>
      <c r="AU652" s="190" t="s">
        <v>78</v>
      </c>
      <c r="AV652" s="12" t="s">
        <v>78</v>
      </c>
      <c r="AW652" s="12" t="s">
        <v>33</v>
      </c>
      <c r="AX652" s="12" t="s">
        <v>71</v>
      </c>
      <c r="AY652" s="190" t="s">
        <v>158</v>
      </c>
    </row>
    <row r="653" spans="2:51" s="14" customFormat="1" ht="12">
      <c r="B653" s="204"/>
      <c r="D653" s="189" t="s">
        <v>167</v>
      </c>
      <c r="E653" s="205" t="s">
        <v>3</v>
      </c>
      <c r="F653" s="206" t="s">
        <v>215</v>
      </c>
      <c r="H653" s="207">
        <v>1.5</v>
      </c>
      <c r="I653" s="208"/>
      <c r="L653" s="204"/>
      <c r="M653" s="209"/>
      <c r="N653" s="210"/>
      <c r="O653" s="210"/>
      <c r="P653" s="210"/>
      <c r="Q653" s="210"/>
      <c r="R653" s="210"/>
      <c r="S653" s="210"/>
      <c r="T653" s="211"/>
      <c r="AT653" s="205" t="s">
        <v>167</v>
      </c>
      <c r="AU653" s="205" t="s">
        <v>78</v>
      </c>
      <c r="AV653" s="14" t="s">
        <v>165</v>
      </c>
      <c r="AW653" s="14" t="s">
        <v>33</v>
      </c>
      <c r="AX653" s="14" t="s">
        <v>15</v>
      </c>
      <c r="AY653" s="205" t="s">
        <v>158</v>
      </c>
    </row>
    <row r="654" spans="2:65" s="1" customFormat="1" ht="56.25" customHeight="1">
      <c r="B654" s="175"/>
      <c r="C654" s="176" t="s">
        <v>876</v>
      </c>
      <c r="D654" s="176" t="s">
        <v>160</v>
      </c>
      <c r="E654" s="177" t="s">
        <v>877</v>
      </c>
      <c r="F654" s="178" t="s">
        <v>878</v>
      </c>
      <c r="G654" s="179" t="s">
        <v>163</v>
      </c>
      <c r="H654" s="180">
        <v>21.9</v>
      </c>
      <c r="I654" s="181"/>
      <c r="J654" s="182">
        <f>ROUND(I654*H654,2)</f>
        <v>0</v>
      </c>
      <c r="K654" s="178" t="s">
        <v>3</v>
      </c>
      <c r="L654" s="37"/>
      <c r="M654" s="183" t="s">
        <v>3</v>
      </c>
      <c r="N654" s="184" t="s">
        <v>42</v>
      </c>
      <c r="O654" s="67"/>
      <c r="P654" s="185">
        <f>O654*H654</f>
        <v>0</v>
      </c>
      <c r="Q654" s="185">
        <v>0</v>
      </c>
      <c r="R654" s="185">
        <f>Q654*H654</f>
        <v>0</v>
      </c>
      <c r="S654" s="185">
        <v>0</v>
      </c>
      <c r="T654" s="186">
        <f>S654*H654</f>
        <v>0</v>
      </c>
      <c r="AR654" s="19" t="s">
        <v>253</v>
      </c>
      <c r="AT654" s="19" t="s">
        <v>160</v>
      </c>
      <c r="AU654" s="19" t="s">
        <v>78</v>
      </c>
      <c r="AY654" s="19" t="s">
        <v>158</v>
      </c>
      <c r="BE654" s="187">
        <f>IF(N654="základní",J654,0)</f>
        <v>0</v>
      </c>
      <c r="BF654" s="187">
        <f>IF(N654="snížená",J654,0)</f>
        <v>0</v>
      </c>
      <c r="BG654" s="187">
        <f>IF(N654="zákl. přenesená",J654,0)</f>
        <v>0</v>
      </c>
      <c r="BH654" s="187">
        <f>IF(N654="sníž. přenesená",J654,0)</f>
        <v>0</v>
      </c>
      <c r="BI654" s="187">
        <f>IF(N654="nulová",J654,0)</f>
        <v>0</v>
      </c>
      <c r="BJ654" s="19" t="s">
        <v>15</v>
      </c>
      <c r="BK654" s="187">
        <f>ROUND(I654*H654,2)</f>
        <v>0</v>
      </c>
      <c r="BL654" s="19" t="s">
        <v>253</v>
      </c>
      <c r="BM654" s="19" t="s">
        <v>879</v>
      </c>
    </row>
    <row r="655" spans="2:51" s="12" customFormat="1" ht="12">
      <c r="B655" s="188"/>
      <c r="D655" s="189" t="s">
        <v>167</v>
      </c>
      <c r="E655" s="190" t="s">
        <v>3</v>
      </c>
      <c r="F655" s="191" t="s">
        <v>880</v>
      </c>
      <c r="H655" s="192">
        <v>21.9</v>
      </c>
      <c r="I655" s="193"/>
      <c r="L655" s="188"/>
      <c r="M655" s="194"/>
      <c r="N655" s="195"/>
      <c r="O655" s="195"/>
      <c r="P655" s="195"/>
      <c r="Q655" s="195"/>
      <c r="R655" s="195"/>
      <c r="S655" s="195"/>
      <c r="T655" s="196"/>
      <c r="AT655" s="190" t="s">
        <v>167</v>
      </c>
      <c r="AU655" s="190" t="s">
        <v>78</v>
      </c>
      <c r="AV655" s="12" t="s">
        <v>78</v>
      </c>
      <c r="AW655" s="12" t="s">
        <v>33</v>
      </c>
      <c r="AX655" s="12" t="s">
        <v>15</v>
      </c>
      <c r="AY655" s="190" t="s">
        <v>158</v>
      </c>
    </row>
    <row r="656" spans="2:65" s="1" customFormat="1" ht="22.5" customHeight="1">
      <c r="B656" s="175"/>
      <c r="C656" s="176" t="s">
        <v>881</v>
      </c>
      <c r="D656" s="176" t="s">
        <v>160</v>
      </c>
      <c r="E656" s="177" t="s">
        <v>882</v>
      </c>
      <c r="F656" s="178" t="s">
        <v>883</v>
      </c>
      <c r="G656" s="179" t="s">
        <v>821</v>
      </c>
      <c r="H656" s="230"/>
      <c r="I656" s="181"/>
      <c r="J656" s="182">
        <f>ROUND(I656*H656,2)</f>
        <v>0</v>
      </c>
      <c r="K656" s="178" t="s">
        <v>164</v>
      </c>
      <c r="L656" s="37"/>
      <c r="M656" s="183" t="s">
        <v>3</v>
      </c>
      <c r="N656" s="184" t="s">
        <v>42</v>
      </c>
      <c r="O656" s="67"/>
      <c r="P656" s="185">
        <f>O656*H656</f>
        <v>0</v>
      </c>
      <c r="Q656" s="185">
        <v>0</v>
      </c>
      <c r="R656" s="185">
        <f>Q656*H656</f>
        <v>0</v>
      </c>
      <c r="S656" s="185">
        <v>0</v>
      </c>
      <c r="T656" s="186">
        <f>S656*H656</f>
        <v>0</v>
      </c>
      <c r="AR656" s="19" t="s">
        <v>253</v>
      </c>
      <c r="AT656" s="19" t="s">
        <v>160</v>
      </c>
      <c r="AU656" s="19" t="s">
        <v>78</v>
      </c>
      <c r="AY656" s="19" t="s">
        <v>158</v>
      </c>
      <c r="BE656" s="187">
        <f>IF(N656="základní",J656,0)</f>
        <v>0</v>
      </c>
      <c r="BF656" s="187">
        <f>IF(N656="snížená",J656,0)</f>
        <v>0</v>
      </c>
      <c r="BG656" s="187">
        <f>IF(N656="zákl. přenesená",J656,0)</f>
        <v>0</v>
      </c>
      <c r="BH656" s="187">
        <f>IF(N656="sníž. přenesená",J656,0)</f>
        <v>0</v>
      </c>
      <c r="BI656" s="187">
        <f>IF(N656="nulová",J656,0)</f>
        <v>0</v>
      </c>
      <c r="BJ656" s="19" t="s">
        <v>15</v>
      </c>
      <c r="BK656" s="187">
        <f>ROUND(I656*H656,2)</f>
        <v>0</v>
      </c>
      <c r="BL656" s="19" t="s">
        <v>253</v>
      </c>
      <c r="BM656" s="19" t="s">
        <v>884</v>
      </c>
    </row>
    <row r="657" spans="2:63" s="11" customFormat="1" ht="22.8" customHeight="1">
      <c r="B657" s="162"/>
      <c r="D657" s="163" t="s">
        <v>70</v>
      </c>
      <c r="E657" s="173" t="s">
        <v>885</v>
      </c>
      <c r="F657" s="173" t="s">
        <v>886</v>
      </c>
      <c r="I657" s="165"/>
      <c r="J657" s="174">
        <f>BK657</f>
        <v>0</v>
      </c>
      <c r="L657" s="162"/>
      <c r="M657" s="167"/>
      <c r="N657" s="168"/>
      <c r="O657" s="168"/>
      <c r="P657" s="169">
        <f>SUM(P658:P682)</f>
        <v>0</v>
      </c>
      <c r="Q657" s="168"/>
      <c r="R657" s="169">
        <f>SUM(R658:R682)</f>
        <v>1.1704607999999999</v>
      </c>
      <c r="S657" s="168"/>
      <c r="T657" s="170">
        <f>SUM(T658:T682)</f>
        <v>1.27395</v>
      </c>
      <c r="AR657" s="163" t="s">
        <v>78</v>
      </c>
      <c r="AT657" s="171" t="s">
        <v>70</v>
      </c>
      <c r="AU657" s="171" t="s">
        <v>15</v>
      </c>
      <c r="AY657" s="163" t="s">
        <v>158</v>
      </c>
      <c r="BK657" s="172">
        <f>SUM(BK658:BK682)</f>
        <v>0</v>
      </c>
    </row>
    <row r="658" spans="2:65" s="1" customFormat="1" ht="22.5" customHeight="1">
      <c r="B658" s="175"/>
      <c r="C658" s="176" t="s">
        <v>887</v>
      </c>
      <c r="D658" s="176" t="s">
        <v>160</v>
      </c>
      <c r="E658" s="177" t="s">
        <v>888</v>
      </c>
      <c r="F658" s="178" t="s">
        <v>889</v>
      </c>
      <c r="G658" s="179" t="s">
        <v>163</v>
      </c>
      <c r="H658" s="180">
        <v>45</v>
      </c>
      <c r="I658" s="181"/>
      <c r="J658" s="182">
        <f>ROUND(I658*H658,2)</f>
        <v>0</v>
      </c>
      <c r="K658" s="178" t="s">
        <v>164</v>
      </c>
      <c r="L658" s="37"/>
      <c r="M658" s="183" t="s">
        <v>3</v>
      </c>
      <c r="N658" s="184" t="s">
        <v>42</v>
      </c>
      <c r="O658" s="67"/>
      <c r="P658" s="185">
        <f>O658*H658</f>
        <v>0</v>
      </c>
      <c r="Q658" s="185">
        <v>0</v>
      </c>
      <c r="R658" s="185">
        <f>Q658*H658</f>
        <v>0</v>
      </c>
      <c r="S658" s="185">
        <v>0</v>
      </c>
      <c r="T658" s="186">
        <f>S658*H658</f>
        <v>0</v>
      </c>
      <c r="AR658" s="19" t="s">
        <v>253</v>
      </c>
      <c r="AT658" s="19" t="s">
        <v>160</v>
      </c>
      <c r="AU658" s="19" t="s">
        <v>78</v>
      </c>
      <c r="AY658" s="19" t="s">
        <v>158</v>
      </c>
      <c r="BE658" s="187">
        <f>IF(N658="základní",J658,0)</f>
        <v>0</v>
      </c>
      <c r="BF658" s="187">
        <f>IF(N658="snížená",J658,0)</f>
        <v>0</v>
      </c>
      <c r="BG658" s="187">
        <f>IF(N658="zákl. přenesená",J658,0)</f>
        <v>0</v>
      </c>
      <c r="BH658" s="187">
        <f>IF(N658="sníž. přenesená",J658,0)</f>
        <v>0</v>
      </c>
      <c r="BI658" s="187">
        <f>IF(N658="nulová",J658,0)</f>
        <v>0</v>
      </c>
      <c r="BJ658" s="19" t="s">
        <v>15</v>
      </c>
      <c r="BK658" s="187">
        <f>ROUND(I658*H658,2)</f>
        <v>0</v>
      </c>
      <c r="BL658" s="19" t="s">
        <v>253</v>
      </c>
      <c r="BM658" s="19" t="s">
        <v>890</v>
      </c>
    </row>
    <row r="659" spans="2:65" s="1" customFormat="1" ht="16.5" customHeight="1">
      <c r="B659" s="175"/>
      <c r="C659" s="212" t="s">
        <v>891</v>
      </c>
      <c r="D659" s="212" t="s">
        <v>248</v>
      </c>
      <c r="E659" s="213" t="s">
        <v>892</v>
      </c>
      <c r="F659" s="214" t="s">
        <v>893</v>
      </c>
      <c r="G659" s="215" t="s">
        <v>163</v>
      </c>
      <c r="H659" s="216">
        <v>49.5</v>
      </c>
      <c r="I659" s="217"/>
      <c r="J659" s="218">
        <f>ROUND(I659*H659,2)</f>
        <v>0</v>
      </c>
      <c r="K659" s="214" t="s">
        <v>164</v>
      </c>
      <c r="L659" s="219"/>
      <c r="M659" s="220" t="s">
        <v>3</v>
      </c>
      <c r="N659" s="221" t="s">
        <v>42</v>
      </c>
      <c r="O659" s="67"/>
      <c r="P659" s="185">
        <f>O659*H659</f>
        <v>0</v>
      </c>
      <c r="Q659" s="185">
        <v>0.00014</v>
      </c>
      <c r="R659" s="185">
        <f>Q659*H659</f>
        <v>0.0069299999999999995</v>
      </c>
      <c r="S659" s="185">
        <v>0</v>
      </c>
      <c r="T659" s="186">
        <f>S659*H659</f>
        <v>0</v>
      </c>
      <c r="AR659" s="19" t="s">
        <v>364</v>
      </c>
      <c r="AT659" s="19" t="s">
        <v>248</v>
      </c>
      <c r="AU659" s="19" t="s">
        <v>78</v>
      </c>
      <c r="AY659" s="19" t="s">
        <v>158</v>
      </c>
      <c r="BE659" s="187">
        <f>IF(N659="základní",J659,0)</f>
        <v>0</v>
      </c>
      <c r="BF659" s="187">
        <f>IF(N659="snížená",J659,0)</f>
        <v>0</v>
      </c>
      <c r="BG659" s="187">
        <f>IF(N659="zákl. přenesená",J659,0)</f>
        <v>0</v>
      </c>
      <c r="BH659" s="187">
        <f>IF(N659="sníž. přenesená",J659,0)</f>
        <v>0</v>
      </c>
      <c r="BI659" s="187">
        <f>IF(N659="nulová",J659,0)</f>
        <v>0</v>
      </c>
      <c r="BJ659" s="19" t="s">
        <v>15</v>
      </c>
      <c r="BK659" s="187">
        <f>ROUND(I659*H659,2)</f>
        <v>0</v>
      </c>
      <c r="BL659" s="19" t="s">
        <v>253</v>
      </c>
      <c r="BM659" s="19" t="s">
        <v>894</v>
      </c>
    </row>
    <row r="660" spans="2:51" s="12" customFormat="1" ht="12">
      <c r="B660" s="188"/>
      <c r="D660" s="189" t="s">
        <v>167</v>
      </c>
      <c r="F660" s="191" t="s">
        <v>895</v>
      </c>
      <c r="H660" s="192">
        <v>49.5</v>
      </c>
      <c r="I660" s="193"/>
      <c r="L660" s="188"/>
      <c r="M660" s="194"/>
      <c r="N660" s="195"/>
      <c r="O660" s="195"/>
      <c r="P660" s="195"/>
      <c r="Q660" s="195"/>
      <c r="R660" s="195"/>
      <c r="S660" s="195"/>
      <c r="T660" s="196"/>
      <c r="AT660" s="190" t="s">
        <v>167</v>
      </c>
      <c r="AU660" s="190" t="s">
        <v>78</v>
      </c>
      <c r="AV660" s="12" t="s">
        <v>78</v>
      </c>
      <c r="AW660" s="12" t="s">
        <v>4</v>
      </c>
      <c r="AX660" s="12" t="s">
        <v>15</v>
      </c>
      <c r="AY660" s="190" t="s">
        <v>158</v>
      </c>
    </row>
    <row r="661" spans="2:65" s="1" customFormat="1" ht="22.5" customHeight="1">
      <c r="B661" s="175"/>
      <c r="C661" s="176" t="s">
        <v>896</v>
      </c>
      <c r="D661" s="176" t="s">
        <v>160</v>
      </c>
      <c r="E661" s="177" t="s">
        <v>897</v>
      </c>
      <c r="F661" s="178" t="s">
        <v>898</v>
      </c>
      <c r="G661" s="179" t="s">
        <v>163</v>
      </c>
      <c r="H661" s="180">
        <v>12</v>
      </c>
      <c r="I661" s="181"/>
      <c r="J661" s="182">
        <f>ROUND(I661*H661,2)</f>
        <v>0</v>
      </c>
      <c r="K661" s="178" t="s">
        <v>164</v>
      </c>
      <c r="L661" s="37"/>
      <c r="M661" s="183" t="s">
        <v>3</v>
      </c>
      <c r="N661" s="184" t="s">
        <v>42</v>
      </c>
      <c r="O661" s="67"/>
      <c r="P661" s="185">
        <f>O661*H661</f>
        <v>0</v>
      </c>
      <c r="Q661" s="185">
        <v>0</v>
      </c>
      <c r="R661" s="185">
        <f>Q661*H661</f>
        <v>0</v>
      </c>
      <c r="S661" s="185">
        <v>0</v>
      </c>
      <c r="T661" s="186">
        <f>S661*H661</f>
        <v>0</v>
      </c>
      <c r="AR661" s="19" t="s">
        <v>253</v>
      </c>
      <c r="AT661" s="19" t="s">
        <v>160</v>
      </c>
      <c r="AU661" s="19" t="s">
        <v>78</v>
      </c>
      <c r="AY661" s="19" t="s">
        <v>158</v>
      </c>
      <c r="BE661" s="187">
        <f>IF(N661="základní",J661,0)</f>
        <v>0</v>
      </c>
      <c r="BF661" s="187">
        <f>IF(N661="snížená",J661,0)</f>
        <v>0</v>
      </c>
      <c r="BG661" s="187">
        <f>IF(N661="zákl. přenesená",J661,0)</f>
        <v>0</v>
      </c>
      <c r="BH661" s="187">
        <f>IF(N661="sníž. přenesená",J661,0)</f>
        <v>0</v>
      </c>
      <c r="BI661" s="187">
        <f>IF(N661="nulová",J661,0)</f>
        <v>0</v>
      </c>
      <c r="BJ661" s="19" t="s">
        <v>15</v>
      </c>
      <c r="BK661" s="187">
        <f>ROUND(I661*H661,2)</f>
        <v>0</v>
      </c>
      <c r="BL661" s="19" t="s">
        <v>253</v>
      </c>
      <c r="BM661" s="19" t="s">
        <v>899</v>
      </c>
    </row>
    <row r="662" spans="2:51" s="13" customFormat="1" ht="12">
      <c r="B662" s="197"/>
      <c r="D662" s="189" t="s">
        <v>167</v>
      </c>
      <c r="E662" s="198" t="s">
        <v>3</v>
      </c>
      <c r="F662" s="199" t="s">
        <v>900</v>
      </c>
      <c r="H662" s="198" t="s">
        <v>3</v>
      </c>
      <c r="I662" s="200"/>
      <c r="L662" s="197"/>
      <c r="M662" s="201"/>
      <c r="N662" s="202"/>
      <c r="O662" s="202"/>
      <c r="P662" s="202"/>
      <c r="Q662" s="202"/>
      <c r="R662" s="202"/>
      <c r="S662" s="202"/>
      <c r="T662" s="203"/>
      <c r="AT662" s="198" t="s">
        <v>167</v>
      </c>
      <c r="AU662" s="198" t="s">
        <v>78</v>
      </c>
      <c r="AV662" s="13" t="s">
        <v>15</v>
      </c>
      <c r="AW662" s="13" t="s">
        <v>33</v>
      </c>
      <c r="AX662" s="13" t="s">
        <v>71</v>
      </c>
      <c r="AY662" s="198" t="s">
        <v>158</v>
      </c>
    </row>
    <row r="663" spans="2:51" s="12" customFormat="1" ht="12">
      <c r="B663" s="188"/>
      <c r="D663" s="189" t="s">
        <v>167</v>
      </c>
      <c r="E663" s="190" t="s">
        <v>3</v>
      </c>
      <c r="F663" s="191" t="s">
        <v>901</v>
      </c>
      <c r="H663" s="192">
        <v>12</v>
      </c>
      <c r="I663" s="193"/>
      <c r="L663" s="188"/>
      <c r="M663" s="194"/>
      <c r="N663" s="195"/>
      <c r="O663" s="195"/>
      <c r="P663" s="195"/>
      <c r="Q663" s="195"/>
      <c r="R663" s="195"/>
      <c r="S663" s="195"/>
      <c r="T663" s="196"/>
      <c r="AT663" s="190" t="s">
        <v>167</v>
      </c>
      <c r="AU663" s="190" t="s">
        <v>78</v>
      </c>
      <c r="AV663" s="12" t="s">
        <v>78</v>
      </c>
      <c r="AW663" s="12" t="s">
        <v>33</v>
      </c>
      <c r="AX663" s="12" t="s">
        <v>15</v>
      </c>
      <c r="AY663" s="190" t="s">
        <v>158</v>
      </c>
    </row>
    <row r="664" spans="2:65" s="1" customFormat="1" ht="16.5" customHeight="1">
      <c r="B664" s="175"/>
      <c r="C664" s="212" t="s">
        <v>902</v>
      </c>
      <c r="D664" s="212" t="s">
        <v>248</v>
      </c>
      <c r="E664" s="213" t="s">
        <v>903</v>
      </c>
      <c r="F664" s="214" t="s">
        <v>904</v>
      </c>
      <c r="G664" s="215" t="s">
        <v>163</v>
      </c>
      <c r="H664" s="216">
        <v>12.24</v>
      </c>
      <c r="I664" s="217"/>
      <c r="J664" s="218">
        <f>ROUND(I664*H664,2)</f>
        <v>0</v>
      </c>
      <c r="K664" s="214" t="s">
        <v>164</v>
      </c>
      <c r="L664" s="219"/>
      <c r="M664" s="220" t="s">
        <v>3</v>
      </c>
      <c r="N664" s="221" t="s">
        <v>42</v>
      </c>
      <c r="O664" s="67"/>
      <c r="P664" s="185">
        <f>O664*H664</f>
        <v>0</v>
      </c>
      <c r="Q664" s="185">
        <v>0.0018</v>
      </c>
      <c r="R664" s="185">
        <f>Q664*H664</f>
        <v>0.022032</v>
      </c>
      <c r="S664" s="185">
        <v>0</v>
      </c>
      <c r="T664" s="186">
        <f>S664*H664</f>
        <v>0</v>
      </c>
      <c r="AR664" s="19" t="s">
        <v>364</v>
      </c>
      <c r="AT664" s="19" t="s">
        <v>248</v>
      </c>
      <c r="AU664" s="19" t="s">
        <v>78</v>
      </c>
      <c r="AY664" s="19" t="s">
        <v>158</v>
      </c>
      <c r="BE664" s="187">
        <f>IF(N664="základní",J664,0)</f>
        <v>0</v>
      </c>
      <c r="BF664" s="187">
        <f>IF(N664="snížená",J664,0)</f>
        <v>0</v>
      </c>
      <c r="BG664" s="187">
        <f>IF(N664="zákl. přenesená",J664,0)</f>
        <v>0</v>
      </c>
      <c r="BH664" s="187">
        <f>IF(N664="sníž. přenesená",J664,0)</f>
        <v>0</v>
      </c>
      <c r="BI664" s="187">
        <f>IF(N664="nulová",J664,0)</f>
        <v>0</v>
      </c>
      <c r="BJ664" s="19" t="s">
        <v>15</v>
      </c>
      <c r="BK664" s="187">
        <f>ROUND(I664*H664,2)</f>
        <v>0</v>
      </c>
      <c r="BL664" s="19" t="s">
        <v>253</v>
      </c>
      <c r="BM664" s="19" t="s">
        <v>905</v>
      </c>
    </row>
    <row r="665" spans="2:51" s="12" customFormat="1" ht="12">
      <c r="B665" s="188"/>
      <c r="D665" s="189" t="s">
        <v>167</v>
      </c>
      <c r="F665" s="191" t="s">
        <v>906</v>
      </c>
      <c r="H665" s="192">
        <v>12.24</v>
      </c>
      <c r="I665" s="193"/>
      <c r="L665" s="188"/>
      <c r="M665" s="194"/>
      <c r="N665" s="195"/>
      <c r="O665" s="195"/>
      <c r="P665" s="195"/>
      <c r="Q665" s="195"/>
      <c r="R665" s="195"/>
      <c r="S665" s="195"/>
      <c r="T665" s="196"/>
      <c r="AT665" s="190" t="s">
        <v>167</v>
      </c>
      <c r="AU665" s="190" t="s">
        <v>78</v>
      </c>
      <c r="AV665" s="12" t="s">
        <v>78</v>
      </c>
      <c r="AW665" s="12" t="s">
        <v>4</v>
      </c>
      <c r="AX665" s="12" t="s">
        <v>15</v>
      </c>
      <c r="AY665" s="190" t="s">
        <v>158</v>
      </c>
    </row>
    <row r="666" spans="2:65" s="1" customFormat="1" ht="22.5" customHeight="1">
      <c r="B666" s="175"/>
      <c r="C666" s="176" t="s">
        <v>907</v>
      </c>
      <c r="D666" s="176" t="s">
        <v>160</v>
      </c>
      <c r="E666" s="177" t="s">
        <v>897</v>
      </c>
      <c r="F666" s="178" t="s">
        <v>898</v>
      </c>
      <c r="G666" s="179" t="s">
        <v>163</v>
      </c>
      <c r="H666" s="180">
        <v>12</v>
      </c>
      <c r="I666" s="181"/>
      <c r="J666" s="182">
        <f>ROUND(I666*H666,2)</f>
        <v>0</v>
      </c>
      <c r="K666" s="178" t="s">
        <v>164</v>
      </c>
      <c r="L666" s="37"/>
      <c r="M666" s="183" t="s">
        <v>3</v>
      </c>
      <c r="N666" s="184" t="s">
        <v>42</v>
      </c>
      <c r="O666" s="67"/>
      <c r="P666" s="185">
        <f>O666*H666</f>
        <v>0</v>
      </c>
      <c r="Q666" s="185">
        <v>0</v>
      </c>
      <c r="R666" s="185">
        <f>Q666*H666</f>
        <v>0</v>
      </c>
      <c r="S666" s="185">
        <v>0</v>
      </c>
      <c r="T666" s="186">
        <f>S666*H666</f>
        <v>0</v>
      </c>
      <c r="AR666" s="19" t="s">
        <v>253</v>
      </c>
      <c r="AT666" s="19" t="s">
        <v>160</v>
      </c>
      <c r="AU666" s="19" t="s">
        <v>78</v>
      </c>
      <c r="AY666" s="19" t="s">
        <v>158</v>
      </c>
      <c r="BE666" s="187">
        <f>IF(N666="základní",J666,0)</f>
        <v>0</v>
      </c>
      <c r="BF666" s="187">
        <f>IF(N666="snížená",J666,0)</f>
        <v>0</v>
      </c>
      <c r="BG666" s="187">
        <f>IF(N666="zákl. přenesená",J666,0)</f>
        <v>0</v>
      </c>
      <c r="BH666" s="187">
        <f>IF(N666="sníž. přenesená",J666,0)</f>
        <v>0</v>
      </c>
      <c r="BI666" s="187">
        <f>IF(N666="nulová",J666,0)</f>
        <v>0</v>
      </c>
      <c r="BJ666" s="19" t="s">
        <v>15</v>
      </c>
      <c r="BK666" s="187">
        <f>ROUND(I666*H666,2)</f>
        <v>0</v>
      </c>
      <c r="BL666" s="19" t="s">
        <v>253</v>
      </c>
      <c r="BM666" s="19" t="s">
        <v>908</v>
      </c>
    </row>
    <row r="667" spans="2:51" s="13" customFormat="1" ht="12">
      <c r="B667" s="197"/>
      <c r="D667" s="189" t="s">
        <v>167</v>
      </c>
      <c r="E667" s="198" t="s">
        <v>3</v>
      </c>
      <c r="F667" s="199" t="s">
        <v>900</v>
      </c>
      <c r="H667" s="198" t="s">
        <v>3</v>
      </c>
      <c r="I667" s="200"/>
      <c r="L667" s="197"/>
      <c r="M667" s="201"/>
      <c r="N667" s="202"/>
      <c r="O667" s="202"/>
      <c r="P667" s="202"/>
      <c r="Q667" s="202"/>
      <c r="R667" s="202"/>
      <c r="S667" s="202"/>
      <c r="T667" s="203"/>
      <c r="AT667" s="198" t="s">
        <v>167</v>
      </c>
      <c r="AU667" s="198" t="s">
        <v>78</v>
      </c>
      <c r="AV667" s="13" t="s">
        <v>15</v>
      </c>
      <c r="AW667" s="13" t="s">
        <v>33</v>
      </c>
      <c r="AX667" s="13" t="s">
        <v>71</v>
      </c>
      <c r="AY667" s="198" t="s">
        <v>158</v>
      </c>
    </row>
    <row r="668" spans="2:51" s="12" customFormat="1" ht="12">
      <c r="B668" s="188"/>
      <c r="D668" s="189" t="s">
        <v>167</v>
      </c>
      <c r="E668" s="190" t="s">
        <v>3</v>
      </c>
      <c r="F668" s="191" t="s">
        <v>901</v>
      </c>
      <c r="H668" s="192">
        <v>12</v>
      </c>
      <c r="I668" s="193"/>
      <c r="L668" s="188"/>
      <c r="M668" s="194"/>
      <c r="N668" s="195"/>
      <c r="O668" s="195"/>
      <c r="P668" s="195"/>
      <c r="Q668" s="195"/>
      <c r="R668" s="195"/>
      <c r="S668" s="195"/>
      <c r="T668" s="196"/>
      <c r="AT668" s="190" t="s">
        <v>167</v>
      </c>
      <c r="AU668" s="190" t="s">
        <v>78</v>
      </c>
      <c r="AV668" s="12" t="s">
        <v>78</v>
      </c>
      <c r="AW668" s="12" t="s">
        <v>33</v>
      </c>
      <c r="AX668" s="12" t="s">
        <v>15</v>
      </c>
      <c r="AY668" s="190" t="s">
        <v>158</v>
      </c>
    </row>
    <row r="669" spans="2:65" s="1" customFormat="1" ht="16.5" customHeight="1">
      <c r="B669" s="175"/>
      <c r="C669" s="212" t="s">
        <v>909</v>
      </c>
      <c r="D669" s="212" t="s">
        <v>248</v>
      </c>
      <c r="E669" s="213" t="s">
        <v>910</v>
      </c>
      <c r="F669" s="214" t="s">
        <v>911</v>
      </c>
      <c r="G669" s="215" t="s">
        <v>163</v>
      </c>
      <c r="H669" s="216">
        <v>12.24</v>
      </c>
      <c r="I669" s="217"/>
      <c r="J669" s="218">
        <f>ROUND(I669*H669,2)</f>
        <v>0</v>
      </c>
      <c r="K669" s="214" t="s">
        <v>164</v>
      </c>
      <c r="L669" s="219"/>
      <c r="M669" s="220" t="s">
        <v>3</v>
      </c>
      <c r="N669" s="221" t="s">
        <v>42</v>
      </c>
      <c r="O669" s="67"/>
      <c r="P669" s="185">
        <f>O669*H669</f>
        <v>0</v>
      </c>
      <c r="Q669" s="185">
        <v>0.00217</v>
      </c>
      <c r="R669" s="185">
        <f>Q669*H669</f>
        <v>0.026560800000000002</v>
      </c>
      <c r="S669" s="185">
        <v>0</v>
      </c>
      <c r="T669" s="186">
        <f>S669*H669</f>
        <v>0</v>
      </c>
      <c r="AR669" s="19" t="s">
        <v>364</v>
      </c>
      <c r="AT669" s="19" t="s">
        <v>248</v>
      </c>
      <c r="AU669" s="19" t="s">
        <v>78</v>
      </c>
      <c r="AY669" s="19" t="s">
        <v>158</v>
      </c>
      <c r="BE669" s="187">
        <f>IF(N669="základní",J669,0)</f>
        <v>0</v>
      </c>
      <c r="BF669" s="187">
        <f>IF(N669="snížená",J669,0)</f>
        <v>0</v>
      </c>
      <c r="BG669" s="187">
        <f>IF(N669="zákl. přenesená",J669,0)</f>
        <v>0</v>
      </c>
      <c r="BH669" s="187">
        <f>IF(N669="sníž. přenesená",J669,0)</f>
        <v>0</v>
      </c>
      <c r="BI669" s="187">
        <f>IF(N669="nulová",J669,0)</f>
        <v>0</v>
      </c>
      <c r="BJ669" s="19" t="s">
        <v>15</v>
      </c>
      <c r="BK669" s="187">
        <f>ROUND(I669*H669,2)</f>
        <v>0</v>
      </c>
      <c r="BL669" s="19" t="s">
        <v>253</v>
      </c>
      <c r="BM669" s="19" t="s">
        <v>912</v>
      </c>
    </row>
    <row r="670" spans="2:51" s="12" customFormat="1" ht="12">
      <c r="B670" s="188"/>
      <c r="D670" s="189" t="s">
        <v>167</v>
      </c>
      <c r="F670" s="191" t="s">
        <v>906</v>
      </c>
      <c r="H670" s="192">
        <v>12.24</v>
      </c>
      <c r="I670" s="193"/>
      <c r="L670" s="188"/>
      <c r="M670" s="194"/>
      <c r="N670" s="195"/>
      <c r="O670" s="195"/>
      <c r="P670" s="195"/>
      <c r="Q670" s="195"/>
      <c r="R670" s="195"/>
      <c r="S670" s="195"/>
      <c r="T670" s="196"/>
      <c r="AT670" s="190" t="s">
        <v>167</v>
      </c>
      <c r="AU670" s="190" t="s">
        <v>78</v>
      </c>
      <c r="AV670" s="12" t="s">
        <v>78</v>
      </c>
      <c r="AW670" s="12" t="s">
        <v>4</v>
      </c>
      <c r="AX670" s="12" t="s">
        <v>15</v>
      </c>
      <c r="AY670" s="190" t="s">
        <v>158</v>
      </c>
    </row>
    <row r="671" spans="2:65" s="1" customFormat="1" ht="22.5" customHeight="1">
      <c r="B671" s="175"/>
      <c r="C671" s="176" t="s">
        <v>913</v>
      </c>
      <c r="D671" s="176" t="s">
        <v>160</v>
      </c>
      <c r="E671" s="177" t="s">
        <v>897</v>
      </c>
      <c r="F671" s="178" t="s">
        <v>898</v>
      </c>
      <c r="G671" s="179" t="s">
        <v>163</v>
      </c>
      <c r="H671" s="180">
        <v>33</v>
      </c>
      <c r="I671" s="181"/>
      <c r="J671" s="182">
        <f>ROUND(I671*H671,2)</f>
        <v>0</v>
      </c>
      <c r="K671" s="178" t="s">
        <v>164</v>
      </c>
      <c r="L671" s="37"/>
      <c r="M671" s="183" t="s">
        <v>3</v>
      </c>
      <c r="N671" s="184" t="s">
        <v>42</v>
      </c>
      <c r="O671" s="67"/>
      <c r="P671" s="185">
        <f>O671*H671</f>
        <v>0</v>
      </c>
      <c r="Q671" s="185">
        <v>0</v>
      </c>
      <c r="R671" s="185">
        <f>Q671*H671</f>
        <v>0</v>
      </c>
      <c r="S671" s="185">
        <v>0</v>
      </c>
      <c r="T671" s="186">
        <f>S671*H671</f>
        <v>0</v>
      </c>
      <c r="AR671" s="19" t="s">
        <v>253</v>
      </c>
      <c r="AT671" s="19" t="s">
        <v>160</v>
      </c>
      <c r="AU671" s="19" t="s">
        <v>78</v>
      </c>
      <c r="AY671" s="19" t="s">
        <v>158</v>
      </c>
      <c r="BE671" s="187">
        <f>IF(N671="základní",J671,0)</f>
        <v>0</v>
      </c>
      <c r="BF671" s="187">
        <f>IF(N671="snížená",J671,0)</f>
        <v>0</v>
      </c>
      <c r="BG671" s="187">
        <f>IF(N671="zákl. přenesená",J671,0)</f>
        <v>0</v>
      </c>
      <c r="BH671" s="187">
        <f>IF(N671="sníž. přenesená",J671,0)</f>
        <v>0</v>
      </c>
      <c r="BI671" s="187">
        <f>IF(N671="nulová",J671,0)</f>
        <v>0</v>
      </c>
      <c r="BJ671" s="19" t="s">
        <v>15</v>
      </c>
      <c r="BK671" s="187">
        <f>ROUND(I671*H671,2)</f>
        <v>0</v>
      </c>
      <c r="BL671" s="19" t="s">
        <v>253</v>
      </c>
      <c r="BM671" s="19" t="s">
        <v>914</v>
      </c>
    </row>
    <row r="672" spans="2:51" s="13" customFormat="1" ht="12">
      <c r="B672" s="197"/>
      <c r="D672" s="189" t="s">
        <v>167</v>
      </c>
      <c r="E672" s="198" t="s">
        <v>3</v>
      </c>
      <c r="F672" s="199" t="s">
        <v>915</v>
      </c>
      <c r="H672" s="198" t="s">
        <v>3</v>
      </c>
      <c r="I672" s="200"/>
      <c r="L672" s="197"/>
      <c r="M672" s="201"/>
      <c r="N672" s="202"/>
      <c r="O672" s="202"/>
      <c r="P672" s="202"/>
      <c r="Q672" s="202"/>
      <c r="R672" s="202"/>
      <c r="S672" s="202"/>
      <c r="T672" s="203"/>
      <c r="AT672" s="198" t="s">
        <v>167</v>
      </c>
      <c r="AU672" s="198" t="s">
        <v>78</v>
      </c>
      <c r="AV672" s="13" t="s">
        <v>15</v>
      </c>
      <c r="AW672" s="13" t="s">
        <v>33</v>
      </c>
      <c r="AX672" s="13" t="s">
        <v>71</v>
      </c>
      <c r="AY672" s="198" t="s">
        <v>158</v>
      </c>
    </row>
    <row r="673" spans="2:51" s="12" customFormat="1" ht="12">
      <c r="B673" s="188"/>
      <c r="D673" s="189" t="s">
        <v>167</v>
      </c>
      <c r="E673" s="190" t="s">
        <v>3</v>
      </c>
      <c r="F673" s="191" t="s">
        <v>916</v>
      </c>
      <c r="H673" s="192">
        <v>33</v>
      </c>
      <c r="I673" s="193"/>
      <c r="L673" s="188"/>
      <c r="M673" s="194"/>
      <c r="N673" s="195"/>
      <c r="O673" s="195"/>
      <c r="P673" s="195"/>
      <c r="Q673" s="195"/>
      <c r="R673" s="195"/>
      <c r="S673" s="195"/>
      <c r="T673" s="196"/>
      <c r="AT673" s="190" t="s">
        <v>167</v>
      </c>
      <c r="AU673" s="190" t="s">
        <v>78</v>
      </c>
      <c r="AV673" s="12" t="s">
        <v>78</v>
      </c>
      <c r="AW673" s="12" t="s">
        <v>33</v>
      </c>
      <c r="AX673" s="12" t="s">
        <v>15</v>
      </c>
      <c r="AY673" s="190" t="s">
        <v>158</v>
      </c>
    </row>
    <row r="674" spans="2:65" s="1" customFormat="1" ht="16.5" customHeight="1">
      <c r="B674" s="175"/>
      <c r="C674" s="212" t="s">
        <v>917</v>
      </c>
      <c r="D674" s="212" t="s">
        <v>248</v>
      </c>
      <c r="E674" s="213" t="s">
        <v>918</v>
      </c>
      <c r="F674" s="214" t="s">
        <v>919</v>
      </c>
      <c r="G674" s="215" t="s">
        <v>163</v>
      </c>
      <c r="H674" s="216">
        <v>33.66</v>
      </c>
      <c r="I674" s="217"/>
      <c r="J674" s="218">
        <f>ROUND(I674*H674,2)</f>
        <v>0</v>
      </c>
      <c r="K674" s="214" t="s">
        <v>3</v>
      </c>
      <c r="L674" s="219"/>
      <c r="M674" s="220" t="s">
        <v>3</v>
      </c>
      <c r="N674" s="221" t="s">
        <v>42</v>
      </c>
      <c r="O674" s="67"/>
      <c r="P674" s="185">
        <f>O674*H674</f>
        <v>0</v>
      </c>
      <c r="Q674" s="185">
        <v>0.0018</v>
      </c>
      <c r="R674" s="185">
        <f>Q674*H674</f>
        <v>0.06058799999999999</v>
      </c>
      <c r="S674" s="185">
        <v>0</v>
      </c>
      <c r="T674" s="186">
        <f>S674*H674</f>
        <v>0</v>
      </c>
      <c r="AR674" s="19" t="s">
        <v>364</v>
      </c>
      <c r="AT674" s="19" t="s">
        <v>248</v>
      </c>
      <c r="AU674" s="19" t="s">
        <v>78</v>
      </c>
      <c r="AY674" s="19" t="s">
        <v>158</v>
      </c>
      <c r="BE674" s="187">
        <f>IF(N674="základní",J674,0)</f>
        <v>0</v>
      </c>
      <c r="BF674" s="187">
        <f>IF(N674="snížená",J674,0)</f>
        <v>0</v>
      </c>
      <c r="BG674" s="187">
        <f>IF(N674="zákl. přenesená",J674,0)</f>
        <v>0</v>
      </c>
      <c r="BH674" s="187">
        <f>IF(N674="sníž. přenesená",J674,0)</f>
        <v>0</v>
      </c>
      <c r="BI674" s="187">
        <f>IF(N674="nulová",J674,0)</f>
        <v>0</v>
      </c>
      <c r="BJ674" s="19" t="s">
        <v>15</v>
      </c>
      <c r="BK674" s="187">
        <f>ROUND(I674*H674,2)</f>
        <v>0</v>
      </c>
      <c r="BL674" s="19" t="s">
        <v>253</v>
      </c>
      <c r="BM674" s="19" t="s">
        <v>920</v>
      </c>
    </row>
    <row r="675" spans="2:51" s="12" customFormat="1" ht="12">
      <c r="B675" s="188"/>
      <c r="D675" s="189" t="s">
        <v>167</v>
      </c>
      <c r="F675" s="191" t="s">
        <v>921</v>
      </c>
      <c r="H675" s="192">
        <v>33.66</v>
      </c>
      <c r="I675" s="193"/>
      <c r="L675" s="188"/>
      <c r="M675" s="194"/>
      <c r="N675" s="195"/>
      <c r="O675" s="195"/>
      <c r="P675" s="195"/>
      <c r="Q675" s="195"/>
      <c r="R675" s="195"/>
      <c r="S675" s="195"/>
      <c r="T675" s="196"/>
      <c r="AT675" s="190" t="s">
        <v>167</v>
      </c>
      <c r="AU675" s="190" t="s">
        <v>78</v>
      </c>
      <c r="AV675" s="12" t="s">
        <v>78</v>
      </c>
      <c r="AW675" s="12" t="s">
        <v>4</v>
      </c>
      <c r="AX675" s="12" t="s">
        <v>15</v>
      </c>
      <c r="AY675" s="190" t="s">
        <v>158</v>
      </c>
    </row>
    <row r="676" spans="2:65" s="1" customFormat="1" ht="22.5" customHeight="1">
      <c r="B676" s="175"/>
      <c r="C676" s="176" t="s">
        <v>922</v>
      </c>
      <c r="D676" s="176" t="s">
        <v>160</v>
      </c>
      <c r="E676" s="177" t="s">
        <v>923</v>
      </c>
      <c r="F676" s="178" t="s">
        <v>924</v>
      </c>
      <c r="G676" s="179" t="s">
        <v>163</v>
      </c>
      <c r="H676" s="180">
        <v>45</v>
      </c>
      <c r="I676" s="181"/>
      <c r="J676" s="182">
        <f>ROUND(I676*H676,2)</f>
        <v>0</v>
      </c>
      <c r="K676" s="178" t="s">
        <v>164</v>
      </c>
      <c r="L676" s="37"/>
      <c r="M676" s="183" t="s">
        <v>3</v>
      </c>
      <c r="N676" s="184" t="s">
        <v>42</v>
      </c>
      <c r="O676" s="67"/>
      <c r="P676" s="185">
        <f>O676*H676</f>
        <v>0</v>
      </c>
      <c r="Q676" s="185">
        <v>0</v>
      </c>
      <c r="R676" s="185">
        <f>Q676*H676</f>
        <v>0</v>
      </c>
      <c r="S676" s="185">
        <v>0.02831</v>
      </c>
      <c r="T676" s="186">
        <f>S676*H676</f>
        <v>1.27395</v>
      </c>
      <c r="AR676" s="19" t="s">
        <v>253</v>
      </c>
      <c r="AT676" s="19" t="s">
        <v>160</v>
      </c>
      <c r="AU676" s="19" t="s">
        <v>78</v>
      </c>
      <c r="AY676" s="19" t="s">
        <v>158</v>
      </c>
      <c r="BE676" s="187">
        <f>IF(N676="základní",J676,0)</f>
        <v>0</v>
      </c>
      <c r="BF676" s="187">
        <f>IF(N676="snížená",J676,0)</f>
        <v>0</v>
      </c>
      <c r="BG676" s="187">
        <f>IF(N676="zákl. přenesená",J676,0)</f>
        <v>0</v>
      </c>
      <c r="BH676" s="187">
        <f>IF(N676="sníž. přenesená",J676,0)</f>
        <v>0</v>
      </c>
      <c r="BI676" s="187">
        <f>IF(N676="nulová",J676,0)</f>
        <v>0</v>
      </c>
      <c r="BJ676" s="19" t="s">
        <v>15</v>
      </c>
      <c r="BK676" s="187">
        <f>ROUND(I676*H676,2)</f>
        <v>0</v>
      </c>
      <c r="BL676" s="19" t="s">
        <v>253</v>
      </c>
      <c r="BM676" s="19" t="s">
        <v>925</v>
      </c>
    </row>
    <row r="677" spans="2:51" s="13" customFormat="1" ht="12">
      <c r="B677" s="197"/>
      <c r="D677" s="189" t="s">
        <v>167</v>
      </c>
      <c r="E677" s="198" t="s">
        <v>3</v>
      </c>
      <c r="F677" s="199" t="s">
        <v>608</v>
      </c>
      <c r="H677" s="198" t="s">
        <v>3</v>
      </c>
      <c r="I677" s="200"/>
      <c r="L677" s="197"/>
      <c r="M677" s="201"/>
      <c r="N677" s="202"/>
      <c r="O677" s="202"/>
      <c r="P677" s="202"/>
      <c r="Q677" s="202"/>
      <c r="R677" s="202"/>
      <c r="S677" s="202"/>
      <c r="T677" s="203"/>
      <c r="AT677" s="198" t="s">
        <v>167</v>
      </c>
      <c r="AU677" s="198" t="s">
        <v>78</v>
      </c>
      <c r="AV677" s="13" t="s">
        <v>15</v>
      </c>
      <c r="AW677" s="13" t="s">
        <v>33</v>
      </c>
      <c r="AX677" s="13" t="s">
        <v>71</v>
      </c>
      <c r="AY677" s="198" t="s">
        <v>158</v>
      </c>
    </row>
    <row r="678" spans="2:51" s="12" customFormat="1" ht="12">
      <c r="B678" s="188"/>
      <c r="D678" s="189" t="s">
        <v>167</v>
      </c>
      <c r="E678" s="190" t="s">
        <v>3</v>
      </c>
      <c r="F678" s="191" t="s">
        <v>242</v>
      </c>
      <c r="H678" s="192">
        <v>45</v>
      </c>
      <c r="I678" s="193"/>
      <c r="L678" s="188"/>
      <c r="M678" s="194"/>
      <c r="N678" s="195"/>
      <c r="O678" s="195"/>
      <c r="P678" s="195"/>
      <c r="Q678" s="195"/>
      <c r="R678" s="195"/>
      <c r="S678" s="195"/>
      <c r="T678" s="196"/>
      <c r="AT678" s="190" t="s">
        <v>167</v>
      </c>
      <c r="AU678" s="190" t="s">
        <v>78</v>
      </c>
      <c r="AV678" s="12" t="s">
        <v>78</v>
      </c>
      <c r="AW678" s="12" t="s">
        <v>33</v>
      </c>
      <c r="AX678" s="12" t="s">
        <v>15</v>
      </c>
      <c r="AY678" s="190" t="s">
        <v>158</v>
      </c>
    </row>
    <row r="679" spans="2:65" s="1" customFormat="1" ht="22.5" customHeight="1">
      <c r="B679" s="175"/>
      <c r="C679" s="176" t="s">
        <v>926</v>
      </c>
      <c r="D679" s="176" t="s">
        <v>160</v>
      </c>
      <c r="E679" s="177" t="s">
        <v>927</v>
      </c>
      <c r="F679" s="178" t="s">
        <v>928</v>
      </c>
      <c r="G679" s="179" t="s">
        <v>163</v>
      </c>
      <c r="H679" s="180">
        <v>45</v>
      </c>
      <c r="I679" s="181"/>
      <c r="J679" s="182">
        <f>ROUND(I679*H679,2)</f>
        <v>0</v>
      </c>
      <c r="K679" s="178" t="s">
        <v>164</v>
      </c>
      <c r="L679" s="37"/>
      <c r="M679" s="183" t="s">
        <v>3</v>
      </c>
      <c r="N679" s="184" t="s">
        <v>42</v>
      </c>
      <c r="O679" s="67"/>
      <c r="P679" s="185">
        <f>O679*H679</f>
        <v>0</v>
      </c>
      <c r="Q679" s="185">
        <v>0.02343</v>
      </c>
      <c r="R679" s="185">
        <f>Q679*H679</f>
        <v>1.05435</v>
      </c>
      <c r="S679" s="185">
        <v>0</v>
      </c>
      <c r="T679" s="186">
        <f>S679*H679</f>
        <v>0</v>
      </c>
      <c r="AR679" s="19" t="s">
        <v>253</v>
      </c>
      <c r="AT679" s="19" t="s">
        <v>160</v>
      </c>
      <c r="AU679" s="19" t="s">
        <v>78</v>
      </c>
      <c r="AY679" s="19" t="s">
        <v>158</v>
      </c>
      <c r="BE679" s="187">
        <f>IF(N679="základní",J679,0)</f>
        <v>0</v>
      </c>
      <c r="BF679" s="187">
        <f>IF(N679="snížená",J679,0)</f>
        <v>0</v>
      </c>
      <c r="BG679" s="187">
        <f>IF(N679="zákl. přenesená",J679,0)</f>
        <v>0</v>
      </c>
      <c r="BH679" s="187">
        <f>IF(N679="sníž. přenesená",J679,0)</f>
        <v>0</v>
      </c>
      <c r="BI679" s="187">
        <f>IF(N679="nulová",J679,0)</f>
        <v>0</v>
      </c>
      <c r="BJ679" s="19" t="s">
        <v>15</v>
      </c>
      <c r="BK679" s="187">
        <f>ROUND(I679*H679,2)</f>
        <v>0</v>
      </c>
      <c r="BL679" s="19" t="s">
        <v>253</v>
      </c>
      <c r="BM679" s="19" t="s">
        <v>929</v>
      </c>
    </row>
    <row r="680" spans="2:51" s="13" customFormat="1" ht="12">
      <c r="B680" s="197"/>
      <c r="D680" s="189" t="s">
        <v>167</v>
      </c>
      <c r="E680" s="198" t="s">
        <v>3</v>
      </c>
      <c r="F680" s="199" t="s">
        <v>608</v>
      </c>
      <c r="H680" s="198" t="s">
        <v>3</v>
      </c>
      <c r="I680" s="200"/>
      <c r="L680" s="197"/>
      <c r="M680" s="201"/>
      <c r="N680" s="202"/>
      <c r="O680" s="202"/>
      <c r="P680" s="202"/>
      <c r="Q680" s="202"/>
      <c r="R680" s="202"/>
      <c r="S680" s="202"/>
      <c r="T680" s="203"/>
      <c r="AT680" s="198" t="s">
        <v>167</v>
      </c>
      <c r="AU680" s="198" t="s">
        <v>78</v>
      </c>
      <c r="AV680" s="13" t="s">
        <v>15</v>
      </c>
      <c r="AW680" s="13" t="s">
        <v>33</v>
      </c>
      <c r="AX680" s="13" t="s">
        <v>71</v>
      </c>
      <c r="AY680" s="198" t="s">
        <v>158</v>
      </c>
    </row>
    <row r="681" spans="2:51" s="12" customFormat="1" ht="12">
      <c r="B681" s="188"/>
      <c r="D681" s="189" t="s">
        <v>167</v>
      </c>
      <c r="E681" s="190" t="s">
        <v>3</v>
      </c>
      <c r="F681" s="191" t="s">
        <v>242</v>
      </c>
      <c r="H681" s="192">
        <v>45</v>
      </c>
      <c r="I681" s="193"/>
      <c r="L681" s="188"/>
      <c r="M681" s="194"/>
      <c r="N681" s="195"/>
      <c r="O681" s="195"/>
      <c r="P681" s="195"/>
      <c r="Q681" s="195"/>
      <c r="R681" s="195"/>
      <c r="S681" s="195"/>
      <c r="T681" s="196"/>
      <c r="AT681" s="190" t="s">
        <v>167</v>
      </c>
      <c r="AU681" s="190" t="s">
        <v>78</v>
      </c>
      <c r="AV681" s="12" t="s">
        <v>78</v>
      </c>
      <c r="AW681" s="12" t="s">
        <v>33</v>
      </c>
      <c r="AX681" s="12" t="s">
        <v>15</v>
      </c>
      <c r="AY681" s="190" t="s">
        <v>158</v>
      </c>
    </row>
    <row r="682" spans="2:65" s="1" customFormat="1" ht="22.5" customHeight="1">
      <c r="B682" s="175"/>
      <c r="C682" s="176" t="s">
        <v>930</v>
      </c>
      <c r="D682" s="176" t="s">
        <v>160</v>
      </c>
      <c r="E682" s="177" t="s">
        <v>931</v>
      </c>
      <c r="F682" s="178" t="s">
        <v>932</v>
      </c>
      <c r="G682" s="179" t="s">
        <v>198</v>
      </c>
      <c r="H682" s="180">
        <v>1.17</v>
      </c>
      <c r="I682" s="181"/>
      <c r="J682" s="182">
        <f>ROUND(I682*H682,2)</f>
        <v>0</v>
      </c>
      <c r="K682" s="178" t="s">
        <v>164</v>
      </c>
      <c r="L682" s="37"/>
      <c r="M682" s="183" t="s">
        <v>3</v>
      </c>
      <c r="N682" s="184" t="s">
        <v>42</v>
      </c>
      <c r="O682" s="67"/>
      <c r="P682" s="185">
        <f>O682*H682</f>
        <v>0</v>
      </c>
      <c r="Q682" s="185">
        <v>0</v>
      </c>
      <c r="R682" s="185">
        <f>Q682*H682</f>
        <v>0</v>
      </c>
      <c r="S682" s="185">
        <v>0</v>
      </c>
      <c r="T682" s="186">
        <f>S682*H682</f>
        <v>0</v>
      </c>
      <c r="AR682" s="19" t="s">
        <v>253</v>
      </c>
      <c r="AT682" s="19" t="s">
        <v>160</v>
      </c>
      <c r="AU682" s="19" t="s">
        <v>78</v>
      </c>
      <c r="AY682" s="19" t="s">
        <v>158</v>
      </c>
      <c r="BE682" s="187">
        <f>IF(N682="základní",J682,0)</f>
        <v>0</v>
      </c>
      <c r="BF682" s="187">
        <f>IF(N682="snížená",J682,0)</f>
        <v>0</v>
      </c>
      <c r="BG682" s="187">
        <f>IF(N682="zákl. přenesená",J682,0)</f>
        <v>0</v>
      </c>
      <c r="BH682" s="187">
        <f>IF(N682="sníž. přenesená",J682,0)</f>
        <v>0</v>
      </c>
      <c r="BI682" s="187">
        <f>IF(N682="nulová",J682,0)</f>
        <v>0</v>
      </c>
      <c r="BJ682" s="19" t="s">
        <v>15</v>
      </c>
      <c r="BK682" s="187">
        <f>ROUND(I682*H682,2)</f>
        <v>0</v>
      </c>
      <c r="BL682" s="19" t="s">
        <v>253</v>
      </c>
      <c r="BM682" s="19" t="s">
        <v>933</v>
      </c>
    </row>
    <row r="683" spans="2:63" s="11" customFormat="1" ht="22.8" customHeight="1">
      <c r="B683" s="162"/>
      <c r="D683" s="163" t="s">
        <v>70</v>
      </c>
      <c r="E683" s="173" t="s">
        <v>934</v>
      </c>
      <c r="F683" s="173" t="s">
        <v>935</v>
      </c>
      <c r="I683" s="165"/>
      <c r="J683" s="174">
        <f>BK683</f>
        <v>0</v>
      </c>
      <c r="L683" s="162"/>
      <c r="M683" s="167"/>
      <c r="N683" s="168"/>
      <c r="O683" s="168"/>
      <c r="P683" s="169">
        <f>SUM(P684:P731)</f>
        <v>0</v>
      </c>
      <c r="Q683" s="168"/>
      <c r="R683" s="169">
        <f>SUM(R684:R731)</f>
        <v>0</v>
      </c>
      <c r="S683" s="168"/>
      <c r="T683" s="170">
        <f>SUM(T684:T731)</f>
        <v>0.827025</v>
      </c>
      <c r="AR683" s="163" t="s">
        <v>78</v>
      </c>
      <c r="AT683" s="171" t="s">
        <v>70</v>
      </c>
      <c r="AU683" s="171" t="s">
        <v>15</v>
      </c>
      <c r="AY683" s="163" t="s">
        <v>158</v>
      </c>
      <c r="BK683" s="172">
        <f>SUM(BK684:BK731)</f>
        <v>0</v>
      </c>
    </row>
    <row r="684" spans="2:65" s="1" customFormat="1" ht="16.5" customHeight="1">
      <c r="B684" s="175"/>
      <c r="C684" s="176" t="s">
        <v>936</v>
      </c>
      <c r="D684" s="176" t="s">
        <v>160</v>
      </c>
      <c r="E684" s="177" t="s">
        <v>937</v>
      </c>
      <c r="F684" s="178" t="s">
        <v>938</v>
      </c>
      <c r="G684" s="179" t="s">
        <v>163</v>
      </c>
      <c r="H684" s="180">
        <v>1.5</v>
      </c>
      <c r="I684" s="181"/>
      <c r="J684" s="182">
        <f>ROUND(I684*H684,2)</f>
        <v>0</v>
      </c>
      <c r="K684" s="178" t="s">
        <v>164</v>
      </c>
      <c r="L684" s="37"/>
      <c r="M684" s="183" t="s">
        <v>3</v>
      </c>
      <c r="N684" s="184" t="s">
        <v>42</v>
      </c>
      <c r="O684" s="67"/>
      <c r="P684" s="185">
        <f>O684*H684</f>
        <v>0</v>
      </c>
      <c r="Q684" s="185">
        <v>0</v>
      </c>
      <c r="R684" s="185">
        <f>Q684*H684</f>
        <v>0</v>
      </c>
      <c r="S684" s="185">
        <v>0.00594</v>
      </c>
      <c r="T684" s="186">
        <f>S684*H684</f>
        <v>0.00891</v>
      </c>
      <c r="AR684" s="19" t="s">
        <v>253</v>
      </c>
      <c r="AT684" s="19" t="s">
        <v>160</v>
      </c>
      <c r="AU684" s="19" t="s">
        <v>78</v>
      </c>
      <c r="AY684" s="19" t="s">
        <v>158</v>
      </c>
      <c r="BE684" s="187">
        <f>IF(N684="základní",J684,0)</f>
        <v>0</v>
      </c>
      <c r="BF684" s="187">
        <f>IF(N684="snížená",J684,0)</f>
        <v>0</v>
      </c>
      <c r="BG684" s="187">
        <f>IF(N684="zákl. přenesená",J684,0)</f>
        <v>0</v>
      </c>
      <c r="BH684" s="187">
        <f>IF(N684="sníž. přenesená",J684,0)</f>
        <v>0</v>
      </c>
      <c r="BI684" s="187">
        <f>IF(N684="nulová",J684,0)</f>
        <v>0</v>
      </c>
      <c r="BJ684" s="19" t="s">
        <v>15</v>
      </c>
      <c r="BK684" s="187">
        <f>ROUND(I684*H684,2)</f>
        <v>0</v>
      </c>
      <c r="BL684" s="19" t="s">
        <v>253</v>
      </c>
      <c r="BM684" s="19" t="s">
        <v>939</v>
      </c>
    </row>
    <row r="685" spans="2:51" s="13" customFormat="1" ht="12">
      <c r="B685" s="197"/>
      <c r="D685" s="189" t="s">
        <v>167</v>
      </c>
      <c r="E685" s="198" t="s">
        <v>3</v>
      </c>
      <c r="F685" s="199" t="s">
        <v>330</v>
      </c>
      <c r="H685" s="198" t="s">
        <v>3</v>
      </c>
      <c r="I685" s="200"/>
      <c r="L685" s="197"/>
      <c r="M685" s="201"/>
      <c r="N685" s="202"/>
      <c r="O685" s="202"/>
      <c r="P685" s="202"/>
      <c r="Q685" s="202"/>
      <c r="R685" s="202"/>
      <c r="S685" s="202"/>
      <c r="T685" s="203"/>
      <c r="AT685" s="198" t="s">
        <v>167</v>
      </c>
      <c r="AU685" s="198" t="s">
        <v>78</v>
      </c>
      <c r="AV685" s="13" t="s">
        <v>15</v>
      </c>
      <c r="AW685" s="13" t="s">
        <v>33</v>
      </c>
      <c r="AX685" s="13" t="s">
        <v>71</v>
      </c>
      <c r="AY685" s="198" t="s">
        <v>158</v>
      </c>
    </row>
    <row r="686" spans="2:51" s="12" customFormat="1" ht="12">
      <c r="B686" s="188"/>
      <c r="D686" s="189" t="s">
        <v>167</v>
      </c>
      <c r="E686" s="190" t="s">
        <v>3</v>
      </c>
      <c r="F686" s="191" t="s">
        <v>331</v>
      </c>
      <c r="H686" s="192">
        <v>1.5</v>
      </c>
      <c r="I686" s="193"/>
      <c r="L686" s="188"/>
      <c r="M686" s="194"/>
      <c r="N686" s="195"/>
      <c r="O686" s="195"/>
      <c r="P686" s="195"/>
      <c r="Q686" s="195"/>
      <c r="R686" s="195"/>
      <c r="S686" s="195"/>
      <c r="T686" s="196"/>
      <c r="AT686" s="190" t="s">
        <v>167</v>
      </c>
      <c r="AU686" s="190" t="s">
        <v>78</v>
      </c>
      <c r="AV686" s="12" t="s">
        <v>78</v>
      </c>
      <c r="AW686" s="12" t="s">
        <v>33</v>
      </c>
      <c r="AX686" s="12" t="s">
        <v>15</v>
      </c>
      <c r="AY686" s="190" t="s">
        <v>158</v>
      </c>
    </row>
    <row r="687" spans="2:65" s="1" customFormat="1" ht="16.5" customHeight="1">
      <c r="B687" s="175"/>
      <c r="C687" s="176" t="s">
        <v>940</v>
      </c>
      <c r="D687" s="176" t="s">
        <v>160</v>
      </c>
      <c r="E687" s="177" t="s">
        <v>941</v>
      </c>
      <c r="F687" s="178" t="s">
        <v>942</v>
      </c>
      <c r="G687" s="179" t="s">
        <v>219</v>
      </c>
      <c r="H687" s="180">
        <v>15</v>
      </c>
      <c r="I687" s="181"/>
      <c r="J687" s="182">
        <f>ROUND(I687*H687,2)</f>
        <v>0</v>
      </c>
      <c r="K687" s="178" t="s">
        <v>164</v>
      </c>
      <c r="L687" s="37"/>
      <c r="M687" s="183" t="s">
        <v>3</v>
      </c>
      <c r="N687" s="184" t="s">
        <v>42</v>
      </c>
      <c r="O687" s="67"/>
      <c r="P687" s="185">
        <f>O687*H687</f>
        <v>0</v>
      </c>
      <c r="Q687" s="185">
        <v>0</v>
      </c>
      <c r="R687" s="185">
        <f>Q687*H687</f>
        <v>0</v>
      </c>
      <c r="S687" s="185">
        <v>0.0017</v>
      </c>
      <c r="T687" s="186">
        <f>S687*H687</f>
        <v>0.0255</v>
      </c>
      <c r="AR687" s="19" t="s">
        <v>253</v>
      </c>
      <c r="AT687" s="19" t="s">
        <v>160</v>
      </c>
      <c r="AU687" s="19" t="s">
        <v>78</v>
      </c>
      <c r="AY687" s="19" t="s">
        <v>158</v>
      </c>
      <c r="BE687" s="187">
        <f>IF(N687="základní",J687,0)</f>
        <v>0</v>
      </c>
      <c r="BF687" s="187">
        <f>IF(N687="snížená",J687,0)</f>
        <v>0</v>
      </c>
      <c r="BG687" s="187">
        <f>IF(N687="zákl. přenesená",J687,0)</f>
        <v>0</v>
      </c>
      <c r="BH687" s="187">
        <f>IF(N687="sníž. přenesená",J687,0)</f>
        <v>0</v>
      </c>
      <c r="BI687" s="187">
        <f>IF(N687="nulová",J687,0)</f>
        <v>0</v>
      </c>
      <c r="BJ687" s="19" t="s">
        <v>15</v>
      </c>
      <c r="BK687" s="187">
        <f>ROUND(I687*H687,2)</f>
        <v>0</v>
      </c>
      <c r="BL687" s="19" t="s">
        <v>253</v>
      </c>
      <c r="BM687" s="19" t="s">
        <v>943</v>
      </c>
    </row>
    <row r="688" spans="2:51" s="13" customFormat="1" ht="12">
      <c r="B688" s="197"/>
      <c r="D688" s="189" t="s">
        <v>167</v>
      </c>
      <c r="E688" s="198" t="s">
        <v>3</v>
      </c>
      <c r="F688" s="199" t="s">
        <v>944</v>
      </c>
      <c r="H688" s="198" t="s">
        <v>3</v>
      </c>
      <c r="I688" s="200"/>
      <c r="L688" s="197"/>
      <c r="M688" s="201"/>
      <c r="N688" s="202"/>
      <c r="O688" s="202"/>
      <c r="P688" s="202"/>
      <c r="Q688" s="202"/>
      <c r="R688" s="202"/>
      <c r="S688" s="202"/>
      <c r="T688" s="203"/>
      <c r="AT688" s="198" t="s">
        <v>167</v>
      </c>
      <c r="AU688" s="198" t="s">
        <v>78</v>
      </c>
      <c r="AV688" s="13" t="s">
        <v>15</v>
      </c>
      <c r="AW688" s="13" t="s">
        <v>33</v>
      </c>
      <c r="AX688" s="13" t="s">
        <v>71</v>
      </c>
      <c r="AY688" s="198" t="s">
        <v>158</v>
      </c>
    </row>
    <row r="689" spans="2:51" s="12" customFormat="1" ht="12">
      <c r="B689" s="188"/>
      <c r="D689" s="189" t="s">
        <v>167</v>
      </c>
      <c r="E689" s="190" t="s">
        <v>3</v>
      </c>
      <c r="F689" s="191" t="s">
        <v>945</v>
      </c>
      <c r="H689" s="192">
        <v>15</v>
      </c>
      <c r="I689" s="193"/>
      <c r="L689" s="188"/>
      <c r="M689" s="194"/>
      <c r="N689" s="195"/>
      <c r="O689" s="195"/>
      <c r="P689" s="195"/>
      <c r="Q689" s="195"/>
      <c r="R689" s="195"/>
      <c r="S689" s="195"/>
      <c r="T689" s="196"/>
      <c r="AT689" s="190" t="s">
        <v>167</v>
      </c>
      <c r="AU689" s="190" t="s">
        <v>78</v>
      </c>
      <c r="AV689" s="12" t="s">
        <v>78</v>
      </c>
      <c r="AW689" s="12" t="s">
        <v>33</v>
      </c>
      <c r="AX689" s="12" t="s">
        <v>15</v>
      </c>
      <c r="AY689" s="190" t="s">
        <v>158</v>
      </c>
    </row>
    <row r="690" spans="2:65" s="1" customFormat="1" ht="16.5" customHeight="1">
      <c r="B690" s="175"/>
      <c r="C690" s="176" t="s">
        <v>946</v>
      </c>
      <c r="D690" s="176" t="s">
        <v>160</v>
      </c>
      <c r="E690" s="177" t="s">
        <v>947</v>
      </c>
      <c r="F690" s="178" t="s">
        <v>948</v>
      </c>
      <c r="G690" s="179" t="s">
        <v>219</v>
      </c>
      <c r="H690" s="180">
        <v>38</v>
      </c>
      <c r="I690" s="181"/>
      <c r="J690" s="182">
        <f>ROUND(I690*H690,2)</f>
        <v>0</v>
      </c>
      <c r="K690" s="178" t="s">
        <v>164</v>
      </c>
      <c r="L690" s="37"/>
      <c r="M690" s="183" t="s">
        <v>3</v>
      </c>
      <c r="N690" s="184" t="s">
        <v>42</v>
      </c>
      <c r="O690" s="67"/>
      <c r="P690" s="185">
        <f>O690*H690</f>
        <v>0</v>
      </c>
      <c r="Q690" s="185">
        <v>0</v>
      </c>
      <c r="R690" s="185">
        <f>Q690*H690</f>
        <v>0</v>
      </c>
      <c r="S690" s="185">
        <v>0.00177</v>
      </c>
      <c r="T690" s="186">
        <f>S690*H690</f>
        <v>0.06726</v>
      </c>
      <c r="AR690" s="19" t="s">
        <v>253</v>
      </c>
      <c r="AT690" s="19" t="s">
        <v>160</v>
      </c>
      <c r="AU690" s="19" t="s">
        <v>78</v>
      </c>
      <c r="AY690" s="19" t="s">
        <v>158</v>
      </c>
      <c r="BE690" s="187">
        <f>IF(N690="základní",J690,0)</f>
        <v>0</v>
      </c>
      <c r="BF690" s="187">
        <f>IF(N690="snížená",J690,0)</f>
        <v>0</v>
      </c>
      <c r="BG690" s="187">
        <f>IF(N690="zákl. přenesená",J690,0)</f>
        <v>0</v>
      </c>
      <c r="BH690" s="187">
        <f>IF(N690="sníž. přenesená",J690,0)</f>
        <v>0</v>
      </c>
      <c r="BI690" s="187">
        <f>IF(N690="nulová",J690,0)</f>
        <v>0</v>
      </c>
      <c r="BJ690" s="19" t="s">
        <v>15</v>
      </c>
      <c r="BK690" s="187">
        <f>ROUND(I690*H690,2)</f>
        <v>0</v>
      </c>
      <c r="BL690" s="19" t="s">
        <v>253</v>
      </c>
      <c r="BM690" s="19" t="s">
        <v>949</v>
      </c>
    </row>
    <row r="691" spans="2:51" s="13" customFormat="1" ht="12">
      <c r="B691" s="197"/>
      <c r="D691" s="189" t="s">
        <v>167</v>
      </c>
      <c r="E691" s="198" t="s">
        <v>3</v>
      </c>
      <c r="F691" s="199" t="s">
        <v>950</v>
      </c>
      <c r="H691" s="198" t="s">
        <v>3</v>
      </c>
      <c r="I691" s="200"/>
      <c r="L691" s="197"/>
      <c r="M691" s="201"/>
      <c r="N691" s="202"/>
      <c r="O691" s="202"/>
      <c r="P691" s="202"/>
      <c r="Q691" s="202"/>
      <c r="R691" s="202"/>
      <c r="S691" s="202"/>
      <c r="T691" s="203"/>
      <c r="AT691" s="198" t="s">
        <v>167</v>
      </c>
      <c r="AU691" s="198" t="s">
        <v>78</v>
      </c>
      <c r="AV691" s="13" t="s">
        <v>15</v>
      </c>
      <c r="AW691" s="13" t="s">
        <v>33</v>
      </c>
      <c r="AX691" s="13" t="s">
        <v>71</v>
      </c>
      <c r="AY691" s="198" t="s">
        <v>158</v>
      </c>
    </row>
    <row r="692" spans="2:51" s="12" customFormat="1" ht="12">
      <c r="B692" s="188"/>
      <c r="D692" s="189" t="s">
        <v>167</v>
      </c>
      <c r="E692" s="190" t="s">
        <v>3</v>
      </c>
      <c r="F692" s="191" t="s">
        <v>951</v>
      </c>
      <c r="H692" s="192">
        <v>38</v>
      </c>
      <c r="I692" s="193"/>
      <c r="L692" s="188"/>
      <c r="M692" s="194"/>
      <c r="N692" s="195"/>
      <c r="O692" s="195"/>
      <c r="P692" s="195"/>
      <c r="Q692" s="195"/>
      <c r="R692" s="195"/>
      <c r="S692" s="195"/>
      <c r="T692" s="196"/>
      <c r="AT692" s="190" t="s">
        <v>167</v>
      </c>
      <c r="AU692" s="190" t="s">
        <v>78</v>
      </c>
      <c r="AV692" s="12" t="s">
        <v>78</v>
      </c>
      <c r="AW692" s="12" t="s">
        <v>33</v>
      </c>
      <c r="AX692" s="12" t="s">
        <v>15</v>
      </c>
      <c r="AY692" s="190" t="s">
        <v>158</v>
      </c>
    </row>
    <row r="693" spans="2:65" s="1" customFormat="1" ht="16.5" customHeight="1">
      <c r="B693" s="175"/>
      <c r="C693" s="176" t="s">
        <v>952</v>
      </c>
      <c r="D693" s="176" t="s">
        <v>160</v>
      </c>
      <c r="E693" s="177" t="s">
        <v>953</v>
      </c>
      <c r="F693" s="178" t="s">
        <v>954</v>
      </c>
      <c r="G693" s="179" t="s">
        <v>219</v>
      </c>
      <c r="H693" s="180">
        <v>56.5</v>
      </c>
      <c r="I693" s="181"/>
      <c r="J693" s="182">
        <f>ROUND(I693*H693,2)</f>
        <v>0</v>
      </c>
      <c r="K693" s="178" t="s">
        <v>164</v>
      </c>
      <c r="L693" s="37"/>
      <c r="M693" s="183" t="s">
        <v>3</v>
      </c>
      <c r="N693" s="184" t="s">
        <v>42</v>
      </c>
      <c r="O693" s="67"/>
      <c r="P693" s="185">
        <f>O693*H693</f>
        <v>0</v>
      </c>
      <c r="Q693" s="185">
        <v>0</v>
      </c>
      <c r="R693" s="185">
        <f>Q693*H693</f>
        <v>0</v>
      </c>
      <c r="S693" s="185">
        <v>0.00167</v>
      </c>
      <c r="T693" s="186">
        <f>S693*H693</f>
        <v>0.09435500000000001</v>
      </c>
      <c r="AR693" s="19" t="s">
        <v>253</v>
      </c>
      <c r="AT693" s="19" t="s">
        <v>160</v>
      </c>
      <c r="AU693" s="19" t="s">
        <v>78</v>
      </c>
      <c r="AY693" s="19" t="s">
        <v>158</v>
      </c>
      <c r="BE693" s="187">
        <f>IF(N693="základní",J693,0)</f>
        <v>0</v>
      </c>
      <c r="BF693" s="187">
        <f>IF(N693="snížená",J693,0)</f>
        <v>0</v>
      </c>
      <c r="BG693" s="187">
        <f>IF(N693="zákl. přenesená",J693,0)</f>
        <v>0</v>
      </c>
      <c r="BH693" s="187">
        <f>IF(N693="sníž. přenesená",J693,0)</f>
        <v>0</v>
      </c>
      <c r="BI693" s="187">
        <f>IF(N693="nulová",J693,0)</f>
        <v>0</v>
      </c>
      <c r="BJ693" s="19" t="s">
        <v>15</v>
      </c>
      <c r="BK693" s="187">
        <f>ROUND(I693*H693,2)</f>
        <v>0</v>
      </c>
      <c r="BL693" s="19" t="s">
        <v>253</v>
      </c>
      <c r="BM693" s="19" t="s">
        <v>955</v>
      </c>
    </row>
    <row r="694" spans="2:51" s="13" customFormat="1" ht="12">
      <c r="B694" s="197"/>
      <c r="D694" s="189" t="s">
        <v>167</v>
      </c>
      <c r="E694" s="198" t="s">
        <v>3</v>
      </c>
      <c r="F694" s="199" t="s">
        <v>956</v>
      </c>
      <c r="H694" s="198" t="s">
        <v>3</v>
      </c>
      <c r="I694" s="200"/>
      <c r="L694" s="197"/>
      <c r="M694" s="201"/>
      <c r="N694" s="202"/>
      <c r="O694" s="202"/>
      <c r="P694" s="202"/>
      <c r="Q694" s="202"/>
      <c r="R694" s="202"/>
      <c r="S694" s="202"/>
      <c r="T694" s="203"/>
      <c r="AT694" s="198" t="s">
        <v>167</v>
      </c>
      <c r="AU694" s="198" t="s">
        <v>78</v>
      </c>
      <c r="AV694" s="13" t="s">
        <v>15</v>
      </c>
      <c r="AW694" s="13" t="s">
        <v>33</v>
      </c>
      <c r="AX694" s="13" t="s">
        <v>71</v>
      </c>
      <c r="AY694" s="198" t="s">
        <v>158</v>
      </c>
    </row>
    <row r="695" spans="2:51" s="12" customFormat="1" ht="12">
      <c r="B695" s="188"/>
      <c r="D695" s="189" t="s">
        <v>167</v>
      </c>
      <c r="E695" s="190" t="s">
        <v>3</v>
      </c>
      <c r="F695" s="191" t="s">
        <v>957</v>
      </c>
      <c r="H695" s="192">
        <v>53</v>
      </c>
      <c r="I695" s="193"/>
      <c r="L695" s="188"/>
      <c r="M695" s="194"/>
      <c r="N695" s="195"/>
      <c r="O695" s="195"/>
      <c r="P695" s="195"/>
      <c r="Q695" s="195"/>
      <c r="R695" s="195"/>
      <c r="S695" s="195"/>
      <c r="T695" s="196"/>
      <c r="AT695" s="190" t="s">
        <v>167</v>
      </c>
      <c r="AU695" s="190" t="s">
        <v>78</v>
      </c>
      <c r="AV695" s="12" t="s">
        <v>78</v>
      </c>
      <c r="AW695" s="12" t="s">
        <v>33</v>
      </c>
      <c r="AX695" s="12" t="s">
        <v>71</v>
      </c>
      <c r="AY695" s="190" t="s">
        <v>158</v>
      </c>
    </row>
    <row r="696" spans="2:51" s="13" customFormat="1" ht="12">
      <c r="B696" s="197"/>
      <c r="D696" s="189" t="s">
        <v>167</v>
      </c>
      <c r="E696" s="198" t="s">
        <v>3</v>
      </c>
      <c r="F696" s="199" t="s">
        <v>958</v>
      </c>
      <c r="H696" s="198" t="s">
        <v>3</v>
      </c>
      <c r="I696" s="200"/>
      <c r="L696" s="197"/>
      <c r="M696" s="201"/>
      <c r="N696" s="202"/>
      <c r="O696" s="202"/>
      <c r="P696" s="202"/>
      <c r="Q696" s="202"/>
      <c r="R696" s="202"/>
      <c r="S696" s="202"/>
      <c r="T696" s="203"/>
      <c r="AT696" s="198" t="s">
        <v>167</v>
      </c>
      <c r="AU696" s="198" t="s">
        <v>78</v>
      </c>
      <c r="AV696" s="13" t="s">
        <v>15</v>
      </c>
      <c r="AW696" s="13" t="s">
        <v>33</v>
      </c>
      <c r="AX696" s="13" t="s">
        <v>71</v>
      </c>
      <c r="AY696" s="198" t="s">
        <v>158</v>
      </c>
    </row>
    <row r="697" spans="2:51" s="12" customFormat="1" ht="12">
      <c r="B697" s="188"/>
      <c r="D697" s="189" t="s">
        <v>167</v>
      </c>
      <c r="E697" s="190" t="s">
        <v>3</v>
      </c>
      <c r="F697" s="191" t="s">
        <v>959</v>
      </c>
      <c r="H697" s="192">
        <v>0.5</v>
      </c>
      <c r="I697" s="193"/>
      <c r="L697" s="188"/>
      <c r="M697" s="194"/>
      <c r="N697" s="195"/>
      <c r="O697" s="195"/>
      <c r="P697" s="195"/>
      <c r="Q697" s="195"/>
      <c r="R697" s="195"/>
      <c r="S697" s="195"/>
      <c r="T697" s="196"/>
      <c r="AT697" s="190" t="s">
        <v>167</v>
      </c>
      <c r="AU697" s="190" t="s">
        <v>78</v>
      </c>
      <c r="AV697" s="12" t="s">
        <v>78</v>
      </c>
      <c r="AW697" s="12" t="s">
        <v>33</v>
      </c>
      <c r="AX697" s="12" t="s">
        <v>71</v>
      </c>
      <c r="AY697" s="190" t="s">
        <v>158</v>
      </c>
    </row>
    <row r="698" spans="2:51" s="13" customFormat="1" ht="12">
      <c r="B698" s="197"/>
      <c r="D698" s="189" t="s">
        <v>167</v>
      </c>
      <c r="E698" s="198" t="s">
        <v>3</v>
      </c>
      <c r="F698" s="199" t="s">
        <v>960</v>
      </c>
      <c r="H698" s="198" t="s">
        <v>3</v>
      </c>
      <c r="I698" s="200"/>
      <c r="L698" s="197"/>
      <c r="M698" s="201"/>
      <c r="N698" s="202"/>
      <c r="O698" s="202"/>
      <c r="P698" s="202"/>
      <c r="Q698" s="202"/>
      <c r="R698" s="202"/>
      <c r="S698" s="202"/>
      <c r="T698" s="203"/>
      <c r="AT698" s="198" t="s">
        <v>167</v>
      </c>
      <c r="AU698" s="198" t="s">
        <v>78</v>
      </c>
      <c r="AV698" s="13" t="s">
        <v>15</v>
      </c>
      <c r="AW698" s="13" t="s">
        <v>33</v>
      </c>
      <c r="AX698" s="13" t="s">
        <v>71</v>
      </c>
      <c r="AY698" s="198" t="s">
        <v>158</v>
      </c>
    </row>
    <row r="699" spans="2:51" s="12" customFormat="1" ht="12">
      <c r="B699" s="188"/>
      <c r="D699" s="189" t="s">
        <v>167</v>
      </c>
      <c r="E699" s="190" t="s">
        <v>3</v>
      </c>
      <c r="F699" s="191" t="s">
        <v>961</v>
      </c>
      <c r="H699" s="192">
        <v>1</v>
      </c>
      <c r="I699" s="193"/>
      <c r="L699" s="188"/>
      <c r="M699" s="194"/>
      <c r="N699" s="195"/>
      <c r="O699" s="195"/>
      <c r="P699" s="195"/>
      <c r="Q699" s="195"/>
      <c r="R699" s="195"/>
      <c r="S699" s="195"/>
      <c r="T699" s="196"/>
      <c r="AT699" s="190" t="s">
        <v>167</v>
      </c>
      <c r="AU699" s="190" t="s">
        <v>78</v>
      </c>
      <c r="AV699" s="12" t="s">
        <v>78</v>
      </c>
      <c r="AW699" s="12" t="s">
        <v>33</v>
      </c>
      <c r="AX699" s="12" t="s">
        <v>71</v>
      </c>
      <c r="AY699" s="190" t="s">
        <v>158</v>
      </c>
    </row>
    <row r="700" spans="2:51" s="13" customFormat="1" ht="12">
      <c r="B700" s="197"/>
      <c r="D700" s="189" t="s">
        <v>167</v>
      </c>
      <c r="E700" s="198" t="s">
        <v>3</v>
      </c>
      <c r="F700" s="199" t="s">
        <v>962</v>
      </c>
      <c r="H700" s="198" t="s">
        <v>3</v>
      </c>
      <c r="I700" s="200"/>
      <c r="L700" s="197"/>
      <c r="M700" s="201"/>
      <c r="N700" s="202"/>
      <c r="O700" s="202"/>
      <c r="P700" s="202"/>
      <c r="Q700" s="202"/>
      <c r="R700" s="202"/>
      <c r="S700" s="202"/>
      <c r="T700" s="203"/>
      <c r="AT700" s="198" t="s">
        <v>167</v>
      </c>
      <c r="AU700" s="198" t="s">
        <v>78</v>
      </c>
      <c r="AV700" s="13" t="s">
        <v>15</v>
      </c>
      <c r="AW700" s="13" t="s">
        <v>33</v>
      </c>
      <c r="AX700" s="13" t="s">
        <v>71</v>
      </c>
      <c r="AY700" s="198" t="s">
        <v>158</v>
      </c>
    </row>
    <row r="701" spans="2:51" s="12" customFormat="1" ht="12">
      <c r="B701" s="188"/>
      <c r="D701" s="189" t="s">
        <v>167</v>
      </c>
      <c r="E701" s="190" t="s">
        <v>3</v>
      </c>
      <c r="F701" s="191" t="s">
        <v>963</v>
      </c>
      <c r="H701" s="192">
        <v>2</v>
      </c>
      <c r="I701" s="193"/>
      <c r="L701" s="188"/>
      <c r="M701" s="194"/>
      <c r="N701" s="195"/>
      <c r="O701" s="195"/>
      <c r="P701" s="195"/>
      <c r="Q701" s="195"/>
      <c r="R701" s="195"/>
      <c r="S701" s="195"/>
      <c r="T701" s="196"/>
      <c r="AT701" s="190" t="s">
        <v>167</v>
      </c>
      <c r="AU701" s="190" t="s">
        <v>78</v>
      </c>
      <c r="AV701" s="12" t="s">
        <v>78</v>
      </c>
      <c r="AW701" s="12" t="s">
        <v>33</v>
      </c>
      <c r="AX701" s="12" t="s">
        <v>71</v>
      </c>
      <c r="AY701" s="190" t="s">
        <v>158</v>
      </c>
    </row>
    <row r="702" spans="2:51" s="14" customFormat="1" ht="12">
      <c r="B702" s="204"/>
      <c r="D702" s="189" t="s">
        <v>167</v>
      </c>
      <c r="E702" s="205" t="s">
        <v>3</v>
      </c>
      <c r="F702" s="206" t="s">
        <v>215</v>
      </c>
      <c r="H702" s="207">
        <v>56.5</v>
      </c>
      <c r="I702" s="208"/>
      <c r="L702" s="204"/>
      <c r="M702" s="209"/>
      <c r="N702" s="210"/>
      <c r="O702" s="210"/>
      <c r="P702" s="210"/>
      <c r="Q702" s="210"/>
      <c r="R702" s="210"/>
      <c r="S702" s="210"/>
      <c r="T702" s="211"/>
      <c r="AT702" s="205" t="s">
        <v>167</v>
      </c>
      <c r="AU702" s="205" t="s">
        <v>78</v>
      </c>
      <c r="AV702" s="14" t="s">
        <v>165</v>
      </c>
      <c r="AW702" s="14" t="s">
        <v>33</v>
      </c>
      <c r="AX702" s="14" t="s">
        <v>15</v>
      </c>
      <c r="AY702" s="205" t="s">
        <v>158</v>
      </c>
    </row>
    <row r="703" spans="2:65" s="1" customFormat="1" ht="16.5" customHeight="1">
      <c r="B703" s="175"/>
      <c r="C703" s="176" t="s">
        <v>964</v>
      </c>
      <c r="D703" s="176" t="s">
        <v>160</v>
      </c>
      <c r="E703" s="177" t="s">
        <v>965</v>
      </c>
      <c r="F703" s="178" t="s">
        <v>966</v>
      </c>
      <c r="G703" s="179" t="s">
        <v>219</v>
      </c>
      <c r="H703" s="180">
        <v>124</v>
      </c>
      <c r="I703" s="181"/>
      <c r="J703" s="182">
        <f>ROUND(I703*H703,2)</f>
        <v>0</v>
      </c>
      <c r="K703" s="178" t="s">
        <v>164</v>
      </c>
      <c r="L703" s="37"/>
      <c r="M703" s="183" t="s">
        <v>3</v>
      </c>
      <c r="N703" s="184" t="s">
        <v>42</v>
      </c>
      <c r="O703" s="67"/>
      <c r="P703" s="185">
        <f>O703*H703</f>
        <v>0</v>
      </c>
      <c r="Q703" s="185">
        <v>0</v>
      </c>
      <c r="R703" s="185">
        <f>Q703*H703</f>
        <v>0</v>
      </c>
      <c r="S703" s="185">
        <v>0.00223</v>
      </c>
      <c r="T703" s="186">
        <f>S703*H703</f>
        <v>0.27652000000000004</v>
      </c>
      <c r="AR703" s="19" t="s">
        <v>253</v>
      </c>
      <c r="AT703" s="19" t="s">
        <v>160</v>
      </c>
      <c r="AU703" s="19" t="s">
        <v>78</v>
      </c>
      <c r="AY703" s="19" t="s">
        <v>158</v>
      </c>
      <c r="BE703" s="187">
        <f>IF(N703="základní",J703,0)</f>
        <v>0</v>
      </c>
      <c r="BF703" s="187">
        <f>IF(N703="snížená",J703,0)</f>
        <v>0</v>
      </c>
      <c r="BG703" s="187">
        <f>IF(N703="zákl. přenesená",J703,0)</f>
        <v>0</v>
      </c>
      <c r="BH703" s="187">
        <f>IF(N703="sníž. přenesená",J703,0)</f>
        <v>0</v>
      </c>
      <c r="BI703" s="187">
        <f>IF(N703="nulová",J703,0)</f>
        <v>0</v>
      </c>
      <c r="BJ703" s="19" t="s">
        <v>15</v>
      </c>
      <c r="BK703" s="187">
        <f>ROUND(I703*H703,2)</f>
        <v>0</v>
      </c>
      <c r="BL703" s="19" t="s">
        <v>253</v>
      </c>
      <c r="BM703" s="19" t="s">
        <v>967</v>
      </c>
    </row>
    <row r="704" spans="2:51" s="13" customFormat="1" ht="12">
      <c r="B704" s="197"/>
      <c r="D704" s="189" t="s">
        <v>167</v>
      </c>
      <c r="E704" s="198" t="s">
        <v>3</v>
      </c>
      <c r="F704" s="199" t="s">
        <v>968</v>
      </c>
      <c r="H704" s="198" t="s">
        <v>3</v>
      </c>
      <c r="I704" s="200"/>
      <c r="L704" s="197"/>
      <c r="M704" s="201"/>
      <c r="N704" s="202"/>
      <c r="O704" s="202"/>
      <c r="P704" s="202"/>
      <c r="Q704" s="202"/>
      <c r="R704" s="202"/>
      <c r="S704" s="202"/>
      <c r="T704" s="203"/>
      <c r="AT704" s="198" t="s">
        <v>167</v>
      </c>
      <c r="AU704" s="198" t="s">
        <v>78</v>
      </c>
      <c r="AV704" s="13" t="s">
        <v>15</v>
      </c>
      <c r="AW704" s="13" t="s">
        <v>33</v>
      </c>
      <c r="AX704" s="13" t="s">
        <v>71</v>
      </c>
      <c r="AY704" s="198" t="s">
        <v>158</v>
      </c>
    </row>
    <row r="705" spans="2:51" s="12" customFormat="1" ht="12">
      <c r="B705" s="188"/>
      <c r="D705" s="189" t="s">
        <v>167</v>
      </c>
      <c r="E705" s="190" t="s">
        <v>3</v>
      </c>
      <c r="F705" s="191" t="s">
        <v>969</v>
      </c>
      <c r="H705" s="192">
        <v>83</v>
      </c>
      <c r="I705" s="193"/>
      <c r="L705" s="188"/>
      <c r="M705" s="194"/>
      <c r="N705" s="195"/>
      <c r="O705" s="195"/>
      <c r="P705" s="195"/>
      <c r="Q705" s="195"/>
      <c r="R705" s="195"/>
      <c r="S705" s="195"/>
      <c r="T705" s="196"/>
      <c r="AT705" s="190" t="s">
        <v>167</v>
      </c>
      <c r="AU705" s="190" t="s">
        <v>78</v>
      </c>
      <c r="AV705" s="12" t="s">
        <v>78</v>
      </c>
      <c r="AW705" s="12" t="s">
        <v>33</v>
      </c>
      <c r="AX705" s="12" t="s">
        <v>71</v>
      </c>
      <c r="AY705" s="190" t="s">
        <v>158</v>
      </c>
    </row>
    <row r="706" spans="2:51" s="13" customFormat="1" ht="12">
      <c r="B706" s="197"/>
      <c r="D706" s="189" t="s">
        <v>167</v>
      </c>
      <c r="E706" s="198" t="s">
        <v>3</v>
      </c>
      <c r="F706" s="199" t="s">
        <v>970</v>
      </c>
      <c r="H706" s="198" t="s">
        <v>3</v>
      </c>
      <c r="I706" s="200"/>
      <c r="L706" s="197"/>
      <c r="M706" s="201"/>
      <c r="N706" s="202"/>
      <c r="O706" s="202"/>
      <c r="P706" s="202"/>
      <c r="Q706" s="202"/>
      <c r="R706" s="202"/>
      <c r="S706" s="202"/>
      <c r="T706" s="203"/>
      <c r="AT706" s="198" t="s">
        <v>167</v>
      </c>
      <c r="AU706" s="198" t="s">
        <v>78</v>
      </c>
      <c r="AV706" s="13" t="s">
        <v>15</v>
      </c>
      <c r="AW706" s="13" t="s">
        <v>33</v>
      </c>
      <c r="AX706" s="13" t="s">
        <v>71</v>
      </c>
      <c r="AY706" s="198" t="s">
        <v>158</v>
      </c>
    </row>
    <row r="707" spans="2:51" s="12" customFormat="1" ht="12">
      <c r="B707" s="188"/>
      <c r="D707" s="189" t="s">
        <v>167</v>
      </c>
      <c r="E707" s="190" t="s">
        <v>3</v>
      </c>
      <c r="F707" s="191" t="s">
        <v>971</v>
      </c>
      <c r="H707" s="192">
        <v>35</v>
      </c>
      <c r="I707" s="193"/>
      <c r="L707" s="188"/>
      <c r="M707" s="194"/>
      <c r="N707" s="195"/>
      <c r="O707" s="195"/>
      <c r="P707" s="195"/>
      <c r="Q707" s="195"/>
      <c r="R707" s="195"/>
      <c r="S707" s="195"/>
      <c r="T707" s="196"/>
      <c r="AT707" s="190" t="s">
        <v>167</v>
      </c>
      <c r="AU707" s="190" t="s">
        <v>78</v>
      </c>
      <c r="AV707" s="12" t="s">
        <v>78</v>
      </c>
      <c r="AW707" s="12" t="s">
        <v>33</v>
      </c>
      <c r="AX707" s="12" t="s">
        <v>71</v>
      </c>
      <c r="AY707" s="190" t="s">
        <v>158</v>
      </c>
    </row>
    <row r="708" spans="2:51" s="13" customFormat="1" ht="12">
      <c r="B708" s="197"/>
      <c r="D708" s="189" t="s">
        <v>167</v>
      </c>
      <c r="E708" s="198" t="s">
        <v>3</v>
      </c>
      <c r="F708" s="199" t="s">
        <v>972</v>
      </c>
      <c r="H708" s="198" t="s">
        <v>3</v>
      </c>
      <c r="I708" s="200"/>
      <c r="L708" s="197"/>
      <c r="M708" s="201"/>
      <c r="N708" s="202"/>
      <c r="O708" s="202"/>
      <c r="P708" s="202"/>
      <c r="Q708" s="202"/>
      <c r="R708" s="202"/>
      <c r="S708" s="202"/>
      <c r="T708" s="203"/>
      <c r="AT708" s="198" t="s">
        <v>167</v>
      </c>
      <c r="AU708" s="198" t="s">
        <v>78</v>
      </c>
      <c r="AV708" s="13" t="s">
        <v>15</v>
      </c>
      <c r="AW708" s="13" t="s">
        <v>33</v>
      </c>
      <c r="AX708" s="13" t="s">
        <v>71</v>
      </c>
      <c r="AY708" s="198" t="s">
        <v>158</v>
      </c>
    </row>
    <row r="709" spans="2:51" s="12" customFormat="1" ht="12">
      <c r="B709" s="188"/>
      <c r="D709" s="189" t="s">
        <v>167</v>
      </c>
      <c r="E709" s="190" t="s">
        <v>3</v>
      </c>
      <c r="F709" s="191" t="s">
        <v>973</v>
      </c>
      <c r="H709" s="192">
        <v>6</v>
      </c>
      <c r="I709" s="193"/>
      <c r="L709" s="188"/>
      <c r="M709" s="194"/>
      <c r="N709" s="195"/>
      <c r="O709" s="195"/>
      <c r="P709" s="195"/>
      <c r="Q709" s="195"/>
      <c r="R709" s="195"/>
      <c r="S709" s="195"/>
      <c r="T709" s="196"/>
      <c r="AT709" s="190" t="s">
        <v>167</v>
      </c>
      <c r="AU709" s="190" t="s">
        <v>78</v>
      </c>
      <c r="AV709" s="12" t="s">
        <v>78</v>
      </c>
      <c r="AW709" s="12" t="s">
        <v>33</v>
      </c>
      <c r="AX709" s="12" t="s">
        <v>71</v>
      </c>
      <c r="AY709" s="190" t="s">
        <v>158</v>
      </c>
    </row>
    <row r="710" spans="2:51" s="14" customFormat="1" ht="12">
      <c r="B710" s="204"/>
      <c r="D710" s="189" t="s">
        <v>167</v>
      </c>
      <c r="E710" s="205" t="s">
        <v>3</v>
      </c>
      <c r="F710" s="206" t="s">
        <v>215</v>
      </c>
      <c r="H710" s="207">
        <v>124</v>
      </c>
      <c r="I710" s="208"/>
      <c r="L710" s="204"/>
      <c r="M710" s="209"/>
      <c r="N710" s="210"/>
      <c r="O710" s="210"/>
      <c r="P710" s="210"/>
      <c r="Q710" s="210"/>
      <c r="R710" s="210"/>
      <c r="S710" s="210"/>
      <c r="T710" s="211"/>
      <c r="AT710" s="205" t="s">
        <v>167</v>
      </c>
      <c r="AU710" s="205" t="s">
        <v>78</v>
      </c>
      <c r="AV710" s="14" t="s">
        <v>165</v>
      </c>
      <c r="AW710" s="14" t="s">
        <v>33</v>
      </c>
      <c r="AX710" s="14" t="s">
        <v>15</v>
      </c>
      <c r="AY710" s="205" t="s">
        <v>158</v>
      </c>
    </row>
    <row r="711" spans="2:65" s="1" customFormat="1" ht="16.5" customHeight="1">
      <c r="B711" s="175"/>
      <c r="C711" s="176" t="s">
        <v>974</v>
      </c>
      <c r="D711" s="176" t="s">
        <v>160</v>
      </c>
      <c r="E711" s="177" t="s">
        <v>975</v>
      </c>
      <c r="F711" s="178" t="s">
        <v>976</v>
      </c>
      <c r="G711" s="179" t="s">
        <v>219</v>
      </c>
      <c r="H711" s="180">
        <v>83.3</v>
      </c>
      <c r="I711" s="181"/>
      <c r="J711" s="182">
        <f>ROUND(I711*H711,2)</f>
        <v>0</v>
      </c>
      <c r="K711" s="178" t="s">
        <v>164</v>
      </c>
      <c r="L711" s="37"/>
      <c r="M711" s="183" t="s">
        <v>3</v>
      </c>
      <c r="N711" s="184" t="s">
        <v>42</v>
      </c>
      <c r="O711" s="67"/>
      <c r="P711" s="185">
        <f>O711*H711</f>
        <v>0</v>
      </c>
      <c r="Q711" s="185">
        <v>0</v>
      </c>
      <c r="R711" s="185">
        <f>Q711*H711</f>
        <v>0</v>
      </c>
      <c r="S711" s="185">
        <v>0.0026</v>
      </c>
      <c r="T711" s="186">
        <f>S711*H711</f>
        <v>0.21658</v>
      </c>
      <c r="AR711" s="19" t="s">
        <v>253</v>
      </c>
      <c r="AT711" s="19" t="s">
        <v>160</v>
      </c>
      <c r="AU711" s="19" t="s">
        <v>78</v>
      </c>
      <c r="AY711" s="19" t="s">
        <v>158</v>
      </c>
      <c r="BE711" s="187">
        <f>IF(N711="základní",J711,0)</f>
        <v>0</v>
      </c>
      <c r="BF711" s="187">
        <f>IF(N711="snížená",J711,0)</f>
        <v>0</v>
      </c>
      <c r="BG711" s="187">
        <f>IF(N711="zákl. přenesená",J711,0)</f>
        <v>0</v>
      </c>
      <c r="BH711" s="187">
        <f>IF(N711="sníž. přenesená",J711,0)</f>
        <v>0</v>
      </c>
      <c r="BI711" s="187">
        <f>IF(N711="nulová",J711,0)</f>
        <v>0</v>
      </c>
      <c r="BJ711" s="19" t="s">
        <v>15</v>
      </c>
      <c r="BK711" s="187">
        <f>ROUND(I711*H711,2)</f>
        <v>0</v>
      </c>
      <c r="BL711" s="19" t="s">
        <v>253</v>
      </c>
      <c r="BM711" s="19" t="s">
        <v>977</v>
      </c>
    </row>
    <row r="712" spans="2:51" s="13" customFormat="1" ht="12">
      <c r="B712" s="197"/>
      <c r="D712" s="189" t="s">
        <v>167</v>
      </c>
      <c r="E712" s="198" t="s">
        <v>3</v>
      </c>
      <c r="F712" s="199" t="s">
        <v>978</v>
      </c>
      <c r="H712" s="198" t="s">
        <v>3</v>
      </c>
      <c r="I712" s="200"/>
      <c r="L712" s="197"/>
      <c r="M712" s="201"/>
      <c r="N712" s="202"/>
      <c r="O712" s="202"/>
      <c r="P712" s="202"/>
      <c r="Q712" s="202"/>
      <c r="R712" s="202"/>
      <c r="S712" s="202"/>
      <c r="T712" s="203"/>
      <c r="AT712" s="198" t="s">
        <v>167</v>
      </c>
      <c r="AU712" s="198" t="s">
        <v>78</v>
      </c>
      <c r="AV712" s="13" t="s">
        <v>15</v>
      </c>
      <c r="AW712" s="13" t="s">
        <v>33</v>
      </c>
      <c r="AX712" s="13" t="s">
        <v>71</v>
      </c>
      <c r="AY712" s="198" t="s">
        <v>158</v>
      </c>
    </row>
    <row r="713" spans="2:51" s="12" customFormat="1" ht="12">
      <c r="B713" s="188"/>
      <c r="D713" s="189" t="s">
        <v>167</v>
      </c>
      <c r="E713" s="190" t="s">
        <v>3</v>
      </c>
      <c r="F713" s="191" t="s">
        <v>979</v>
      </c>
      <c r="H713" s="192">
        <v>83.3</v>
      </c>
      <c r="I713" s="193"/>
      <c r="L713" s="188"/>
      <c r="M713" s="194"/>
      <c r="N713" s="195"/>
      <c r="O713" s="195"/>
      <c r="P713" s="195"/>
      <c r="Q713" s="195"/>
      <c r="R713" s="195"/>
      <c r="S713" s="195"/>
      <c r="T713" s="196"/>
      <c r="AT713" s="190" t="s">
        <v>167</v>
      </c>
      <c r="AU713" s="190" t="s">
        <v>78</v>
      </c>
      <c r="AV713" s="12" t="s">
        <v>78</v>
      </c>
      <c r="AW713" s="12" t="s">
        <v>33</v>
      </c>
      <c r="AX713" s="12" t="s">
        <v>15</v>
      </c>
      <c r="AY713" s="190" t="s">
        <v>158</v>
      </c>
    </row>
    <row r="714" spans="2:65" s="1" customFormat="1" ht="16.5" customHeight="1">
      <c r="B714" s="175"/>
      <c r="C714" s="176" t="s">
        <v>980</v>
      </c>
      <c r="D714" s="176" t="s">
        <v>160</v>
      </c>
      <c r="E714" s="177" t="s">
        <v>981</v>
      </c>
      <c r="F714" s="178" t="s">
        <v>982</v>
      </c>
      <c r="G714" s="179" t="s">
        <v>219</v>
      </c>
      <c r="H714" s="180">
        <v>35</v>
      </c>
      <c r="I714" s="181"/>
      <c r="J714" s="182">
        <f>ROUND(I714*H714,2)</f>
        <v>0</v>
      </c>
      <c r="K714" s="178" t="s">
        <v>164</v>
      </c>
      <c r="L714" s="37"/>
      <c r="M714" s="183" t="s">
        <v>3</v>
      </c>
      <c r="N714" s="184" t="s">
        <v>42</v>
      </c>
      <c r="O714" s="67"/>
      <c r="P714" s="185">
        <f>O714*H714</f>
        <v>0</v>
      </c>
      <c r="Q714" s="185">
        <v>0</v>
      </c>
      <c r="R714" s="185">
        <f>Q714*H714</f>
        <v>0</v>
      </c>
      <c r="S714" s="185">
        <v>0.00394</v>
      </c>
      <c r="T714" s="186">
        <f>S714*H714</f>
        <v>0.1379</v>
      </c>
      <c r="AR714" s="19" t="s">
        <v>253</v>
      </c>
      <c r="AT714" s="19" t="s">
        <v>160</v>
      </c>
      <c r="AU714" s="19" t="s">
        <v>78</v>
      </c>
      <c r="AY714" s="19" t="s">
        <v>158</v>
      </c>
      <c r="BE714" s="187">
        <f>IF(N714="základní",J714,0)</f>
        <v>0</v>
      </c>
      <c r="BF714" s="187">
        <f>IF(N714="snížená",J714,0)</f>
        <v>0</v>
      </c>
      <c r="BG714" s="187">
        <f>IF(N714="zákl. přenesená",J714,0)</f>
        <v>0</v>
      </c>
      <c r="BH714" s="187">
        <f>IF(N714="sníž. přenesená",J714,0)</f>
        <v>0</v>
      </c>
      <c r="BI714" s="187">
        <f>IF(N714="nulová",J714,0)</f>
        <v>0</v>
      </c>
      <c r="BJ714" s="19" t="s">
        <v>15</v>
      </c>
      <c r="BK714" s="187">
        <f>ROUND(I714*H714,2)</f>
        <v>0</v>
      </c>
      <c r="BL714" s="19" t="s">
        <v>253</v>
      </c>
      <c r="BM714" s="19" t="s">
        <v>983</v>
      </c>
    </row>
    <row r="715" spans="2:51" s="13" customFormat="1" ht="12">
      <c r="B715" s="197"/>
      <c r="D715" s="189" t="s">
        <v>167</v>
      </c>
      <c r="E715" s="198" t="s">
        <v>3</v>
      </c>
      <c r="F715" s="199" t="s">
        <v>984</v>
      </c>
      <c r="H715" s="198" t="s">
        <v>3</v>
      </c>
      <c r="I715" s="200"/>
      <c r="L715" s="197"/>
      <c r="M715" s="201"/>
      <c r="N715" s="202"/>
      <c r="O715" s="202"/>
      <c r="P715" s="202"/>
      <c r="Q715" s="202"/>
      <c r="R715" s="202"/>
      <c r="S715" s="202"/>
      <c r="T715" s="203"/>
      <c r="AT715" s="198" t="s">
        <v>167</v>
      </c>
      <c r="AU715" s="198" t="s">
        <v>78</v>
      </c>
      <c r="AV715" s="13" t="s">
        <v>15</v>
      </c>
      <c r="AW715" s="13" t="s">
        <v>33</v>
      </c>
      <c r="AX715" s="13" t="s">
        <v>71</v>
      </c>
      <c r="AY715" s="198" t="s">
        <v>158</v>
      </c>
    </row>
    <row r="716" spans="2:51" s="12" customFormat="1" ht="12">
      <c r="B716" s="188"/>
      <c r="D716" s="189" t="s">
        <v>167</v>
      </c>
      <c r="E716" s="190" t="s">
        <v>3</v>
      </c>
      <c r="F716" s="191" t="s">
        <v>971</v>
      </c>
      <c r="H716" s="192">
        <v>35</v>
      </c>
      <c r="I716" s="193"/>
      <c r="L716" s="188"/>
      <c r="M716" s="194"/>
      <c r="N716" s="195"/>
      <c r="O716" s="195"/>
      <c r="P716" s="195"/>
      <c r="Q716" s="195"/>
      <c r="R716" s="195"/>
      <c r="S716" s="195"/>
      <c r="T716" s="196"/>
      <c r="AT716" s="190" t="s">
        <v>167</v>
      </c>
      <c r="AU716" s="190" t="s">
        <v>78</v>
      </c>
      <c r="AV716" s="12" t="s">
        <v>78</v>
      </c>
      <c r="AW716" s="12" t="s">
        <v>33</v>
      </c>
      <c r="AX716" s="12" t="s">
        <v>15</v>
      </c>
      <c r="AY716" s="190" t="s">
        <v>158</v>
      </c>
    </row>
    <row r="717" spans="2:65" s="1" customFormat="1" ht="16.5" customHeight="1">
      <c r="B717" s="175"/>
      <c r="C717" s="176" t="s">
        <v>985</v>
      </c>
      <c r="D717" s="176" t="s">
        <v>160</v>
      </c>
      <c r="E717" s="177" t="s">
        <v>986</v>
      </c>
      <c r="F717" s="178" t="s">
        <v>987</v>
      </c>
      <c r="G717" s="179" t="s">
        <v>219</v>
      </c>
      <c r="H717" s="180">
        <v>83.3</v>
      </c>
      <c r="I717" s="181"/>
      <c r="J717" s="182">
        <f>ROUND(I717*H717,2)</f>
        <v>0</v>
      </c>
      <c r="K717" s="178" t="s">
        <v>3</v>
      </c>
      <c r="L717" s="37"/>
      <c r="M717" s="183" t="s">
        <v>3</v>
      </c>
      <c r="N717" s="184" t="s">
        <v>42</v>
      </c>
      <c r="O717" s="67"/>
      <c r="P717" s="185">
        <f>O717*H717</f>
        <v>0</v>
      </c>
      <c r="Q717" s="185">
        <v>0</v>
      </c>
      <c r="R717" s="185">
        <f>Q717*H717</f>
        <v>0</v>
      </c>
      <c r="S717" s="185">
        <v>0</v>
      </c>
      <c r="T717" s="186">
        <f>S717*H717</f>
        <v>0</v>
      </c>
      <c r="AR717" s="19" t="s">
        <v>253</v>
      </c>
      <c r="AT717" s="19" t="s">
        <v>160</v>
      </c>
      <c r="AU717" s="19" t="s">
        <v>78</v>
      </c>
      <c r="AY717" s="19" t="s">
        <v>158</v>
      </c>
      <c r="BE717" s="187">
        <f>IF(N717="základní",J717,0)</f>
        <v>0</v>
      </c>
      <c r="BF717" s="187">
        <f>IF(N717="snížená",J717,0)</f>
        <v>0</v>
      </c>
      <c r="BG717" s="187">
        <f>IF(N717="zákl. přenesená",J717,0)</f>
        <v>0</v>
      </c>
      <c r="BH717" s="187">
        <f>IF(N717="sníž. přenesená",J717,0)</f>
        <v>0</v>
      </c>
      <c r="BI717" s="187">
        <f>IF(N717="nulová",J717,0)</f>
        <v>0</v>
      </c>
      <c r="BJ717" s="19" t="s">
        <v>15</v>
      </c>
      <c r="BK717" s="187">
        <f>ROUND(I717*H717,2)</f>
        <v>0</v>
      </c>
      <c r="BL717" s="19" t="s">
        <v>253</v>
      </c>
      <c r="BM717" s="19" t="s">
        <v>988</v>
      </c>
    </row>
    <row r="718" spans="2:65" s="1" customFormat="1" ht="16.5" customHeight="1">
      <c r="B718" s="175"/>
      <c r="C718" s="176" t="s">
        <v>989</v>
      </c>
      <c r="D718" s="176" t="s">
        <v>160</v>
      </c>
      <c r="E718" s="177" t="s">
        <v>990</v>
      </c>
      <c r="F718" s="178" t="s">
        <v>991</v>
      </c>
      <c r="G718" s="179" t="s">
        <v>219</v>
      </c>
      <c r="H718" s="180">
        <v>35</v>
      </c>
      <c r="I718" s="181"/>
      <c r="J718" s="182">
        <f>ROUND(I718*H718,2)</f>
        <v>0</v>
      </c>
      <c r="K718" s="178" t="s">
        <v>3</v>
      </c>
      <c r="L718" s="37"/>
      <c r="M718" s="183" t="s">
        <v>3</v>
      </c>
      <c r="N718" s="184" t="s">
        <v>42</v>
      </c>
      <c r="O718" s="67"/>
      <c r="P718" s="185">
        <f>O718*H718</f>
        <v>0</v>
      </c>
      <c r="Q718" s="185">
        <v>0</v>
      </c>
      <c r="R718" s="185">
        <f>Q718*H718</f>
        <v>0</v>
      </c>
      <c r="S718" s="185">
        <v>0</v>
      </c>
      <c r="T718" s="186">
        <f>S718*H718</f>
        <v>0</v>
      </c>
      <c r="AR718" s="19" t="s">
        <v>253</v>
      </c>
      <c r="AT718" s="19" t="s">
        <v>160</v>
      </c>
      <c r="AU718" s="19" t="s">
        <v>78</v>
      </c>
      <c r="AY718" s="19" t="s">
        <v>158</v>
      </c>
      <c r="BE718" s="187">
        <f>IF(N718="základní",J718,0)</f>
        <v>0</v>
      </c>
      <c r="BF718" s="187">
        <f>IF(N718="snížená",J718,0)</f>
        <v>0</v>
      </c>
      <c r="BG718" s="187">
        <f>IF(N718="zákl. přenesená",J718,0)</f>
        <v>0</v>
      </c>
      <c r="BH718" s="187">
        <f>IF(N718="sníž. přenesená",J718,0)</f>
        <v>0</v>
      </c>
      <c r="BI718" s="187">
        <f>IF(N718="nulová",J718,0)</f>
        <v>0</v>
      </c>
      <c r="BJ718" s="19" t="s">
        <v>15</v>
      </c>
      <c r="BK718" s="187">
        <f>ROUND(I718*H718,2)</f>
        <v>0</v>
      </c>
      <c r="BL718" s="19" t="s">
        <v>253</v>
      </c>
      <c r="BM718" s="19" t="s">
        <v>992</v>
      </c>
    </row>
    <row r="719" spans="2:65" s="1" customFormat="1" ht="16.5" customHeight="1">
      <c r="B719" s="175"/>
      <c r="C719" s="176" t="s">
        <v>993</v>
      </c>
      <c r="D719" s="176" t="s">
        <v>160</v>
      </c>
      <c r="E719" s="177" t="s">
        <v>994</v>
      </c>
      <c r="F719" s="178" t="s">
        <v>995</v>
      </c>
      <c r="G719" s="179" t="s">
        <v>219</v>
      </c>
      <c r="H719" s="180">
        <v>53</v>
      </c>
      <c r="I719" s="181"/>
      <c r="J719" s="182">
        <f>ROUND(I719*H719,2)</f>
        <v>0</v>
      </c>
      <c r="K719" s="178" t="s">
        <v>3</v>
      </c>
      <c r="L719" s="37"/>
      <c r="M719" s="183" t="s">
        <v>3</v>
      </c>
      <c r="N719" s="184" t="s">
        <v>42</v>
      </c>
      <c r="O719" s="67"/>
      <c r="P719" s="185">
        <f>O719*H719</f>
        <v>0</v>
      </c>
      <c r="Q719" s="185">
        <v>0</v>
      </c>
      <c r="R719" s="185">
        <f>Q719*H719</f>
        <v>0</v>
      </c>
      <c r="S719" s="185">
        <v>0</v>
      </c>
      <c r="T719" s="186">
        <f>S719*H719</f>
        <v>0</v>
      </c>
      <c r="AR719" s="19" t="s">
        <v>253</v>
      </c>
      <c r="AT719" s="19" t="s">
        <v>160</v>
      </c>
      <c r="AU719" s="19" t="s">
        <v>78</v>
      </c>
      <c r="AY719" s="19" t="s">
        <v>158</v>
      </c>
      <c r="BE719" s="187">
        <f>IF(N719="základní",J719,0)</f>
        <v>0</v>
      </c>
      <c r="BF719" s="187">
        <f>IF(N719="snížená",J719,0)</f>
        <v>0</v>
      </c>
      <c r="BG719" s="187">
        <f>IF(N719="zákl. přenesená",J719,0)</f>
        <v>0</v>
      </c>
      <c r="BH719" s="187">
        <f>IF(N719="sníž. přenesená",J719,0)</f>
        <v>0</v>
      </c>
      <c r="BI719" s="187">
        <f>IF(N719="nulová",J719,0)</f>
        <v>0</v>
      </c>
      <c r="BJ719" s="19" t="s">
        <v>15</v>
      </c>
      <c r="BK719" s="187">
        <f>ROUND(I719*H719,2)</f>
        <v>0</v>
      </c>
      <c r="BL719" s="19" t="s">
        <v>253</v>
      </c>
      <c r="BM719" s="19" t="s">
        <v>996</v>
      </c>
    </row>
    <row r="720" spans="2:65" s="1" customFormat="1" ht="16.5" customHeight="1">
      <c r="B720" s="175"/>
      <c r="C720" s="176" t="s">
        <v>997</v>
      </c>
      <c r="D720" s="176" t="s">
        <v>160</v>
      </c>
      <c r="E720" s="177" t="s">
        <v>998</v>
      </c>
      <c r="F720" s="178" t="s">
        <v>999</v>
      </c>
      <c r="G720" s="179" t="s">
        <v>219</v>
      </c>
      <c r="H720" s="180">
        <v>83</v>
      </c>
      <c r="I720" s="181"/>
      <c r="J720" s="182">
        <f>ROUND(I720*H720,2)</f>
        <v>0</v>
      </c>
      <c r="K720" s="178" t="s">
        <v>3</v>
      </c>
      <c r="L720" s="37"/>
      <c r="M720" s="183" t="s">
        <v>3</v>
      </c>
      <c r="N720" s="184" t="s">
        <v>42</v>
      </c>
      <c r="O720" s="67"/>
      <c r="P720" s="185">
        <f>O720*H720</f>
        <v>0</v>
      </c>
      <c r="Q720" s="185">
        <v>0</v>
      </c>
      <c r="R720" s="185">
        <f>Q720*H720</f>
        <v>0</v>
      </c>
      <c r="S720" s="185">
        <v>0</v>
      </c>
      <c r="T720" s="186">
        <f>S720*H720</f>
        <v>0</v>
      </c>
      <c r="AR720" s="19" t="s">
        <v>253</v>
      </c>
      <c r="AT720" s="19" t="s">
        <v>160</v>
      </c>
      <c r="AU720" s="19" t="s">
        <v>78</v>
      </c>
      <c r="AY720" s="19" t="s">
        <v>158</v>
      </c>
      <c r="BE720" s="187">
        <f>IF(N720="základní",J720,0)</f>
        <v>0</v>
      </c>
      <c r="BF720" s="187">
        <f>IF(N720="snížená",J720,0)</f>
        <v>0</v>
      </c>
      <c r="BG720" s="187">
        <f>IF(N720="zákl. přenesená",J720,0)</f>
        <v>0</v>
      </c>
      <c r="BH720" s="187">
        <f>IF(N720="sníž. přenesená",J720,0)</f>
        <v>0</v>
      </c>
      <c r="BI720" s="187">
        <f>IF(N720="nulová",J720,0)</f>
        <v>0</v>
      </c>
      <c r="BJ720" s="19" t="s">
        <v>15</v>
      </c>
      <c r="BK720" s="187">
        <f>ROUND(I720*H720,2)</f>
        <v>0</v>
      </c>
      <c r="BL720" s="19" t="s">
        <v>253</v>
      </c>
      <c r="BM720" s="19" t="s">
        <v>1000</v>
      </c>
    </row>
    <row r="721" spans="2:65" s="1" customFormat="1" ht="16.5" customHeight="1">
      <c r="B721" s="175"/>
      <c r="C721" s="176" t="s">
        <v>1001</v>
      </c>
      <c r="D721" s="176" t="s">
        <v>160</v>
      </c>
      <c r="E721" s="177" t="s">
        <v>1002</v>
      </c>
      <c r="F721" s="178" t="s">
        <v>1003</v>
      </c>
      <c r="G721" s="179" t="s">
        <v>219</v>
      </c>
      <c r="H721" s="180">
        <v>0.5</v>
      </c>
      <c r="I721" s="181"/>
      <c r="J721" s="182">
        <f>ROUND(I721*H721,2)</f>
        <v>0</v>
      </c>
      <c r="K721" s="178" t="s">
        <v>3</v>
      </c>
      <c r="L721" s="37"/>
      <c r="M721" s="183" t="s">
        <v>3</v>
      </c>
      <c r="N721" s="184" t="s">
        <v>42</v>
      </c>
      <c r="O721" s="67"/>
      <c r="P721" s="185">
        <f>O721*H721</f>
        <v>0</v>
      </c>
      <c r="Q721" s="185">
        <v>0</v>
      </c>
      <c r="R721" s="185">
        <f>Q721*H721</f>
        <v>0</v>
      </c>
      <c r="S721" s="185">
        <v>0</v>
      </c>
      <c r="T721" s="186">
        <f>S721*H721</f>
        <v>0</v>
      </c>
      <c r="AR721" s="19" t="s">
        <v>253</v>
      </c>
      <c r="AT721" s="19" t="s">
        <v>160</v>
      </c>
      <c r="AU721" s="19" t="s">
        <v>78</v>
      </c>
      <c r="AY721" s="19" t="s">
        <v>158</v>
      </c>
      <c r="BE721" s="187">
        <f>IF(N721="základní",J721,0)</f>
        <v>0</v>
      </c>
      <c r="BF721" s="187">
        <f>IF(N721="snížená",J721,0)</f>
        <v>0</v>
      </c>
      <c r="BG721" s="187">
        <f>IF(N721="zákl. přenesená",J721,0)</f>
        <v>0</v>
      </c>
      <c r="BH721" s="187">
        <f>IF(N721="sníž. přenesená",J721,0)</f>
        <v>0</v>
      </c>
      <c r="BI721" s="187">
        <f>IF(N721="nulová",J721,0)</f>
        <v>0</v>
      </c>
      <c r="BJ721" s="19" t="s">
        <v>15</v>
      </c>
      <c r="BK721" s="187">
        <f>ROUND(I721*H721,2)</f>
        <v>0</v>
      </c>
      <c r="BL721" s="19" t="s">
        <v>253</v>
      </c>
      <c r="BM721" s="19" t="s">
        <v>1004</v>
      </c>
    </row>
    <row r="722" spans="2:65" s="1" customFormat="1" ht="16.5" customHeight="1">
      <c r="B722" s="175"/>
      <c r="C722" s="176" t="s">
        <v>1005</v>
      </c>
      <c r="D722" s="176" t="s">
        <v>160</v>
      </c>
      <c r="E722" s="177" t="s">
        <v>1006</v>
      </c>
      <c r="F722" s="178" t="s">
        <v>1007</v>
      </c>
      <c r="G722" s="179" t="s">
        <v>219</v>
      </c>
      <c r="H722" s="180">
        <v>1</v>
      </c>
      <c r="I722" s="181"/>
      <c r="J722" s="182">
        <f>ROUND(I722*H722,2)</f>
        <v>0</v>
      </c>
      <c r="K722" s="178" t="s">
        <v>3</v>
      </c>
      <c r="L722" s="37"/>
      <c r="M722" s="183" t="s">
        <v>3</v>
      </c>
      <c r="N722" s="184" t="s">
        <v>42</v>
      </c>
      <c r="O722" s="67"/>
      <c r="P722" s="185">
        <f>O722*H722</f>
        <v>0</v>
      </c>
      <c r="Q722" s="185">
        <v>0</v>
      </c>
      <c r="R722" s="185">
        <f>Q722*H722</f>
        <v>0</v>
      </c>
      <c r="S722" s="185">
        <v>0</v>
      </c>
      <c r="T722" s="186">
        <f>S722*H722</f>
        <v>0</v>
      </c>
      <c r="AR722" s="19" t="s">
        <v>253</v>
      </c>
      <c r="AT722" s="19" t="s">
        <v>160</v>
      </c>
      <c r="AU722" s="19" t="s">
        <v>78</v>
      </c>
      <c r="AY722" s="19" t="s">
        <v>158</v>
      </c>
      <c r="BE722" s="187">
        <f>IF(N722="základní",J722,0)</f>
        <v>0</v>
      </c>
      <c r="BF722" s="187">
        <f>IF(N722="snížená",J722,0)</f>
        <v>0</v>
      </c>
      <c r="BG722" s="187">
        <f>IF(N722="zákl. přenesená",J722,0)</f>
        <v>0</v>
      </c>
      <c r="BH722" s="187">
        <f>IF(N722="sníž. přenesená",J722,0)</f>
        <v>0</v>
      </c>
      <c r="BI722" s="187">
        <f>IF(N722="nulová",J722,0)</f>
        <v>0</v>
      </c>
      <c r="BJ722" s="19" t="s">
        <v>15</v>
      </c>
      <c r="BK722" s="187">
        <f>ROUND(I722*H722,2)</f>
        <v>0</v>
      </c>
      <c r="BL722" s="19" t="s">
        <v>253</v>
      </c>
      <c r="BM722" s="19" t="s">
        <v>1008</v>
      </c>
    </row>
    <row r="723" spans="2:65" s="1" customFormat="1" ht="16.5" customHeight="1">
      <c r="B723" s="175"/>
      <c r="C723" s="176" t="s">
        <v>1009</v>
      </c>
      <c r="D723" s="176" t="s">
        <v>160</v>
      </c>
      <c r="E723" s="177" t="s">
        <v>1010</v>
      </c>
      <c r="F723" s="178" t="s">
        <v>1011</v>
      </c>
      <c r="G723" s="179" t="s">
        <v>219</v>
      </c>
      <c r="H723" s="180">
        <v>35</v>
      </c>
      <c r="I723" s="181"/>
      <c r="J723" s="182">
        <f>ROUND(I723*H723,2)</f>
        <v>0</v>
      </c>
      <c r="K723" s="178" t="s">
        <v>3</v>
      </c>
      <c r="L723" s="37"/>
      <c r="M723" s="183" t="s">
        <v>3</v>
      </c>
      <c r="N723" s="184" t="s">
        <v>42</v>
      </c>
      <c r="O723" s="67"/>
      <c r="P723" s="185">
        <f>O723*H723</f>
        <v>0</v>
      </c>
      <c r="Q723" s="185">
        <v>0</v>
      </c>
      <c r="R723" s="185">
        <f>Q723*H723</f>
        <v>0</v>
      </c>
      <c r="S723" s="185">
        <v>0</v>
      </c>
      <c r="T723" s="186">
        <f>S723*H723</f>
        <v>0</v>
      </c>
      <c r="AR723" s="19" t="s">
        <v>253</v>
      </c>
      <c r="AT723" s="19" t="s">
        <v>160</v>
      </c>
      <c r="AU723" s="19" t="s">
        <v>78</v>
      </c>
      <c r="AY723" s="19" t="s">
        <v>158</v>
      </c>
      <c r="BE723" s="187">
        <f>IF(N723="základní",J723,0)</f>
        <v>0</v>
      </c>
      <c r="BF723" s="187">
        <f>IF(N723="snížená",J723,0)</f>
        <v>0</v>
      </c>
      <c r="BG723" s="187">
        <f>IF(N723="zákl. přenesená",J723,0)</f>
        <v>0</v>
      </c>
      <c r="BH723" s="187">
        <f>IF(N723="sníž. přenesená",J723,0)</f>
        <v>0</v>
      </c>
      <c r="BI723" s="187">
        <f>IF(N723="nulová",J723,0)</f>
        <v>0</v>
      </c>
      <c r="BJ723" s="19" t="s">
        <v>15</v>
      </c>
      <c r="BK723" s="187">
        <f>ROUND(I723*H723,2)</f>
        <v>0</v>
      </c>
      <c r="BL723" s="19" t="s">
        <v>253</v>
      </c>
      <c r="BM723" s="19" t="s">
        <v>1012</v>
      </c>
    </row>
    <row r="724" spans="2:65" s="1" customFormat="1" ht="16.5" customHeight="1">
      <c r="B724" s="175"/>
      <c r="C724" s="176" t="s">
        <v>1013</v>
      </c>
      <c r="D724" s="176" t="s">
        <v>160</v>
      </c>
      <c r="E724" s="177" t="s">
        <v>1014</v>
      </c>
      <c r="F724" s="178" t="s">
        <v>1015</v>
      </c>
      <c r="G724" s="179" t="s">
        <v>219</v>
      </c>
      <c r="H724" s="180">
        <v>6</v>
      </c>
      <c r="I724" s="181"/>
      <c r="J724" s="182">
        <f>ROUND(I724*H724,2)</f>
        <v>0</v>
      </c>
      <c r="K724" s="178" t="s">
        <v>3</v>
      </c>
      <c r="L724" s="37"/>
      <c r="M724" s="183" t="s">
        <v>3</v>
      </c>
      <c r="N724" s="184" t="s">
        <v>42</v>
      </c>
      <c r="O724" s="67"/>
      <c r="P724" s="185">
        <f>O724*H724</f>
        <v>0</v>
      </c>
      <c r="Q724" s="185">
        <v>0</v>
      </c>
      <c r="R724" s="185">
        <f>Q724*H724</f>
        <v>0</v>
      </c>
      <c r="S724" s="185">
        <v>0</v>
      </c>
      <c r="T724" s="186">
        <f>S724*H724</f>
        <v>0</v>
      </c>
      <c r="AR724" s="19" t="s">
        <v>253</v>
      </c>
      <c r="AT724" s="19" t="s">
        <v>160</v>
      </c>
      <c r="AU724" s="19" t="s">
        <v>78</v>
      </c>
      <c r="AY724" s="19" t="s">
        <v>158</v>
      </c>
      <c r="BE724" s="187">
        <f>IF(N724="základní",J724,0)</f>
        <v>0</v>
      </c>
      <c r="BF724" s="187">
        <f>IF(N724="snížená",J724,0)</f>
        <v>0</v>
      </c>
      <c r="BG724" s="187">
        <f>IF(N724="zákl. přenesená",J724,0)</f>
        <v>0</v>
      </c>
      <c r="BH724" s="187">
        <f>IF(N724="sníž. přenesená",J724,0)</f>
        <v>0</v>
      </c>
      <c r="BI724" s="187">
        <f>IF(N724="nulová",J724,0)</f>
        <v>0</v>
      </c>
      <c r="BJ724" s="19" t="s">
        <v>15</v>
      </c>
      <c r="BK724" s="187">
        <f>ROUND(I724*H724,2)</f>
        <v>0</v>
      </c>
      <c r="BL724" s="19" t="s">
        <v>253</v>
      </c>
      <c r="BM724" s="19" t="s">
        <v>1016</v>
      </c>
    </row>
    <row r="725" spans="2:65" s="1" customFormat="1" ht="16.5" customHeight="1">
      <c r="B725" s="175"/>
      <c r="C725" s="176" t="s">
        <v>1017</v>
      </c>
      <c r="D725" s="176" t="s">
        <v>160</v>
      </c>
      <c r="E725" s="177" t="s">
        <v>1018</v>
      </c>
      <c r="F725" s="178" t="s">
        <v>1019</v>
      </c>
      <c r="G725" s="179" t="s">
        <v>219</v>
      </c>
      <c r="H725" s="180">
        <v>2</v>
      </c>
      <c r="I725" s="181"/>
      <c r="J725" s="182">
        <f>ROUND(I725*H725,2)</f>
        <v>0</v>
      </c>
      <c r="K725" s="178" t="s">
        <v>3</v>
      </c>
      <c r="L725" s="37"/>
      <c r="M725" s="183" t="s">
        <v>3</v>
      </c>
      <c r="N725" s="184" t="s">
        <v>42</v>
      </c>
      <c r="O725" s="67"/>
      <c r="P725" s="185">
        <f>O725*H725</f>
        <v>0</v>
      </c>
      <c r="Q725" s="185">
        <v>0</v>
      </c>
      <c r="R725" s="185">
        <f>Q725*H725</f>
        <v>0</v>
      </c>
      <c r="S725" s="185">
        <v>0</v>
      </c>
      <c r="T725" s="186">
        <f>S725*H725</f>
        <v>0</v>
      </c>
      <c r="AR725" s="19" t="s">
        <v>253</v>
      </c>
      <c r="AT725" s="19" t="s">
        <v>160</v>
      </c>
      <c r="AU725" s="19" t="s">
        <v>78</v>
      </c>
      <c r="AY725" s="19" t="s">
        <v>158</v>
      </c>
      <c r="BE725" s="187">
        <f>IF(N725="základní",J725,0)</f>
        <v>0</v>
      </c>
      <c r="BF725" s="187">
        <f>IF(N725="snížená",J725,0)</f>
        <v>0</v>
      </c>
      <c r="BG725" s="187">
        <f>IF(N725="zákl. přenesená",J725,0)</f>
        <v>0</v>
      </c>
      <c r="BH725" s="187">
        <f>IF(N725="sníž. přenesená",J725,0)</f>
        <v>0</v>
      </c>
      <c r="BI725" s="187">
        <f>IF(N725="nulová",J725,0)</f>
        <v>0</v>
      </c>
      <c r="BJ725" s="19" t="s">
        <v>15</v>
      </c>
      <c r="BK725" s="187">
        <f>ROUND(I725*H725,2)</f>
        <v>0</v>
      </c>
      <c r="BL725" s="19" t="s">
        <v>253</v>
      </c>
      <c r="BM725" s="19" t="s">
        <v>1020</v>
      </c>
    </row>
    <row r="726" spans="2:65" s="1" customFormat="1" ht="16.5" customHeight="1">
      <c r="B726" s="175"/>
      <c r="C726" s="176" t="s">
        <v>1021</v>
      </c>
      <c r="D726" s="176" t="s">
        <v>160</v>
      </c>
      <c r="E726" s="177" t="s">
        <v>1022</v>
      </c>
      <c r="F726" s="178" t="s">
        <v>1023</v>
      </c>
      <c r="G726" s="179" t="s">
        <v>219</v>
      </c>
      <c r="H726" s="180">
        <v>38</v>
      </c>
      <c r="I726" s="181"/>
      <c r="J726" s="182">
        <f>ROUND(I726*H726,2)</f>
        <v>0</v>
      </c>
      <c r="K726" s="178" t="s">
        <v>3</v>
      </c>
      <c r="L726" s="37"/>
      <c r="M726" s="183" t="s">
        <v>3</v>
      </c>
      <c r="N726" s="184" t="s">
        <v>42</v>
      </c>
      <c r="O726" s="67"/>
      <c r="P726" s="185">
        <f>O726*H726</f>
        <v>0</v>
      </c>
      <c r="Q726" s="185">
        <v>0</v>
      </c>
      <c r="R726" s="185">
        <f>Q726*H726</f>
        <v>0</v>
      </c>
      <c r="S726" s="185">
        <v>0</v>
      </c>
      <c r="T726" s="186">
        <f>S726*H726</f>
        <v>0</v>
      </c>
      <c r="AR726" s="19" t="s">
        <v>253</v>
      </c>
      <c r="AT726" s="19" t="s">
        <v>160</v>
      </c>
      <c r="AU726" s="19" t="s">
        <v>78</v>
      </c>
      <c r="AY726" s="19" t="s">
        <v>158</v>
      </c>
      <c r="BE726" s="187">
        <f>IF(N726="základní",J726,0)</f>
        <v>0</v>
      </c>
      <c r="BF726" s="187">
        <f>IF(N726="snížená",J726,0)</f>
        <v>0</v>
      </c>
      <c r="BG726" s="187">
        <f>IF(N726="zákl. přenesená",J726,0)</f>
        <v>0</v>
      </c>
      <c r="BH726" s="187">
        <f>IF(N726="sníž. přenesená",J726,0)</f>
        <v>0</v>
      </c>
      <c r="BI726" s="187">
        <f>IF(N726="nulová",J726,0)</f>
        <v>0</v>
      </c>
      <c r="BJ726" s="19" t="s">
        <v>15</v>
      </c>
      <c r="BK726" s="187">
        <f>ROUND(I726*H726,2)</f>
        <v>0</v>
      </c>
      <c r="BL726" s="19" t="s">
        <v>253</v>
      </c>
      <c r="BM726" s="19" t="s">
        <v>1024</v>
      </c>
    </row>
    <row r="727" spans="2:65" s="1" customFormat="1" ht="16.5" customHeight="1">
      <c r="B727" s="175"/>
      <c r="C727" s="176" t="s">
        <v>1025</v>
      </c>
      <c r="D727" s="176" t="s">
        <v>160</v>
      </c>
      <c r="E727" s="177" t="s">
        <v>1026</v>
      </c>
      <c r="F727" s="178" t="s">
        <v>1027</v>
      </c>
      <c r="G727" s="179" t="s">
        <v>219</v>
      </c>
      <c r="H727" s="180">
        <v>1.6</v>
      </c>
      <c r="I727" s="181"/>
      <c r="J727" s="182">
        <f>ROUND(I727*H727,2)</f>
        <v>0</v>
      </c>
      <c r="K727" s="178" t="s">
        <v>3</v>
      </c>
      <c r="L727" s="37"/>
      <c r="M727" s="183" t="s">
        <v>3</v>
      </c>
      <c r="N727" s="184" t="s">
        <v>42</v>
      </c>
      <c r="O727" s="67"/>
      <c r="P727" s="185">
        <f>O727*H727</f>
        <v>0</v>
      </c>
      <c r="Q727" s="185">
        <v>0</v>
      </c>
      <c r="R727" s="185">
        <f>Q727*H727</f>
        <v>0</v>
      </c>
      <c r="S727" s="185">
        <v>0</v>
      </c>
      <c r="T727" s="186">
        <f>S727*H727</f>
        <v>0</v>
      </c>
      <c r="AR727" s="19" t="s">
        <v>253</v>
      </c>
      <c r="AT727" s="19" t="s">
        <v>160</v>
      </c>
      <c r="AU727" s="19" t="s">
        <v>78</v>
      </c>
      <c r="AY727" s="19" t="s">
        <v>158</v>
      </c>
      <c r="BE727" s="187">
        <f>IF(N727="základní",J727,0)</f>
        <v>0</v>
      </c>
      <c r="BF727" s="187">
        <f>IF(N727="snížená",J727,0)</f>
        <v>0</v>
      </c>
      <c r="BG727" s="187">
        <f>IF(N727="zákl. přenesená",J727,0)</f>
        <v>0</v>
      </c>
      <c r="BH727" s="187">
        <f>IF(N727="sníž. přenesená",J727,0)</f>
        <v>0</v>
      </c>
      <c r="BI727" s="187">
        <f>IF(N727="nulová",J727,0)</f>
        <v>0</v>
      </c>
      <c r="BJ727" s="19" t="s">
        <v>15</v>
      </c>
      <c r="BK727" s="187">
        <f>ROUND(I727*H727,2)</f>
        <v>0</v>
      </c>
      <c r="BL727" s="19" t="s">
        <v>253</v>
      </c>
      <c r="BM727" s="19" t="s">
        <v>1028</v>
      </c>
    </row>
    <row r="728" spans="2:65" s="1" customFormat="1" ht="16.5" customHeight="1">
      <c r="B728" s="175"/>
      <c r="C728" s="176" t="s">
        <v>1029</v>
      </c>
      <c r="D728" s="176" t="s">
        <v>160</v>
      </c>
      <c r="E728" s="177" t="s">
        <v>1030</v>
      </c>
      <c r="F728" s="178" t="s">
        <v>1031</v>
      </c>
      <c r="G728" s="179" t="s">
        <v>219</v>
      </c>
      <c r="H728" s="180">
        <v>1.6</v>
      </c>
      <c r="I728" s="181"/>
      <c r="J728" s="182">
        <f>ROUND(I728*H728,2)</f>
        <v>0</v>
      </c>
      <c r="K728" s="178" t="s">
        <v>3</v>
      </c>
      <c r="L728" s="37"/>
      <c r="M728" s="183" t="s">
        <v>3</v>
      </c>
      <c r="N728" s="184" t="s">
        <v>42</v>
      </c>
      <c r="O728" s="67"/>
      <c r="P728" s="185">
        <f>O728*H728</f>
        <v>0</v>
      </c>
      <c r="Q728" s="185">
        <v>0</v>
      </c>
      <c r="R728" s="185">
        <f>Q728*H728</f>
        <v>0</v>
      </c>
      <c r="S728" s="185">
        <v>0</v>
      </c>
      <c r="T728" s="186">
        <f>S728*H728</f>
        <v>0</v>
      </c>
      <c r="AR728" s="19" t="s">
        <v>253</v>
      </c>
      <c r="AT728" s="19" t="s">
        <v>160</v>
      </c>
      <c r="AU728" s="19" t="s">
        <v>78</v>
      </c>
      <c r="AY728" s="19" t="s">
        <v>158</v>
      </c>
      <c r="BE728" s="187">
        <f>IF(N728="základní",J728,0)</f>
        <v>0</v>
      </c>
      <c r="BF728" s="187">
        <f>IF(N728="snížená",J728,0)</f>
        <v>0</v>
      </c>
      <c r="BG728" s="187">
        <f>IF(N728="zákl. přenesená",J728,0)</f>
        <v>0</v>
      </c>
      <c r="BH728" s="187">
        <f>IF(N728="sníž. přenesená",J728,0)</f>
        <v>0</v>
      </c>
      <c r="BI728" s="187">
        <f>IF(N728="nulová",J728,0)</f>
        <v>0</v>
      </c>
      <c r="BJ728" s="19" t="s">
        <v>15</v>
      </c>
      <c r="BK728" s="187">
        <f>ROUND(I728*H728,2)</f>
        <v>0</v>
      </c>
      <c r="BL728" s="19" t="s">
        <v>253</v>
      </c>
      <c r="BM728" s="19" t="s">
        <v>1032</v>
      </c>
    </row>
    <row r="729" spans="2:65" s="1" customFormat="1" ht="16.5" customHeight="1">
      <c r="B729" s="175"/>
      <c r="C729" s="176" t="s">
        <v>1033</v>
      </c>
      <c r="D729" s="176" t="s">
        <v>160</v>
      </c>
      <c r="E729" s="177" t="s">
        <v>1034</v>
      </c>
      <c r="F729" s="178" t="s">
        <v>1035</v>
      </c>
      <c r="G729" s="179" t="s">
        <v>219</v>
      </c>
      <c r="H729" s="180">
        <v>1.6</v>
      </c>
      <c r="I729" s="181"/>
      <c r="J729" s="182">
        <f>ROUND(I729*H729,2)</f>
        <v>0</v>
      </c>
      <c r="K729" s="178" t="s">
        <v>3</v>
      </c>
      <c r="L729" s="37"/>
      <c r="M729" s="183" t="s">
        <v>3</v>
      </c>
      <c r="N729" s="184" t="s">
        <v>42</v>
      </c>
      <c r="O729" s="67"/>
      <c r="P729" s="185">
        <f>O729*H729</f>
        <v>0</v>
      </c>
      <c r="Q729" s="185">
        <v>0</v>
      </c>
      <c r="R729" s="185">
        <f>Q729*H729</f>
        <v>0</v>
      </c>
      <c r="S729" s="185">
        <v>0</v>
      </c>
      <c r="T729" s="186">
        <f>S729*H729</f>
        <v>0</v>
      </c>
      <c r="AR729" s="19" t="s">
        <v>253</v>
      </c>
      <c r="AT729" s="19" t="s">
        <v>160</v>
      </c>
      <c r="AU729" s="19" t="s">
        <v>78</v>
      </c>
      <c r="AY729" s="19" t="s">
        <v>158</v>
      </c>
      <c r="BE729" s="187">
        <f>IF(N729="základní",J729,0)</f>
        <v>0</v>
      </c>
      <c r="BF729" s="187">
        <f>IF(N729="snížená",J729,0)</f>
        <v>0</v>
      </c>
      <c r="BG729" s="187">
        <f>IF(N729="zákl. přenesená",J729,0)</f>
        <v>0</v>
      </c>
      <c r="BH729" s="187">
        <f>IF(N729="sníž. přenesená",J729,0)</f>
        <v>0</v>
      </c>
      <c r="BI729" s="187">
        <f>IF(N729="nulová",J729,0)</f>
        <v>0</v>
      </c>
      <c r="BJ729" s="19" t="s">
        <v>15</v>
      </c>
      <c r="BK729" s="187">
        <f>ROUND(I729*H729,2)</f>
        <v>0</v>
      </c>
      <c r="BL729" s="19" t="s">
        <v>253</v>
      </c>
      <c r="BM729" s="19" t="s">
        <v>1036</v>
      </c>
    </row>
    <row r="730" spans="2:65" s="1" customFormat="1" ht="16.5" customHeight="1">
      <c r="B730" s="175"/>
      <c r="C730" s="176" t="s">
        <v>1037</v>
      </c>
      <c r="D730" s="176" t="s">
        <v>160</v>
      </c>
      <c r="E730" s="177" t="s">
        <v>1038</v>
      </c>
      <c r="F730" s="178" t="s">
        <v>1039</v>
      </c>
      <c r="G730" s="179" t="s">
        <v>219</v>
      </c>
      <c r="H730" s="180">
        <v>15</v>
      </c>
      <c r="I730" s="181"/>
      <c r="J730" s="182">
        <f>ROUND(I730*H730,2)</f>
        <v>0</v>
      </c>
      <c r="K730" s="178" t="s">
        <v>3</v>
      </c>
      <c r="L730" s="37"/>
      <c r="M730" s="183" t="s">
        <v>3</v>
      </c>
      <c r="N730" s="184" t="s">
        <v>42</v>
      </c>
      <c r="O730" s="67"/>
      <c r="P730" s="185">
        <f>O730*H730</f>
        <v>0</v>
      </c>
      <c r="Q730" s="185">
        <v>0</v>
      </c>
      <c r="R730" s="185">
        <f>Q730*H730</f>
        <v>0</v>
      </c>
      <c r="S730" s="185">
        <v>0</v>
      </c>
      <c r="T730" s="186">
        <f>S730*H730</f>
        <v>0</v>
      </c>
      <c r="AR730" s="19" t="s">
        <v>253</v>
      </c>
      <c r="AT730" s="19" t="s">
        <v>160</v>
      </c>
      <c r="AU730" s="19" t="s">
        <v>78</v>
      </c>
      <c r="AY730" s="19" t="s">
        <v>158</v>
      </c>
      <c r="BE730" s="187">
        <f>IF(N730="základní",J730,0)</f>
        <v>0</v>
      </c>
      <c r="BF730" s="187">
        <f>IF(N730="snížená",J730,0)</f>
        <v>0</v>
      </c>
      <c r="BG730" s="187">
        <f>IF(N730="zákl. přenesená",J730,0)</f>
        <v>0</v>
      </c>
      <c r="BH730" s="187">
        <f>IF(N730="sníž. přenesená",J730,0)</f>
        <v>0</v>
      </c>
      <c r="BI730" s="187">
        <f>IF(N730="nulová",J730,0)</f>
        <v>0</v>
      </c>
      <c r="BJ730" s="19" t="s">
        <v>15</v>
      </c>
      <c r="BK730" s="187">
        <f>ROUND(I730*H730,2)</f>
        <v>0</v>
      </c>
      <c r="BL730" s="19" t="s">
        <v>253</v>
      </c>
      <c r="BM730" s="19" t="s">
        <v>1040</v>
      </c>
    </row>
    <row r="731" spans="2:65" s="1" customFormat="1" ht="22.5" customHeight="1">
      <c r="B731" s="175"/>
      <c r="C731" s="176" t="s">
        <v>1041</v>
      </c>
      <c r="D731" s="176" t="s">
        <v>160</v>
      </c>
      <c r="E731" s="177" t="s">
        <v>1042</v>
      </c>
      <c r="F731" s="178" t="s">
        <v>1043</v>
      </c>
      <c r="G731" s="179" t="s">
        <v>821</v>
      </c>
      <c r="H731" s="230"/>
      <c r="I731" s="181"/>
      <c r="J731" s="182">
        <f>ROUND(I731*H731,2)</f>
        <v>0</v>
      </c>
      <c r="K731" s="178" t="s">
        <v>164</v>
      </c>
      <c r="L731" s="37"/>
      <c r="M731" s="183" t="s">
        <v>3</v>
      </c>
      <c r="N731" s="184" t="s">
        <v>42</v>
      </c>
      <c r="O731" s="67"/>
      <c r="P731" s="185">
        <f>O731*H731</f>
        <v>0</v>
      </c>
      <c r="Q731" s="185">
        <v>0</v>
      </c>
      <c r="R731" s="185">
        <f>Q731*H731</f>
        <v>0</v>
      </c>
      <c r="S731" s="185">
        <v>0</v>
      </c>
      <c r="T731" s="186">
        <f>S731*H731</f>
        <v>0</v>
      </c>
      <c r="AR731" s="19" t="s">
        <v>253</v>
      </c>
      <c r="AT731" s="19" t="s">
        <v>160</v>
      </c>
      <c r="AU731" s="19" t="s">
        <v>78</v>
      </c>
      <c r="AY731" s="19" t="s">
        <v>158</v>
      </c>
      <c r="BE731" s="187">
        <f>IF(N731="základní",J731,0)</f>
        <v>0</v>
      </c>
      <c r="BF731" s="187">
        <f>IF(N731="snížená",J731,0)</f>
        <v>0</v>
      </c>
      <c r="BG731" s="187">
        <f>IF(N731="zákl. přenesená",J731,0)</f>
        <v>0</v>
      </c>
      <c r="BH731" s="187">
        <f>IF(N731="sníž. přenesená",J731,0)</f>
        <v>0</v>
      </c>
      <c r="BI731" s="187">
        <f>IF(N731="nulová",J731,0)</f>
        <v>0</v>
      </c>
      <c r="BJ731" s="19" t="s">
        <v>15</v>
      </c>
      <c r="BK731" s="187">
        <f>ROUND(I731*H731,2)</f>
        <v>0</v>
      </c>
      <c r="BL731" s="19" t="s">
        <v>253</v>
      </c>
      <c r="BM731" s="19" t="s">
        <v>1044</v>
      </c>
    </row>
    <row r="732" spans="2:63" s="11" customFormat="1" ht="22.8" customHeight="1">
      <c r="B732" s="162"/>
      <c r="D732" s="163" t="s">
        <v>70</v>
      </c>
      <c r="E732" s="173" t="s">
        <v>1045</v>
      </c>
      <c r="F732" s="173" t="s">
        <v>1046</v>
      </c>
      <c r="I732" s="165"/>
      <c r="J732" s="174">
        <f>BK732</f>
        <v>0</v>
      </c>
      <c r="L732" s="162"/>
      <c r="M732" s="167"/>
      <c r="N732" s="168"/>
      <c r="O732" s="168"/>
      <c r="P732" s="169">
        <f>SUM(P733:P759)</f>
        <v>0</v>
      </c>
      <c r="Q732" s="168"/>
      <c r="R732" s="169">
        <f>SUM(R733:R759)</f>
        <v>0.13858399999999998</v>
      </c>
      <c r="S732" s="168"/>
      <c r="T732" s="170">
        <f>SUM(T733:T759)</f>
        <v>0.237</v>
      </c>
      <c r="AR732" s="163" t="s">
        <v>78</v>
      </c>
      <c r="AT732" s="171" t="s">
        <v>70</v>
      </c>
      <c r="AU732" s="171" t="s">
        <v>15</v>
      </c>
      <c r="AY732" s="163" t="s">
        <v>158</v>
      </c>
      <c r="BK732" s="172">
        <f>SUM(BK733:BK759)</f>
        <v>0</v>
      </c>
    </row>
    <row r="733" spans="2:65" s="1" customFormat="1" ht="16.5" customHeight="1">
      <c r="B733" s="175"/>
      <c r="C733" s="176" t="s">
        <v>1047</v>
      </c>
      <c r="D733" s="176" t="s">
        <v>160</v>
      </c>
      <c r="E733" s="177" t="s">
        <v>1048</v>
      </c>
      <c r="F733" s="178" t="s">
        <v>1049</v>
      </c>
      <c r="G733" s="179" t="s">
        <v>322</v>
      </c>
      <c r="H733" s="180">
        <v>19</v>
      </c>
      <c r="I733" s="181"/>
      <c r="J733" s="182">
        <f>ROUND(I733*H733,2)</f>
        <v>0</v>
      </c>
      <c r="K733" s="178" t="s">
        <v>164</v>
      </c>
      <c r="L733" s="37"/>
      <c r="M733" s="183" t="s">
        <v>3</v>
      </c>
      <c r="N733" s="184" t="s">
        <v>42</v>
      </c>
      <c r="O733" s="67"/>
      <c r="P733" s="185">
        <f>O733*H733</f>
        <v>0</v>
      </c>
      <c r="Q733" s="185">
        <v>0</v>
      </c>
      <c r="R733" s="185">
        <f>Q733*H733</f>
        <v>0</v>
      </c>
      <c r="S733" s="185">
        <v>0.003</v>
      </c>
      <c r="T733" s="186">
        <f>S733*H733</f>
        <v>0.057</v>
      </c>
      <c r="AR733" s="19" t="s">
        <v>253</v>
      </c>
      <c r="AT733" s="19" t="s">
        <v>160</v>
      </c>
      <c r="AU733" s="19" t="s">
        <v>78</v>
      </c>
      <c r="AY733" s="19" t="s">
        <v>158</v>
      </c>
      <c r="BE733" s="187">
        <f>IF(N733="základní",J733,0)</f>
        <v>0</v>
      </c>
      <c r="BF733" s="187">
        <f>IF(N733="snížená",J733,0)</f>
        <v>0</v>
      </c>
      <c r="BG733" s="187">
        <f>IF(N733="zákl. přenesená",J733,0)</f>
        <v>0</v>
      </c>
      <c r="BH733" s="187">
        <f>IF(N733="sníž. přenesená",J733,0)</f>
        <v>0</v>
      </c>
      <c r="BI733" s="187">
        <f>IF(N733="nulová",J733,0)</f>
        <v>0</v>
      </c>
      <c r="BJ733" s="19" t="s">
        <v>15</v>
      </c>
      <c r="BK733" s="187">
        <f>ROUND(I733*H733,2)</f>
        <v>0</v>
      </c>
      <c r="BL733" s="19" t="s">
        <v>253</v>
      </c>
      <c r="BM733" s="19" t="s">
        <v>1050</v>
      </c>
    </row>
    <row r="734" spans="2:65" s="1" customFormat="1" ht="16.5" customHeight="1">
      <c r="B734" s="175"/>
      <c r="C734" s="176" t="s">
        <v>1051</v>
      </c>
      <c r="D734" s="176" t="s">
        <v>160</v>
      </c>
      <c r="E734" s="177" t="s">
        <v>1052</v>
      </c>
      <c r="F734" s="178" t="s">
        <v>1053</v>
      </c>
      <c r="G734" s="179" t="s">
        <v>322</v>
      </c>
      <c r="H734" s="180">
        <v>36</v>
      </c>
      <c r="I734" s="181"/>
      <c r="J734" s="182">
        <f>ROUND(I734*H734,2)</f>
        <v>0</v>
      </c>
      <c r="K734" s="178" t="s">
        <v>164</v>
      </c>
      <c r="L734" s="37"/>
      <c r="M734" s="183" t="s">
        <v>3</v>
      </c>
      <c r="N734" s="184" t="s">
        <v>42</v>
      </c>
      <c r="O734" s="67"/>
      <c r="P734" s="185">
        <f>O734*H734</f>
        <v>0</v>
      </c>
      <c r="Q734" s="185">
        <v>0</v>
      </c>
      <c r="R734" s="185">
        <f>Q734*H734</f>
        <v>0</v>
      </c>
      <c r="S734" s="185">
        <v>0.005</v>
      </c>
      <c r="T734" s="186">
        <f>S734*H734</f>
        <v>0.18</v>
      </c>
      <c r="AR734" s="19" t="s">
        <v>253</v>
      </c>
      <c r="AT734" s="19" t="s">
        <v>160</v>
      </c>
      <c r="AU734" s="19" t="s">
        <v>78</v>
      </c>
      <c r="AY734" s="19" t="s">
        <v>158</v>
      </c>
      <c r="BE734" s="187">
        <f>IF(N734="základní",J734,0)</f>
        <v>0</v>
      </c>
      <c r="BF734" s="187">
        <f>IF(N734="snížená",J734,0)</f>
        <v>0</v>
      </c>
      <c r="BG734" s="187">
        <f>IF(N734="zákl. přenesená",J734,0)</f>
        <v>0</v>
      </c>
      <c r="BH734" s="187">
        <f>IF(N734="sníž. přenesená",J734,0)</f>
        <v>0</v>
      </c>
      <c r="BI734" s="187">
        <f>IF(N734="nulová",J734,0)</f>
        <v>0</v>
      </c>
      <c r="BJ734" s="19" t="s">
        <v>15</v>
      </c>
      <c r="BK734" s="187">
        <f>ROUND(I734*H734,2)</f>
        <v>0</v>
      </c>
      <c r="BL734" s="19" t="s">
        <v>253</v>
      </c>
      <c r="BM734" s="19" t="s">
        <v>1054</v>
      </c>
    </row>
    <row r="735" spans="2:65" s="1" customFormat="1" ht="22.5" customHeight="1">
      <c r="B735" s="175"/>
      <c r="C735" s="176" t="s">
        <v>1055</v>
      </c>
      <c r="D735" s="176" t="s">
        <v>160</v>
      </c>
      <c r="E735" s="177" t="s">
        <v>1056</v>
      </c>
      <c r="F735" s="178" t="s">
        <v>1057</v>
      </c>
      <c r="G735" s="179" t="s">
        <v>322</v>
      </c>
      <c r="H735" s="180">
        <v>19</v>
      </c>
      <c r="I735" s="181"/>
      <c r="J735" s="182">
        <f>ROUND(I735*H735,2)</f>
        <v>0</v>
      </c>
      <c r="K735" s="178" t="s">
        <v>164</v>
      </c>
      <c r="L735" s="37"/>
      <c r="M735" s="183" t="s">
        <v>3</v>
      </c>
      <c r="N735" s="184" t="s">
        <v>42</v>
      </c>
      <c r="O735" s="67"/>
      <c r="P735" s="185">
        <f>O735*H735</f>
        <v>0</v>
      </c>
      <c r="Q735" s="185">
        <v>0</v>
      </c>
      <c r="R735" s="185">
        <f>Q735*H735</f>
        <v>0</v>
      </c>
      <c r="S735" s="185">
        <v>0</v>
      </c>
      <c r="T735" s="186">
        <f>S735*H735</f>
        <v>0</v>
      </c>
      <c r="AR735" s="19" t="s">
        <v>253</v>
      </c>
      <c r="AT735" s="19" t="s">
        <v>160</v>
      </c>
      <c r="AU735" s="19" t="s">
        <v>78</v>
      </c>
      <c r="AY735" s="19" t="s">
        <v>158</v>
      </c>
      <c r="BE735" s="187">
        <f>IF(N735="základní",J735,0)</f>
        <v>0</v>
      </c>
      <c r="BF735" s="187">
        <f>IF(N735="snížená",J735,0)</f>
        <v>0</v>
      </c>
      <c r="BG735" s="187">
        <f>IF(N735="zákl. přenesená",J735,0)</f>
        <v>0</v>
      </c>
      <c r="BH735" s="187">
        <f>IF(N735="sníž. přenesená",J735,0)</f>
        <v>0</v>
      </c>
      <c r="BI735" s="187">
        <f>IF(N735="nulová",J735,0)</f>
        <v>0</v>
      </c>
      <c r="BJ735" s="19" t="s">
        <v>15</v>
      </c>
      <c r="BK735" s="187">
        <f>ROUND(I735*H735,2)</f>
        <v>0</v>
      </c>
      <c r="BL735" s="19" t="s">
        <v>253</v>
      </c>
      <c r="BM735" s="19" t="s">
        <v>1058</v>
      </c>
    </row>
    <row r="736" spans="2:65" s="1" customFormat="1" ht="22.5" customHeight="1">
      <c r="B736" s="175"/>
      <c r="C736" s="176" t="s">
        <v>1059</v>
      </c>
      <c r="D736" s="176" t="s">
        <v>160</v>
      </c>
      <c r="E736" s="177" t="s">
        <v>1060</v>
      </c>
      <c r="F736" s="178" t="s">
        <v>1061</v>
      </c>
      <c r="G736" s="179" t="s">
        <v>322</v>
      </c>
      <c r="H736" s="180">
        <v>26</v>
      </c>
      <c r="I736" s="181"/>
      <c r="J736" s="182">
        <f>ROUND(I736*H736,2)</f>
        <v>0</v>
      </c>
      <c r="K736" s="178" t="s">
        <v>164</v>
      </c>
      <c r="L736" s="37"/>
      <c r="M736" s="183" t="s">
        <v>3</v>
      </c>
      <c r="N736" s="184" t="s">
        <v>42</v>
      </c>
      <c r="O736" s="67"/>
      <c r="P736" s="185">
        <f>O736*H736</f>
        <v>0</v>
      </c>
      <c r="Q736" s="185">
        <v>0</v>
      </c>
      <c r="R736" s="185">
        <f>Q736*H736</f>
        <v>0</v>
      </c>
      <c r="S736" s="185">
        <v>0</v>
      </c>
      <c r="T736" s="186">
        <f>S736*H736</f>
        <v>0</v>
      </c>
      <c r="AR736" s="19" t="s">
        <v>253</v>
      </c>
      <c r="AT736" s="19" t="s">
        <v>160</v>
      </c>
      <c r="AU736" s="19" t="s">
        <v>78</v>
      </c>
      <c r="AY736" s="19" t="s">
        <v>158</v>
      </c>
      <c r="BE736" s="187">
        <f>IF(N736="základní",J736,0)</f>
        <v>0</v>
      </c>
      <c r="BF736" s="187">
        <f>IF(N736="snížená",J736,0)</f>
        <v>0</v>
      </c>
      <c r="BG736" s="187">
        <f>IF(N736="zákl. přenesená",J736,0)</f>
        <v>0</v>
      </c>
      <c r="BH736" s="187">
        <f>IF(N736="sníž. přenesená",J736,0)</f>
        <v>0</v>
      </c>
      <c r="BI736" s="187">
        <f>IF(N736="nulová",J736,0)</f>
        <v>0</v>
      </c>
      <c r="BJ736" s="19" t="s">
        <v>15</v>
      </c>
      <c r="BK736" s="187">
        <f>ROUND(I736*H736,2)</f>
        <v>0</v>
      </c>
      <c r="BL736" s="19" t="s">
        <v>253</v>
      </c>
      <c r="BM736" s="19" t="s">
        <v>1062</v>
      </c>
    </row>
    <row r="737" spans="2:65" s="1" customFormat="1" ht="22.5" customHeight="1">
      <c r="B737" s="175"/>
      <c r="C737" s="176" t="s">
        <v>1063</v>
      </c>
      <c r="D737" s="176" t="s">
        <v>160</v>
      </c>
      <c r="E737" s="177" t="s">
        <v>1064</v>
      </c>
      <c r="F737" s="178" t="s">
        <v>1065</v>
      </c>
      <c r="G737" s="179" t="s">
        <v>322</v>
      </c>
      <c r="H737" s="180">
        <v>10</v>
      </c>
      <c r="I737" s="181"/>
      <c r="J737" s="182">
        <f>ROUND(I737*H737,2)</f>
        <v>0</v>
      </c>
      <c r="K737" s="178" t="s">
        <v>164</v>
      </c>
      <c r="L737" s="37"/>
      <c r="M737" s="183" t="s">
        <v>3</v>
      </c>
      <c r="N737" s="184" t="s">
        <v>42</v>
      </c>
      <c r="O737" s="67"/>
      <c r="P737" s="185">
        <f>O737*H737</f>
        <v>0</v>
      </c>
      <c r="Q737" s="185">
        <v>0</v>
      </c>
      <c r="R737" s="185">
        <f>Q737*H737</f>
        <v>0</v>
      </c>
      <c r="S737" s="185">
        <v>0</v>
      </c>
      <c r="T737" s="186">
        <f>S737*H737</f>
        <v>0</v>
      </c>
      <c r="AR737" s="19" t="s">
        <v>253</v>
      </c>
      <c r="AT737" s="19" t="s">
        <v>160</v>
      </c>
      <c r="AU737" s="19" t="s">
        <v>78</v>
      </c>
      <c r="AY737" s="19" t="s">
        <v>158</v>
      </c>
      <c r="BE737" s="187">
        <f>IF(N737="základní",J737,0)</f>
        <v>0</v>
      </c>
      <c r="BF737" s="187">
        <f>IF(N737="snížená",J737,0)</f>
        <v>0</v>
      </c>
      <c r="BG737" s="187">
        <f>IF(N737="zákl. přenesená",J737,0)</f>
        <v>0</v>
      </c>
      <c r="BH737" s="187">
        <f>IF(N737="sníž. přenesená",J737,0)</f>
        <v>0</v>
      </c>
      <c r="BI737" s="187">
        <f>IF(N737="nulová",J737,0)</f>
        <v>0</v>
      </c>
      <c r="BJ737" s="19" t="s">
        <v>15</v>
      </c>
      <c r="BK737" s="187">
        <f>ROUND(I737*H737,2)</f>
        <v>0</v>
      </c>
      <c r="BL737" s="19" t="s">
        <v>253</v>
      </c>
      <c r="BM737" s="19" t="s">
        <v>1066</v>
      </c>
    </row>
    <row r="738" spans="2:65" s="1" customFormat="1" ht="16.5" customHeight="1">
      <c r="B738" s="175"/>
      <c r="C738" s="212" t="s">
        <v>1067</v>
      </c>
      <c r="D738" s="212" t="s">
        <v>248</v>
      </c>
      <c r="E738" s="213" t="s">
        <v>1068</v>
      </c>
      <c r="F738" s="214" t="s">
        <v>1069</v>
      </c>
      <c r="G738" s="215" t="s">
        <v>219</v>
      </c>
      <c r="H738" s="216">
        <v>70.88</v>
      </c>
      <c r="I738" s="217"/>
      <c r="J738" s="218">
        <f>ROUND(I738*H738,2)</f>
        <v>0</v>
      </c>
      <c r="K738" s="214" t="s">
        <v>164</v>
      </c>
      <c r="L738" s="219"/>
      <c r="M738" s="220" t="s">
        <v>3</v>
      </c>
      <c r="N738" s="221" t="s">
        <v>42</v>
      </c>
      <c r="O738" s="67"/>
      <c r="P738" s="185">
        <f>O738*H738</f>
        <v>0</v>
      </c>
      <c r="Q738" s="185">
        <v>0.0018</v>
      </c>
      <c r="R738" s="185">
        <f>Q738*H738</f>
        <v>0.12758399999999998</v>
      </c>
      <c r="S738" s="185">
        <v>0</v>
      </c>
      <c r="T738" s="186">
        <f>S738*H738</f>
        <v>0</v>
      </c>
      <c r="AR738" s="19" t="s">
        <v>364</v>
      </c>
      <c r="AT738" s="19" t="s">
        <v>248</v>
      </c>
      <c r="AU738" s="19" t="s">
        <v>78</v>
      </c>
      <c r="AY738" s="19" t="s">
        <v>158</v>
      </c>
      <c r="BE738" s="187">
        <f>IF(N738="základní",J738,0)</f>
        <v>0</v>
      </c>
      <c r="BF738" s="187">
        <f>IF(N738="snížená",J738,0)</f>
        <v>0</v>
      </c>
      <c r="BG738" s="187">
        <f>IF(N738="zákl. přenesená",J738,0)</f>
        <v>0</v>
      </c>
      <c r="BH738" s="187">
        <f>IF(N738="sníž. přenesená",J738,0)</f>
        <v>0</v>
      </c>
      <c r="BI738" s="187">
        <f>IF(N738="nulová",J738,0)</f>
        <v>0</v>
      </c>
      <c r="BJ738" s="19" t="s">
        <v>15</v>
      </c>
      <c r="BK738" s="187">
        <f>ROUND(I738*H738,2)</f>
        <v>0</v>
      </c>
      <c r="BL738" s="19" t="s">
        <v>253</v>
      </c>
      <c r="BM738" s="19" t="s">
        <v>1070</v>
      </c>
    </row>
    <row r="739" spans="2:51" s="12" customFormat="1" ht="12">
      <c r="B739" s="188"/>
      <c r="D739" s="189" t="s">
        <v>167</v>
      </c>
      <c r="E739" s="190" t="s">
        <v>3</v>
      </c>
      <c r="F739" s="191" t="s">
        <v>1071</v>
      </c>
      <c r="H739" s="192">
        <v>70.88</v>
      </c>
      <c r="I739" s="193"/>
      <c r="L739" s="188"/>
      <c r="M739" s="194"/>
      <c r="N739" s="195"/>
      <c r="O739" s="195"/>
      <c r="P739" s="195"/>
      <c r="Q739" s="195"/>
      <c r="R739" s="195"/>
      <c r="S739" s="195"/>
      <c r="T739" s="196"/>
      <c r="AT739" s="190" t="s">
        <v>167</v>
      </c>
      <c r="AU739" s="190" t="s">
        <v>78</v>
      </c>
      <c r="AV739" s="12" t="s">
        <v>78</v>
      </c>
      <c r="AW739" s="12" t="s">
        <v>33</v>
      </c>
      <c r="AX739" s="12" t="s">
        <v>15</v>
      </c>
      <c r="AY739" s="190" t="s">
        <v>158</v>
      </c>
    </row>
    <row r="740" spans="2:65" s="1" customFormat="1" ht="16.5" customHeight="1">
      <c r="B740" s="175"/>
      <c r="C740" s="212" t="s">
        <v>1072</v>
      </c>
      <c r="D740" s="212" t="s">
        <v>248</v>
      </c>
      <c r="E740" s="213" t="s">
        <v>1073</v>
      </c>
      <c r="F740" s="214" t="s">
        <v>1074</v>
      </c>
      <c r="G740" s="215" t="s">
        <v>1075</v>
      </c>
      <c r="H740" s="216">
        <v>55</v>
      </c>
      <c r="I740" s="217"/>
      <c r="J740" s="218">
        <f>ROUND(I740*H740,2)</f>
        <v>0</v>
      </c>
      <c r="K740" s="214" t="s">
        <v>164</v>
      </c>
      <c r="L740" s="219"/>
      <c r="M740" s="220" t="s">
        <v>3</v>
      </c>
      <c r="N740" s="221" t="s">
        <v>42</v>
      </c>
      <c r="O740" s="67"/>
      <c r="P740" s="185">
        <f>O740*H740</f>
        <v>0</v>
      </c>
      <c r="Q740" s="185">
        <v>0.0002</v>
      </c>
      <c r="R740" s="185">
        <f>Q740*H740</f>
        <v>0.011000000000000001</v>
      </c>
      <c r="S740" s="185">
        <v>0</v>
      </c>
      <c r="T740" s="186">
        <f>S740*H740</f>
        <v>0</v>
      </c>
      <c r="AR740" s="19" t="s">
        <v>364</v>
      </c>
      <c r="AT740" s="19" t="s">
        <v>248</v>
      </c>
      <c r="AU740" s="19" t="s">
        <v>78</v>
      </c>
      <c r="AY740" s="19" t="s">
        <v>158</v>
      </c>
      <c r="BE740" s="187">
        <f>IF(N740="základní",J740,0)</f>
        <v>0</v>
      </c>
      <c r="BF740" s="187">
        <f>IF(N740="snížená",J740,0)</f>
        <v>0</v>
      </c>
      <c r="BG740" s="187">
        <f>IF(N740="zákl. přenesená",J740,0)</f>
        <v>0</v>
      </c>
      <c r="BH740" s="187">
        <f>IF(N740="sníž. přenesená",J740,0)</f>
        <v>0</v>
      </c>
      <c r="BI740" s="187">
        <f>IF(N740="nulová",J740,0)</f>
        <v>0</v>
      </c>
      <c r="BJ740" s="19" t="s">
        <v>15</v>
      </c>
      <c r="BK740" s="187">
        <f>ROUND(I740*H740,2)</f>
        <v>0</v>
      </c>
      <c r="BL740" s="19" t="s">
        <v>253</v>
      </c>
      <c r="BM740" s="19" t="s">
        <v>1076</v>
      </c>
    </row>
    <row r="741" spans="2:65" s="1" customFormat="1" ht="16.5" customHeight="1">
      <c r="B741" s="175"/>
      <c r="C741" s="176" t="s">
        <v>1077</v>
      </c>
      <c r="D741" s="176" t="s">
        <v>160</v>
      </c>
      <c r="E741" s="177" t="s">
        <v>1078</v>
      </c>
      <c r="F741" s="178" t="s">
        <v>1079</v>
      </c>
      <c r="G741" s="179" t="s">
        <v>322</v>
      </c>
      <c r="H741" s="180">
        <v>2</v>
      </c>
      <c r="I741" s="181"/>
      <c r="J741" s="182">
        <f>ROUND(I741*H741,2)</f>
        <v>0</v>
      </c>
      <c r="K741" s="178" t="s">
        <v>3</v>
      </c>
      <c r="L741" s="37"/>
      <c r="M741" s="183" t="s">
        <v>3</v>
      </c>
      <c r="N741" s="184" t="s">
        <v>42</v>
      </c>
      <c r="O741" s="67"/>
      <c r="P741" s="185">
        <f>O741*H741</f>
        <v>0</v>
      </c>
      <c r="Q741" s="185">
        <v>0</v>
      </c>
      <c r="R741" s="185">
        <f>Q741*H741</f>
        <v>0</v>
      </c>
      <c r="S741" s="185">
        <v>0</v>
      </c>
      <c r="T741" s="186">
        <f>S741*H741</f>
        <v>0</v>
      </c>
      <c r="AR741" s="19" t="s">
        <v>253</v>
      </c>
      <c r="AT741" s="19" t="s">
        <v>160</v>
      </c>
      <c r="AU741" s="19" t="s">
        <v>78</v>
      </c>
      <c r="AY741" s="19" t="s">
        <v>158</v>
      </c>
      <c r="BE741" s="187">
        <f>IF(N741="základní",J741,0)</f>
        <v>0</v>
      </c>
      <c r="BF741" s="187">
        <f>IF(N741="snížená",J741,0)</f>
        <v>0</v>
      </c>
      <c r="BG741" s="187">
        <f>IF(N741="zákl. přenesená",J741,0)</f>
        <v>0</v>
      </c>
      <c r="BH741" s="187">
        <f>IF(N741="sníž. přenesená",J741,0)</f>
        <v>0</v>
      </c>
      <c r="BI741" s="187">
        <f>IF(N741="nulová",J741,0)</f>
        <v>0</v>
      </c>
      <c r="BJ741" s="19" t="s">
        <v>15</v>
      </c>
      <c r="BK741" s="187">
        <f>ROUND(I741*H741,2)</f>
        <v>0</v>
      </c>
      <c r="BL741" s="19" t="s">
        <v>253</v>
      </c>
      <c r="BM741" s="19" t="s">
        <v>1080</v>
      </c>
    </row>
    <row r="742" spans="2:65" s="1" customFormat="1" ht="16.5" customHeight="1">
      <c r="B742" s="175"/>
      <c r="C742" s="176" t="s">
        <v>1081</v>
      </c>
      <c r="D742" s="176" t="s">
        <v>160</v>
      </c>
      <c r="E742" s="177" t="s">
        <v>1082</v>
      </c>
      <c r="F742" s="178" t="s">
        <v>1083</v>
      </c>
      <c r="G742" s="179" t="s">
        <v>322</v>
      </c>
      <c r="H742" s="180">
        <v>10</v>
      </c>
      <c r="I742" s="181"/>
      <c r="J742" s="182">
        <f>ROUND(I742*H742,2)</f>
        <v>0</v>
      </c>
      <c r="K742" s="178" t="s">
        <v>3</v>
      </c>
      <c r="L742" s="37"/>
      <c r="M742" s="183" t="s">
        <v>3</v>
      </c>
      <c r="N742" s="184" t="s">
        <v>42</v>
      </c>
      <c r="O742" s="67"/>
      <c r="P742" s="185">
        <f>O742*H742</f>
        <v>0</v>
      </c>
      <c r="Q742" s="185">
        <v>0</v>
      </c>
      <c r="R742" s="185">
        <f>Q742*H742</f>
        <v>0</v>
      </c>
      <c r="S742" s="185">
        <v>0</v>
      </c>
      <c r="T742" s="186">
        <f>S742*H742</f>
        <v>0</v>
      </c>
      <c r="AR742" s="19" t="s">
        <v>253</v>
      </c>
      <c r="AT742" s="19" t="s">
        <v>160</v>
      </c>
      <c r="AU742" s="19" t="s">
        <v>78</v>
      </c>
      <c r="AY742" s="19" t="s">
        <v>158</v>
      </c>
      <c r="BE742" s="187">
        <f>IF(N742="základní",J742,0)</f>
        <v>0</v>
      </c>
      <c r="BF742" s="187">
        <f>IF(N742="snížená",J742,0)</f>
        <v>0</v>
      </c>
      <c r="BG742" s="187">
        <f>IF(N742="zákl. přenesená",J742,0)</f>
        <v>0</v>
      </c>
      <c r="BH742" s="187">
        <f>IF(N742="sníž. přenesená",J742,0)</f>
        <v>0</v>
      </c>
      <c r="BI742" s="187">
        <f>IF(N742="nulová",J742,0)</f>
        <v>0</v>
      </c>
      <c r="BJ742" s="19" t="s">
        <v>15</v>
      </c>
      <c r="BK742" s="187">
        <f>ROUND(I742*H742,2)</f>
        <v>0</v>
      </c>
      <c r="BL742" s="19" t="s">
        <v>253</v>
      </c>
      <c r="BM742" s="19" t="s">
        <v>1084</v>
      </c>
    </row>
    <row r="743" spans="2:65" s="1" customFormat="1" ht="16.5" customHeight="1">
      <c r="B743" s="175"/>
      <c r="C743" s="176" t="s">
        <v>1085</v>
      </c>
      <c r="D743" s="176" t="s">
        <v>160</v>
      </c>
      <c r="E743" s="177" t="s">
        <v>1086</v>
      </c>
      <c r="F743" s="178" t="s">
        <v>1087</v>
      </c>
      <c r="G743" s="179" t="s">
        <v>322</v>
      </c>
      <c r="H743" s="180">
        <v>11</v>
      </c>
      <c r="I743" s="181"/>
      <c r="J743" s="182">
        <f>ROUND(I743*H743,2)</f>
        <v>0</v>
      </c>
      <c r="K743" s="178" t="s">
        <v>3</v>
      </c>
      <c r="L743" s="37"/>
      <c r="M743" s="183" t="s">
        <v>3</v>
      </c>
      <c r="N743" s="184" t="s">
        <v>42</v>
      </c>
      <c r="O743" s="67"/>
      <c r="P743" s="185">
        <f>O743*H743</f>
        <v>0</v>
      </c>
      <c r="Q743" s="185">
        <v>0</v>
      </c>
      <c r="R743" s="185">
        <f>Q743*H743</f>
        <v>0</v>
      </c>
      <c r="S743" s="185">
        <v>0</v>
      </c>
      <c r="T743" s="186">
        <f>S743*H743</f>
        <v>0</v>
      </c>
      <c r="AR743" s="19" t="s">
        <v>253</v>
      </c>
      <c r="AT743" s="19" t="s">
        <v>160</v>
      </c>
      <c r="AU743" s="19" t="s">
        <v>78</v>
      </c>
      <c r="AY743" s="19" t="s">
        <v>158</v>
      </c>
      <c r="BE743" s="187">
        <f>IF(N743="základní",J743,0)</f>
        <v>0</v>
      </c>
      <c r="BF743" s="187">
        <f>IF(N743="snížená",J743,0)</f>
        <v>0</v>
      </c>
      <c r="BG743" s="187">
        <f>IF(N743="zákl. přenesená",J743,0)</f>
        <v>0</v>
      </c>
      <c r="BH743" s="187">
        <f>IF(N743="sníž. přenesená",J743,0)</f>
        <v>0</v>
      </c>
      <c r="BI743" s="187">
        <f>IF(N743="nulová",J743,0)</f>
        <v>0</v>
      </c>
      <c r="BJ743" s="19" t="s">
        <v>15</v>
      </c>
      <c r="BK743" s="187">
        <f>ROUND(I743*H743,2)</f>
        <v>0</v>
      </c>
      <c r="BL743" s="19" t="s">
        <v>253</v>
      </c>
      <c r="BM743" s="19" t="s">
        <v>1088</v>
      </c>
    </row>
    <row r="744" spans="2:65" s="1" customFormat="1" ht="16.5" customHeight="1">
      <c r="B744" s="175"/>
      <c r="C744" s="176" t="s">
        <v>1089</v>
      </c>
      <c r="D744" s="176" t="s">
        <v>160</v>
      </c>
      <c r="E744" s="177" t="s">
        <v>1090</v>
      </c>
      <c r="F744" s="178" t="s">
        <v>1091</v>
      </c>
      <c r="G744" s="179" t="s">
        <v>322</v>
      </c>
      <c r="H744" s="180">
        <v>2</v>
      </c>
      <c r="I744" s="181"/>
      <c r="J744" s="182">
        <f>ROUND(I744*H744,2)</f>
        <v>0</v>
      </c>
      <c r="K744" s="178" t="s">
        <v>3</v>
      </c>
      <c r="L744" s="37"/>
      <c r="M744" s="183" t="s">
        <v>3</v>
      </c>
      <c r="N744" s="184" t="s">
        <v>42</v>
      </c>
      <c r="O744" s="67"/>
      <c r="P744" s="185">
        <f>O744*H744</f>
        <v>0</v>
      </c>
      <c r="Q744" s="185">
        <v>0</v>
      </c>
      <c r="R744" s="185">
        <f>Q744*H744</f>
        <v>0</v>
      </c>
      <c r="S744" s="185">
        <v>0</v>
      </c>
      <c r="T744" s="186">
        <f>S744*H744</f>
        <v>0</v>
      </c>
      <c r="AR744" s="19" t="s">
        <v>253</v>
      </c>
      <c r="AT744" s="19" t="s">
        <v>160</v>
      </c>
      <c r="AU744" s="19" t="s">
        <v>78</v>
      </c>
      <c r="AY744" s="19" t="s">
        <v>158</v>
      </c>
      <c r="BE744" s="187">
        <f>IF(N744="základní",J744,0)</f>
        <v>0</v>
      </c>
      <c r="BF744" s="187">
        <f>IF(N744="snížená",J744,0)</f>
        <v>0</v>
      </c>
      <c r="BG744" s="187">
        <f>IF(N744="zákl. přenesená",J744,0)</f>
        <v>0</v>
      </c>
      <c r="BH744" s="187">
        <f>IF(N744="sníž. přenesená",J744,0)</f>
        <v>0</v>
      </c>
      <c r="BI744" s="187">
        <f>IF(N744="nulová",J744,0)</f>
        <v>0</v>
      </c>
      <c r="BJ744" s="19" t="s">
        <v>15</v>
      </c>
      <c r="BK744" s="187">
        <f>ROUND(I744*H744,2)</f>
        <v>0</v>
      </c>
      <c r="BL744" s="19" t="s">
        <v>253</v>
      </c>
      <c r="BM744" s="19" t="s">
        <v>1092</v>
      </c>
    </row>
    <row r="745" spans="2:65" s="1" customFormat="1" ht="16.5" customHeight="1">
      <c r="B745" s="175"/>
      <c r="C745" s="176" t="s">
        <v>1093</v>
      </c>
      <c r="D745" s="176" t="s">
        <v>160</v>
      </c>
      <c r="E745" s="177" t="s">
        <v>1094</v>
      </c>
      <c r="F745" s="178" t="s">
        <v>1095</v>
      </c>
      <c r="G745" s="179" t="s">
        <v>322</v>
      </c>
      <c r="H745" s="180">
        <v>5</v>
      </c>
      <c r="I745" s="181"/>
      <c r="J745" s="182">
        <f>ROUND(I745*H745,2)</f>
        <v>0</v>
      </c>
      <c r="K745" s="178" t="s">
        <v>3</v>
      </c>
      <c r="L745" s="37"/>
      <c r="M745" s="183" t="s">
        <v>3</v>
      </c>
      <c r="N745" s="184" t="s">
        <v>42</v>
      </c>
      <c r="O745" s="67"/>
      <c r="P745" s="185">
        <f>O745*H745</f>
        <v>0</v>
      </c>
      <c r="Q745" s="185">
        <v>0</v>
      </c>
      <c r="R745" s="185">
        <f>Q745*H745</f>
        <v>0</v>
      </c>
      <c r="S745" s="185">
        <v>0</v>
      </c>
      <c r="T745" s="186">
        <f>S745*H745</f>
        <v>0</v>
      </c>
      <c r="AR745" s="19" t="s">
        <v>253</v>
      </c>
      <c r="AT745" s="19" t="s">
        <v>160</v>
      </c>
      <c r="AU745" s="19" t="s">
        <v>78</v>
      </c>
      <c r="AY745" s="19" t="s">
        <v>158</v>
      </c>
      <c r="BE745" s="187">
        <f>IF(N745="základní",J745,0)</f>
        <v>0</v>
      </c>
      <c r="BF745" s="187">
        <f>IF(N745="snížená",J745,0)</f>
        <v>0</v>
      </c>
      <c r="BG745" s="187">
        <f>IF(N745="zákl. přenesená",J745,0)</f>
        <v>0</v>
      </c>
      <c r="BH745" s="187">
        <f>IF(N745="sníž. přenesená",J745,0)</f>
        <v>0</v>
      </c>
      <c r="BI745" s="187">
        <f>IF(N745="nulová",J745,0)</f>
        <v>0</v>
      </c>
      <c r="BJ745" s="19" t="s">
        <v>15</v>
      </c>
      <c r="BK745" s="187">
        <f>ROUND(I745*H745,2)</f>
        <v>0</v>
      </c>
      <c r="BL745" s="19" t="s">
        <v>253</v>
      </c>
      <c r="BM745" s="19" t="s">
        <v>1096</v>
      </c>
    </row>
    <row r="746" spans="2:65" s="1" customFormat="1" ht="16.5" customHeight="1">
      <c r="B746" s="175"/>
      <c r="C746" s="176" t="s">
        <v>1097</v>
      </c>
      <c r="D746" s="176" t="s">
        <v>160</v>
      </c>
      <c r="E746" s="177" t="s">
        <v>1098</v>
      </c>
      <c r="F746" s="178" t="s">
        <v>1099</v>
      </c>
      <c r="G746" s="179" t="s">
        <v>322</v>
      </c>
      <c r="H746" s="180">
        <v>5</v>
      </c>
      <c r="I746" s="181"/>
      <c r="J746" s="182">
        <f>ROUND(I746*H746,2)</f>
        <v>0</v>
      </c>
      <c r="K746" s="178" t="s">
        <v>3</v>
      </c>
      <c r="L746" s="37"/>
      <c r="M746" s="183" t="s">
        <v>3</v>
      </c>
      <c r="N746" s="184" t="s">
        <v>42</v>
      </c>
      <c r="O746" s="67"/>
      <c r="P746" s="185">
        <f>O746*H746</f>
        <v>0</v>
      </c>
      <c r="Q746" s="185">
        <v>0</v>
      </c>
      <c r="R746" s="185">
        <f>Q746*H746</f>
        <v>0</v>
      </c>
      <c r="S746" s="185">
        <v>0</v>
      </c>
      <c r="T746" s="186">
        <f>S746*H746</f>
        <v>0</v>
      </c>
      <c r="AR746" s="19" t="s">
        <v>253</v>
      </c>
      <c r="AT746" s="19" t="s">
        <v>160</v>
      </c>
      <c r="AU746" s="19" t="s">
        <v>78</v>
      </c>
      <c r="AY746" s="19" t="s">
        <v>158</v>
      </c>
      <c r="BE746" s="187">
        <f>IF(N746="základní",J746,0)</f>
        <v>0</v>
      </c>
      <c r="BF746" s="187">
        <f>IF(N746="snížená",J746,0)</f>
        <v>0</v>
      </c>
      <c r="BG746" s="187">
        <f>IF(N746="zákl. přenesená",J746,0)</f>
        <v>0</v>
      </c>
      <c r="BH746" s="187">
        <f>IF(N746="sníž. přenesená",J746,0)</f>
        <v>0</v>
      </c>
      <c r="BI746" s="187">
        <f>IF(N746="nulová",J746,0)</f>
        <v>0</v>
      </c>
      <c r="BJ746" s="19" t="s">
        <v>15</v>
      </c>
      <c r="BK746" s="187">
        <f>ROUND(I746*H746,2)</f>
        <v>0</v>
      </c>
      <c r="BL746" s="19" t="s">
        <v>253</v>
      </c>
      <c r="BM746" s="19" t="s">
        <v>1100</v>
      </c>
    </row>
    <row r="747" spans="2:65" s="1" customFormat="1" ht="16.5" customHeight="1">
      <c r="B747" s="175"/>
      <c r="C747" s="176" t="s">
        <v>1101</v>
      </c>
      <c r="D747" s="176" t="s">
        <v>160</v>
      </c>
      <c r="E747" s="177" t="s">
        <v>1102</v>
      </c>
      <c r="F747" s="178" t="s">
        <v>1103</v>
      </c>
      <c r="G747" s="179" t="s">
        <v>322</v>
      </c>
      <c r="H747" s="180">
        <v>1</v>
      </c>
      <c r="I747" s="181"/>
      <c r="J747" s="182">
        <f>ROUND(I747*H747,2)</f>
        <v>0</v>
      </c>
      <c r="K747" s="178" t="s">
        <v>3</v>
      </c>
      <c r="L747" s="37"/>
      <c r="M747" s="183" t="s">
        <v>3</v>
      </c>
      <c r="N747" s="184" t="s">
        <v>42</v>
      </c>
      <c r="O747" s="67"/>
      <c r="P747" s="185">
        <f>O747*H747</f>
        <v>0</v>
      </c>
      <c r="Q747" s="185">
        <v>0</v>
      </c>
      <c r="R747" s="185">
        <f>Q747*H747</f>
        <v>0</v>
      </c>
      <c r="S747" s="185">
        <v>0</v>
      </c>
      <c r="T747" s="186">
        <f>S747*H747</f>
        <v>0</v>
      </c>
      <c r="AR747" s="19" t="s">
        <v>253</v>
      </c>
      <c r="AT747" s="19" t="s">
        <v>160</v>
      </c>
      <c r="AU747" s="19" t="s">
        <v>78</v>
      </c>
      <c r="AY747" s="19" t="s">
        <v>158</v>
      </c>
      <c r="BE747" s="187">
        <f>IF(N747="základní",J747,0)</f>
        <v>0</v>
      </c>
      <c r="BF747" s="187">
        <f>IF(N747="snížená",J747,0)</f>
        <v>0</v>
      </c>
      <c r="BG747" s="187">
        <f>IF(N747="zákl. přenesená",J747,0)</f>
        <v>0</v>
      </c>
      <c r="BH747" s="187">
        <f>IF(N747="sníž. přenesená",J747,0)</f>
        <v>0</v>
      </c>
      <c r="BI747" s="187">
        <f>IF(N747="nulová",J747,0)</f>
        <v>0</v>
      </c>
      <c r="BJ747" s="19" t="s">
        <v>15</v>
      </c>
      <c r="BK747" s="187">
        <f>ROUND(I747*H747,2)</f>
        <v>0</v>
      </c>
      <c r="BL747" s="19" t="s">
        <v>253</v>
      </c>
      <c r="BM747" s="19" t="s">
        <v>1104</v>
      </c>
    </row>
    <row r="748" spans="2:65" s="1" customFormat="1" ht="16.5" customHeight="1">
      <c r="B748" s="175"/>
      <c r="C748" s="176" t="s">
        <v>1105</v>
      </c>
      <c r="D748" s="176" t="s">
        <v>160</v>
      </c>
      <c r="E748" s="177" t="s">
        <v>1106</v>
      </c>
      <c r="F748" s="178" t="s">
        <v>1107</v>
      </c>
      <c r="G748" s="179" t="s">
        <v>322</v>
      </c>
      <c r="H748" s="180">
        <v>2</v>
      </c>
      <c r="I748" s="181"/>
      <c r="J748" s="182">
        <f>ROUND(I748*H748,2)</f>
        <v>0</v>
      </c>
      <c r="K748" s="178" t="s">
        <v>3</v>
      </c>
      <c r="L748" s="37"/>
      <c r="M748" s="183" t="s">
        <v>3</v>
      </c>
      <c r="N748" s="184" t="s">
        <v>42</v>
      </c>
      <c r="O748" s="67"/>
      <c r="P748" s="185">
        <f>O748*H748</f>
        <v>0</v>
      </c>
      <c r="Q748" s="185">
        <v>0</v>
      </c>
      <c r="R748" s="185">
        <f>Q748*H748</f>
        <v>0</v>
      </c>
      <c r="S748" s="185">
        <v>0</v>
      </c>
      <c r="T748" s="186">
        <f>S748*H748</f>
        <v>0</v>
      </c>
      <c r="AR748" s="19" t="s">
        <v>253</v>
      </c>
      <c r="AT748" s="19" t="s">
        <v>160</v>
      </c>
      <c r="AU748" s="19" t="s">
        <v>78</v>
      </c>
      <c r="AY748" s="19" t="s">
        <v>158</v>
      </c>
      <c r="BE748" s="187">
        <f>IF(N748="základní",J748,0)</f>
        <v>0</v>
      </c>
      <c r="BF748" s="187">
        <f>IF(N748="snížená",J748,0)</f>
        <v>0</v>
      </c>
      <c r="BG748" s="187">
        <f>IF(N748="zákl. přenesená",J748,0)</f>
        <v>0</v>
      </c>
      <c r="BH748" s="187">
        <f>IF(N748="sníž. přenesená",J748,0)</f>
        <v>0</v>
      </c>
      <c r="BI748" s="187">
        <f>IF(N748="nulová",J748,0)</f>
        <v>0</v>
      </c>
      <c r="BJ748" s="19" t="s">
        <v>15</v>
      </c>
      <c r="BK748" s="187">
        <f>ROUND(I748*H748,2)</f>
        <v>0</v>
      </c>
      <c r="BL748" s="19" t="s">
        <v>253</v>
      </c>
      <c r="BM748" s="19" t="s">
        <v>1108</v>
      </c>
    </row>
    <row r="749" spans="2:65" s="1" customFormat="1" ht="16.5" customHeight="1">
      <c r="B749" s="175"/>
      <c r="C749" s="176" t="s">
        <v>1109</v>
      </c>
      <c r="D749" s="176" t="s">
        <v>160</v>
      </c>
      <c r="E749" s="177" t="s">
        <v>1110</v>
      </c>
      <c r="F749" s="178" t="s">
        <v>1111</v>
      </c>
      <c r="G749" s="179" t="s">
        <v>322</v>
      </c>
      <c r="H749" s="180">
        <v>7</v>
      </c>
      <c r="I749" s="181"/>
      <c r="J749" s="182">
        <f>ROUND(I749*H749,2)</f>
        <v>0</v>
      </c>
      <c r="K749" s="178" t="s">
        <v>3</v>
      </c>
      <c r="L749" s="37"/>
      <c r="M749" s="183" t="s">
        <v>3</v>
      </c>
      <c r="N749" s="184" t="s">
        <v>42</v>
      </c>
      <c r="O749" s="67"/>
      <c r="P749" s="185">
        <f>O749*H749</f>
        <v>0</v>
      </c>
      <c r="Q749" s="185">
        <v>0</v>
      </c>
      <c r="R749" s="185">
        <f>Q749*H749</f>
        <v>0</v>
      </c>
      <c r="S749" s="185">
        <v>0</v>
      </c>
      <c r="T749" s="186">
        <f>S749*H749</f>
        <v>0</v>
      </c>
      <c r="AR749" s="19" t="s">
        <v>253</v>
      </c>
      <c r="AT749" s="19" t="s">
        <v>160</v>
      </c>
      <c r="AU749" s="19" t="s">
        <v>78</v>
      </c>
      <c r="AY749" s="19" t="s">
        <v>158</v>
      </c>
      <c r="BE749" s="187">
        <f>IF(N749="základní",J749,0)</f>
        <v>0</v>
      </c>
      <c r="BF749" s="187">
        <f>IF(N749="snížená",J749,0)</f>
        <v>0</v>
      </c>
      <c r="BG749" s="187">
        <f>IF(N749="zákl. přenesená",J749,0)</f>
        <v>0</v>
      </c>
      <c r="BH749" s="187">
        <f>IF(N749="sníž. přenesená",J749,0)</f>
        <v>0</v>
      </c>
      <c r="BI749" s="187">
        <f>IF(N749="nulová",J749,0)</f>
        <v>0</v>
      </c>
      <c r="BJ749" s="19" t="s">
        <v>15</v>
      </c>
      <c r="BK749" s="187">
        <f>ROUND(I749*H749,2)</f>
        <v>0</v>
      </c>
      <c r="BL749" s="19" t="s">
        <v>253</v>
      </c>
      <c r="BM749" s="19" t="s">
        <v>1112</v>
      </c>
    </row>
    <row r="750" spans="2:65" s="1" customFormat="1" ht="16.5" customHeight="1">
      <c r="B750" s="175"/>
      <c r="C750" s="176" t="s">
        <v>1113</v>
      </c>
      <c r="D750" s="176" t="s">
        <v>160</v>
      </c>
      <c r="E750" s="177" t="s">
        <v>1114</v>
      </c>
      <c r="F750" s="178" t="s">
        <v>1115</v>
      </c>
      <c r="G750" s="179" t="s">
        <v>322</v>
      </c>
      <c r="H750" s="180">
        <v>2</v>
      </c>
      <c r="I750" s="181"/>
      <c r="J750" s="182">
        <f>ROUND(I750*H750,2)</f>
        <v>0</v>
      </c>
      <c r="K750" s="178" t="s">
        <v>3</v>
      </c>
      <c r="L750" s="37"/>
      <c r="M750" s="183" t="s">
        <v>3</v>
      </c>
      <c r="N750" s="184" t="s">
        <v>42</v>
      </c>
      <c r="O750" s="67"/>
      <c r="P750" s="185">
        <f>O750*H750</f>
        <v>0</v>
      </c>
      <c r="Q750" s="185">
        <v>0</v>
      </c>
      <c r="R750" s="185">
        <f>Q750*H750</f>
        <v>0</v>
      </c>
      <c r="S750" s="185">
        <v>0</v>
      </c>
      <c r="T750" s="186">
        <f>S750*H750</f>
        <v>0</v>
      </c>
      <c r="AR750" s="19" t="s">
        <v>253</v>
      </c>
      <c r="AT750" s="19" t="s">
        <v>160</v>
      </c>
      <c r="AU750" s="19" t="s">
        <v>78</v>
      </c>
      <c r="AY750" s="19" t="s">
        <v>158</v>
      </c>
      <c r="BE750" s="187">
        <f>IF(N750="základní",J750,0)</f>
        <v>0</v>
      </c>
      <c r="BF750" s="187">
        <f>IF(N750="snížená",J750,0)</f>
        <v>0</v>
      </c>
      <c r="BG750" s="187">
        <f>IF(N750="zákl. přenesená",J750,0)</f>
        <v>0</v>
      </c>
      <c r="BH750" s="187">
        <f>IF(N750="sníž. přenesená",J750,0)</f>
        <v>0</v>
      </c>
      <c r="BI750" s="187">
        <f>IF(N750="nulová",J750,0)</f>
        <v>0</v>
      </c>
      <c r="BJ750" s="19" t="s">
        <v>15</v>
      </c>
      <c r="BK750" s="187">
        <f>ROUND(I750*H750,2)</f>
        <v>0</v>
      </c>
      <c r="BL750" s="19" t="s">
        <v>253</v>
      </c>
      <c r="BM750" s="19" t="s">
        <v>1116</v>
      </c>
    </row>
    <row r="751" spans="2:65" s="1" customFormat="1" ht="16.5" customHeight="1">
      <c r="B751" s="175"/>
      <c r="C751" s="176" t="s">
        <v>1117</v>
      </c>
      <c r="D751" s="176" t="s">
        <v>160</v>
      </c>
      <c r="E751" s="177" t="s">
        <v>1118</v>
      </c>
      <c r="F751" s="178" t="s">
        <v>1119</v>
      </c>
      <c r="G751" s="179" t="s">
        <v>322</v>
      </c>
      <c r="H751" s="180">
        <v>4</v>
      </c>
      <c r="I751" s="181"/>
      <c r="J751" s="182">
        <f>ROUND(I751*H751,2)</f>
        <v>0</v>
      </c>
      <c r="K751" s="178" t="s">
        <v>3</v>
      </c>
      <c r="L751" s="37"/>
      <c r="M751" s="183" t="s">
        <v>3</v>
      </c>
      <c r="N751" s="184" t="s">
        <v>42</v>
      </c>
      <c r="O751" s="67"/>
      <c r="P751" s="185">
        <f>O751*H751</f>
        <v>0</v>
      </c>
      <c r="Q751" s="185">
        <v>0</v>
      </c>
      <c r="R751" s="185">
        <f>Q751*H751</f>
        <v>0</v>
      </c>
      <c r="S751" s="185">
        <v>0</v>
      </c>
      <c r="T751" s="186">
        <f>S751*H751</f>
        <v>0</v>
      </c>
      <c r="AR751" s="19" t="s">
        <v>253</v>
      </c>
      <c r="AT751" s="19" t="s">
        <v>160</v>
      </c>
      <c r="AU751" s="19" t="s">
        <v>78</v>
      </c>
      <c r="AY751" s="19" t="s">
        <v>158</v>
      </c>
      <c r="BE751" s="187">
        <f>IF(N751="základní",J751,0)</f>
        <v>0</v>
      </c>
      <c r="BF751" s="187">
        <f>IF(N751="snížená",J751,0)</f>
        <v>0</v>
      </c>
      <c r="BG751" s="187">
        <f>IF(N751="zákl. přenesená",J751,0)</f>
        <v>0</v>
      </c>
      <c r="BH751" s="187">
        <f>IF(N751="sníž. přenesená",J751,0)</f>
        <v>0</v>
      </c>
      <c r="BI751" s="187">
        <f>IF(N751="nulová",J751,0)</f>
        <v>0</v>
      </c>
      <c r="BJ751" s="19" t="s">
        <v>15</v>
      </c>
      <c r="BK751" s="187">
        <f>ROUND(I751*H751,2)</f>
        <v>0</v>
      </c>
      <c r="BL751" s="19" t="s">
        <v>253</v>
      </c>
      <c r="BM751" s="19" t="s">
        <v>1120</v>
      </c>
    </row>
    <row r="752" spans="2:65" s="1" customFormat="1" ht="16.5" customHeight="1">
      <c r="B752" s="175"/>
      <c r="C752" s="176" t="s">
        <v>1121</v>
      </c>
      <c r="D752" s="176" t="s">
        <v>160</v>
      </c>
      <c r="E752" s="177" t="s">
        <v>1122</v>
      </c>
      <c r="F752" s="178" t="s">
        <v>1123</v>
      </c>
      <c r="G752" s="179" t="s">
        <v>322</v>
      </c>
      <c r="H752" s="180">
        <v>1</v>
      </c>
      <c r="I752" s="181"/>
      <c r="J752" s="182">
        <f>ROUND(I752*H752,2)</f>
        <v>0</v>
      </c>
      <c r="K752" s="178" t="s">
        <v>3</v>
      </c>
      <c r="L752" s="37"/>
      <c r="M752" s="183" t="s">
        <v>3</v>
      </c>
      <c r="N752" s="184" t="s">
        <v>42</v>
      </c>
      <c r="O752" s="67"/>
      <c r="P752" s="185">
        <f>O752*H752</f>
        <v>0</v>
      </c>
      <c r="Q752" s="185">
        <v>0</v>
      </c>
      <c r="R752" s="185">
        <f>Q752*H752</f>
        <v>0</v>
      </c>
      <c r="S752" s="185">
        <v>0</v>
      </c>
      <c r="T752" s="186">
        <f>S752*H752</f>
        <v>0</v>
      </c>
      <c r="AR752" s="19" t="s">
        <v>253</v>
      </c>
      <c r="AT752" s="19" t="s">
        <v>160</v>
      </c>
      <c r="AU752" s="19" t="s">
        <v>78</v>
      </c>
      <c r="AY752" s="19" t="s">
        <v>158</v>
      </c>
      <c r="BE752" s="187">
        <f>IF(N752="základní",J752,0)</f>
        <v>0</v>
      </c>
      <c r="BF752" s="187">
        <f>IF(N752="snížená",J752,0)</f>
        <v>0</v>
      </c>
      <c r="BG752" s="187">
        <f>IF(N752="zákl. přenesená",J752,0)</f>
        <v>0</v>
      </c>
      <c r="BH752" s="187">
        <f>IF(N752="sníž. přenesená",J752,0)</f>
        <v>0</v>
      </c>
      <c r="BI752" s="187">
        <f>IF(N752="nulová",J752,0)</f>
        <v>0</v>
      </c>
      <c r="BJ752" s="19" t="s">
        <v>15</v>
      </c>
      <c r="BK752" s="187">
        <f>ROUND(I752*H752,2)</f>
        <v>0</v>
      </c>
      <c r="BL752" s="19" t="s">
        <v>253</v>
      </c>
      <c r="BM752" s="19" t="s">
        <v>1124</v>
      </c>
    </row>
    <row r="753" spans="2:65" s="1" customFormat="1" ht="16.5" customHeight="1">
      <c r="B753" s="175"/>
      <c r="C753" s="176" t="s">
        <v>1125</v>
      </c>
      <c r="D753" s="176" t="s">
        <v>160</v>
      </c>
      <c r="E753" s="177" t="s">
        <v>1126</v>
      </c>
      <c r="F753" s="178" t="s">
        <v>1127</v>
      </c>
      <c r="G753" s="179" t="s">
        <v>322</v>
      </c>
      <c r="H753" s="180">
        <v>1</v>
      </c>
      <c r="I753" s="181"/>
      <c r="J753" s="182">
        <f>ROUND(I753*H753,2)</f>
        <v>0</v>
      </c>
      <c r="K753" s="178" t="s">
        <v>3</v>
      </c>
      <c r="L753" s="37"/>
      <c r="M753" s="183" t="s">
        <v>3</v>
      </c>
      <c r="N753" s="184" t="s">
        <v>42</v>
      </c>
      <c r="O753" s="67"/>
      <c r="P753" s="185">
        <f>O753*H753</f>
        <v>0</v>
      </c>
      <c r="Q753" s="185">
        <v>0</v>
      </c>
      <c r="R753" s="185">
        <f>Q753*H753</f>
        <v>0</v>
      </c>
      <c r="S753" s="185">
        <v>0</v>
      </c>
      <c r="T753" s="186">
        <f>S753*H753</f>
        <v>0</v>
      </c>
      <c r="AR753" s="19" t="s">
        <v>253</v>
      </c>
      <c r="AT753" s="19" t="s">
        <v>160</v>
      </c>
      <c r="AU753" s="19" t="s">
        <v>78</v>
      </c>
      <c r="AY753" s="19" t="s">
        <v>158</v>
      </c>
      <c r="BE753" s="187">
        <f>IF(N753="základní",J753,0)</f>
        <v>0</v>
      </c>
      <c r="BF753" s="187">
        <f>IF(N753="snížená",J753,0)</f>
        <v>0</v>
      </c>
      <c r="BG753" s="187">
        <f>IF(N753="zákl. přenesená",J753,0)</f>
        <v>0</v>
      </c>
      <c r="BH753" s="187">
        <f>IF(N753="sníž. přenesená",J753,0)</f>
        <v>0</v>
      </c>
      <c r="BI753" s="187">
        <f>IF(N753="nulová",J753,0)</f>
        <v>0</v>
      </c>
      <c r="BJ753" s="19" t="s">
        <v>15</v>
      </c>
      <c r="BK753" s="187">
        <f>ROUND(I753*H753,2)</f>
        <v>0</v>
      </c>
      <c r="BL753" s="19" t="s">
        <v>253</v>
      </c>
      <c r="BM753" s="19" t="s">
        <v>1128</v>
      </c>
    </row>
    <row r="754" spans="2:65" s="1" customFormat="1" ht="16.5" customHeight="1">
      <c r="B754" s="175"/>
      <c r="C754" s="176" t="s">
        <v>1129</v>
      </c>
      <c r="D754" s="176" t="s">
        <v>160</v>
      </c>
      <c r="E754" s="177" t="s">
        <v>1130</v>
      </c>
      <c r="F754" s="178" t="s">
        <v>1131</v>
      </c>
      <c r="G754" s="179" t="s">
        <v>322</v>
      </c>
      <c r="H754" s="180">
        <v>1</v>
      </c>
      <c r="I754" s="181"/>
      <c r="J754" s="182">
        <f>ROUND(I754*H754,2)</f>
        <v>0</v>
      </c>
      <c r="K754" s="178" t="s">
        <v>3</v>
      </c>
      <c r="L754" s="37"/>
      <c r="M754" s="183" t="s">
        <v>3</v>
      </c>
      <c r="N754" s="184" t="s">
        <v>42</v>
      </c>
      <c r="O754" s="67"/>
      <c r="P754" s="185">
        <f>O754*H754</f>
        <v>0</v>
      </c>
      <c r="Q754" s="185">
        <v>0</v>
      </c>
      <c r="R754" s="185">
        <f>Q754*H754</f>
        <v>0</v>
      </c>
      <c r="S754" s="185">
        <v>0</v>
      </c>
      <c r="T754" s="186">
        <f>S754*H754</f>
        <v>0</v>
      </c>
      <c r="AR754" s="19" t="s">
        <v>253</v>
      </c>
      <c r="AT754" s="19" t="s">
        <v>160</v>
      </c>
      <c r="AU754" s="19" t="s">
        <v>78</v>
      </c>
      <c r="AY754" s="19" t="s">
        <v>158</v>
      </c>
      <c r="BE754" s="187">
        <f>IF(N754="základní",J754,0)</f>
        <v>0</v>
      </c>
      <c r="BF754" s="187">
        <f>IF(N754="snížená",J754,0)</f>
        <v>0</v>
      </c>
      <c r="BG754" s="187">
        <f>IF(N754="zákl. přenesená",J754,0)</f>
        <v>0</v>
      </c>
      <c r="BH754" s="187">
        <f>IF(N754="sníž. přenesená",J754,0)</f>
        <v>0</v>
      </c>
      <c r="BI754" s="187">
        <f>IF(N754="nulová",J754,0)</f>
        <v>0</v>
      </c>
      <c r="BJ754" s="19" t="s">
        <v>15</v>
      </c>
      <c r="BK754" s="187">
        <f>ROUND(I754*H754,2)</f>
        <v>0</v>
      </c>
      <c r="BL754" s="19" t="s">
        <v>253</v>
      </c>
      <c r="BM754" s="19" t="s">
        <v>1132</v>
      </c>
    </row>
    <row r="755" spans="2:65" s="1" customFormat="1" ht="16.5" customHeight="1">
      <c r="B755" s="175"/>
      <c r="C755" s="176" t="s">
        <v>1133</v>
      </c>
      <c r="D755" s="176" t="s">
        <v>160</v>
      </c>
      <c r="E755" s="177" t="s">
        <v>1134</v>
      </c>
      <c r="F755" s="178" t="s">
        <v>1135</v>
      </c>
      <c r="G755" s="179" t="s">
        <v>322</v>
      </c>
      <c r="H755" s="180">
        <v>1</v>
      </c>
      <c r="I755" s="181"/>
      <c r="J755" s="182">
        <f>ROUND(I755*H755,2)</f>
        <v>0</v>
      </c>
      <c r="K755" s="178" t="s">
        <v>3</v>
      </c>
      <c r="L755" s="37"/>
      <c r="M755" s="183" t="s">
        <v>3</v>
      </c>
      <c r="N755" s="184" t="s">
        <v>42</v>
      </c>
      <c r="O755" s="67"/>
      <c r="P755" s="185">
        <f>O755*H755</f>
        <v>0</v>
      </c>
      <c r="Q755" s="185">
        <v>0</v>
      </c>
      <c r="R755" s="185">
        <f>Q755*H755</f>
        <v>0</v>
      </c>
      <c r="S755" s="185">
        <v>0</v>
      </c>
      <c r="T755" s="186">
        <f>S755*H755</f>
        <v>0</v>
      </c>
      <c r="AR755" s="19" t="s">
        <v>253</v>
      </c>
      <c r="AT755" s="19" t="s">
        <v>160</v>
      </c>
      <c r="AU755" s="19" t="s">
        <v>78</v>
      </c>
      <c r="AY755" s="19" t="s">
        <v>158</v>
      </c>
      <c r="BE755" s="187">
        <f>IF(N755="základní",J755,0)</f>
        <v>0</v>
      </c>
      <c r="BF755" s="187">
        <f>IF(N755="snížená",J755,0)</f>
        <v>0</v>
      </c>
      <c r="BG755" s="187">
        <f>IF(N755="zákl. přenesená",J755,0)</f>
        <v>0</v>
      </c>
      <c r="BH755" s="187">
        <f>IF(N755="sníž. přenesená",J755,0)</f>
        <v>0</v>
      </c>
      <c r="BI755" s="187">
        <f>IF(N755="nulová",J755,0)</f>
        <v>0</v>
      </c>
      <c r="BJ755" s="19" t="s">
        <v>15</v>
      </c>
      <c r="BK755" s="187">
        <f>ROUND(I755*H755,2)</f>
        <v>0</v>
      </c>
      <c r="BL755" s="19" t="s">
        <v>253</v>
      </c>
      <c r="BM755" s="19" t="s">
        <v>1136</v>
      </c>
    </row>
    <row r="756" spans="2:65" s="1" customFormat="1" ht="16.5" customHeight="1">
      <c r="B756" s="175"/>
      <c r="C756" s="176" t="s">
        <v>1137</v>
      </c>
      <c r="D756" s="176" t="s">
        <v>160</v>
      </c>
      <c r="E756" s="177" t="s">
        <v>1138</v>
      </c>
      <c r="F756" s="178" t="s">
        <v>1139</v>
      </c>
      <c r="G756" s="179" t="s">
        <v>322</v>
      </c>
      <c r="H756" s="180">
        <v>1</v>
      </c>
      <c r="I756" s="181"/>
      <c r="J756" s="182">
        <f>ROUND(I756*H756,2)</f>
        <v>0</v>
      </c>
      <c r="K756" s="178" t="s">
        <v>3</v>
      </c>
      <c r="L756" s="37"/>
      <c r="M756" s="183" t="s">
        <v>3</v>
      </c>
      <c r="N756" s="184" t="s">
        <v>42</v>
      </c>
      <c r="O756" s="67"/>
      <c r="P756" s="185">
        <f>O756*H756</f>
        <v>0</v>
      </c>
      <c r="Q756" s="185">
        <v>0</v>
      </c>
      <c r="R756" s="185">
        <f>Q756*H756</f>
        <v>0</v>
      </c>
      <c r="S756" s="185">
        <v>0</v>
      </c>
      <c r="T756" s="186">
        <f>S756*H756</f>
        <v>0</v>
      </c>
      <c r="AR756" s="19" t="s">
        <v>253</v>
      </c>
      <c r="AT756" s="19" t="s">
        <v>160</v>
      </c>
      <c r="AU756" s="19" t="s">
        <v>78</v>
      </c>
      <c r="AY756" s="19" t="s">
        <v>158</v>
      </c>
      <c r="BE756" s="187">
        <f>IF(N756="základní",J756,0)</f>
        <v>0</v>
      </c>
      <c r="BF756" s="187">
        <f>IF(N756="snížená",J756,0)</f>
        <v>0</v>
      </c>
      <c r="BG756" s="187">
        <f>IF(N756="zákl. přenesená",J756,0)</f>
        <v>0</v>
      </c>
      <c r="BH756" s="187">
        <f>IF(N756="sníž. přenesená",J756,0)</f>
        <v>0</v>
      </c>
      <c r="BI756" s="187">
        <f>IF(N756="nulová",J756,0)</f>
        <v>0</v>
      </c>
      <c r="BJ756" s="19" t="s">
        <v>15</v>
      </c>
      <c r="BK756" s="187">
        <f>ROUND(I756*H756,2)</f>
        <v>0</v>
      </c>
      <c r="BL756" s="19" t="s">
        <v>253</v>
      </c>
      <c r="BM756" s="19" t="s">
        <v>1140</v>
      </c>
    </row>
    <row r="757" spans="2:65" s="1" customFormat="1" ht="16.5" customHeight="1">
      <c r="B757" s="175"/>
      <c r="C757" s="176" t="s">
        <v>1141</v>
      </c>
      <c r="D757" s="176" t="s">
        <v>160</v>
      </c>
      <c r="E757" s="177" t="s">
        <v>1142</v>
      </c>
      <c r="F757" s="178" t="s">
        <v>1143</v>
      </c>
      <c r="G757" s="179" t="s">
        <v>322</v>
      </c>
      <c r="H757" s="180">
        <v>1</v>
      </c>
      <c r="I757" s="181"/>
      <c r="J757" s="182">
        <f>ROUND(I757*H757,2)</f>
        <v>0</v>
      </c>
      <c r="K757" s="178" t="s">
        <v>3</v>
      </c>
      <c r="L757" s="37"/>
      <c r="M757" s="183" t="s">
        <v>3</v>
      </c>
      <c r="N757" s="184" t="s">
        <v>42</v>
      </c>
      <c r="O757" s="67"/>
      <c r="P757" s="185">
        <f>O757*H757</f>
        <v>0</v>
      </c>
      <c r="Q757" s="185">
        <v>0</v>
      </c>
      <c r="R757" s="185">
        <f>Q757*H757</f>
        <v>0</v>
      </c>
      <c r="S757" s="185">
        <v>0</v>
      </c>
      <c r="T757" s="186">
        <f>S757*H757</f>
        <v>0</v>
      </c>
      <c r="AR757" s="19" t="s">
        <v>253</v>
      </c>
      <c r="AT757" s="19" t="s">
        <v>160</v>
      </c>
      <c r="AU757" s="19" t="s">
        <v>78</v>
      </c>
      <c r="AY757" s="19" t="s">
        <v>158</v>
      </c>
      <c r="BE757" s="187">
        <f>IF(N757="základní",J757,0)</f>
        <v>0</v>
      </c>
      <c r="BF757" s="187">
        <f>IF(N757="snížená",J757,0)</f>
        <v>0</v>
      </c>
      <c r="BG757" s="187">
        <f>IF(N757="zákl. přenesená",J757,0)</f>
        <v>0</v>
      </c>
      <c r="BH757" s="187">
        <f>IF(N757="sníž. přenesená",J757,0)</f>
        <v>0</v>
      </c>
      <c r="BI757" s="187">
        <f>IF(N757="nulová",J757,0)</f>
        <v>0</v>
      </c>
      <c r="BJ757" s="19" t="s">
        <v>15</v>
      </c>
      <c r="BK757" s="187">
        <f>ROUND(I757*H757,2)</f>
        <v>0</v>
      </c>
      <c r="BL757" s="19" t="s">
        <v>253</v>
      </c>
      <c r="BM757" s="19" t="s">
        <v>1144</v>
      </c>
    </row>
    <row r="758" spans="2:65" s="1" customFormat="1" ht="16.5" customHeight="1">
      <c r="B758" s="175"/>
      <c r="C758" s="176" t="s">
        <v>1145</v>
      </c>
      <c r="D758" s="176" t="s">
        <v>160</v>
      </c>
      <c r="E758" s="177" t="s">
        <v>1146</v>
      </c>
      <c r="F758" s="178" t="s">
        <v>1147</v>
      </c>
      <c r="G758" s="179" t="s">
        <v>322</v>
      </c>
      <c r="H758" s="180">
        <v>1</v>
      </c>
      <c r="I758" s="181"/>
      <c r="J758" s="182">
        <f>ROUND(I758*H758,2)</f>
        <v>0</v>
      </c>
      <c r="K758" s="178" t="s">
        <v>3</v>
      </c>
      <c r="L758" s="37"/>
      <c r="M758" s="183" t="s">
        <v>3</v>
      </c>
      <c r="N758" s="184" t="s">
        <v>42</v>
      </c>
      <c r="O758" s="67"/>
      <c r="P758" s="185">
        <f>O758*H758</f>
        <v>0</v>
      </c>
      <c r="Q758" s="185">
        <v>0</v>
      </c>
      <c r="R758" s="185">
        <f>Q758*H758</f>
        <v>0</v>
      </c>
      <c r="S758" s="185">
        <v>0</v>
      </c>
      <c r="T758" s="186">
        <f>S758*H758</f>
        <v>0</v>
      </c>
      <c r="AR758" s="19" t="s">
        <v>253</v>
      </c>
      <c r="AT758" s="19" t="s">
        <v>160</v>
      </c>
      <c r="AU758" s="19" t="s">
        <v>78</v>
      </c>
      <c r="AY758" s="19" t="s">
        <v>158</v>
      </c>
      <c r="BE758" s="187">
        <f>IF(N758="základní",J758,0)</f>
        <v>0</v>
      </c>
      <c r="BF758" s="187">
        <f>IF(N758="snížená",J758,0)</f>
        <v>0</v>
      </c>
      <c r="BG758" s="187">
        <f>IF(N758="zákl. přenesená",J758,0)</f>
        <v>0</v>
      </c>
      <c r="BH758" s="187">
        <f>IF(N758="sníž. přenesená",J758,0)</f>
        <v>0</v>
      </c>
      <c r="BI758" s="187">
        <f>IF(N758="nulová",J758,0)</f>
        <v>0</v>
      </c>
      <c r="BJ758" s="19" t="s">
        <v>15</v>
      </c>
      <c r="BK758" s="187">
        <f>ROUND(I758*H758,2)</f>
        <v>0</v>
      </c>
      <c r="BL758" s="19" t="s">
        <v>253</v>
      </c>
      <c r="BM758" s="19" t="s">
        <v>1148</v>
      </c>
    </row>
    <row r="759" spans="2:65" s="1" customFormat="1" ht="22.5" customHeight="1">
      <c r="B759" s="175"/>
      <c r="C759" s="176" t="s">
        <v>1149</v>
      </c>
      <c r="D759" s="176" t="s">
        <v>160</v>
      </c>
      <c r="E759" s="177" t="s">
        <v>1150</v>
      </c>
      <c r="F759" s="178" t="s">
        <v>1151</v>
      </c>
      <c r="G759" s="179" t="s">
        <v>821</v>
      </c>
      <c r="H759" s="230"/>
      <c r="I759" s="181"/>
      <c r="J759" s="182">
        <f>ROUND(I759*H759,2)</f>
        <v>0</v>
      </c>
      <c r="K759" s="178" t="s">
        <v>164</v>
      </c>
      <c r="L759" s="37"/>
      <c r="M759" s="183" t="s">
        <v>3</v>
      </c>
      <c r="N759" s="184" t="s">
        <v>42</v>
      </c>
      <c r="O759" s="67"/>
      <c r="P759" s="185">
        <f>O759*H759</f>
        <v>0</v>
      </c>
      <c r="Q759" s="185">
        <v>0</v>
      </c>
      <c r="R759" s="185">
        <f>Q759*H759</f>
        <v>0</v>
      </c>
      <c r="S759" s="185">
        <v>0</v>
      </c>
      <c r="T759" s="186">
        <f>S759*H759</f>
        <v>0</v>
      </c>
      <c r="AR759" s="19" t="s">
        <v>253</v>
      </c>
      <c r="AT759" s="19" t="s">
        <v>160</v>
      </c>
      <c r="AU759" s="19" t="s">
        <v>78</v>
      </c>
      <c r="AY759" s="19" t="s">
        <v>158</v>
      </c>
      <c r="BE759" s="187">
        <f>IF(N759="základní",J759,0)</f>
        <v>0</v>
      </c>
      <c r="BF759" s="187">
        <f>IF(N759="snížená",J759,0)</f>
        <v>0</v>
      </c>
      <c r="BG759" s="187">
        <f>IF(N759="zákl. přenesená",J759,0)</f>
        <v>0</v>
      </c>
      <c r="BH759" s="187">
        <f>IF(N759="sníž. přenesená",J759,0)</f>
        <v>0</v>
      </c>
      <c r="BI759" s="187">
        <f>IF(N759="nulová",J759,0)</f>
        <v>0</v>
      </c>
      <c r="BJ759" s="19" t="s">
        <v>15</v>
      </c>
      <c r="BK759" s="187">
        <f>ROUND(I759*H759,2)</f>
        <v>0</v>
      </c>
      <c r="BL759" s="19" t="s">
        <v>253</v>
      </c>
      <c r="BM759" s="19" t="s">
        <v>1152</v>
      </c>
    </row>
    <row r="760" spans="2:63" s="11" customFormat="1" ht="22.8" customHeight="1">
      <c r="B760" s="162"/>
      <c r="D760" s="163" t="s">
        <v>70</v>
      </c>
      <c r="E760" s="173" t="s">
        <v>1153</v>
      </c>
      <c r="F760" s="173" t="s">
        <v>1154</v>
      </c>
      <c r="I760" s="165"/>
      <c r="J760" s="174">
        <f>BK760</f>
        <v>0</v>
      </c>
      <c r="L760" s="162"/>
      <c r="M760" s="167"/>
      <c r="N760" s="168"/>
      <c r="O760" s="168"/>
      <c r="P760" s="169">
        <f>SUM(P761:P764)</f>
        <v>0</v>
      </c>
      <c r="Q760" s="168"/>
      <c r="R760" s="169">
        <f>SUM(R761:R764)</f>
        <v>0.12375</v>
      </c>
      <c r="S760" s="168"/>
      <c r="T760" s="170">
        <f>SUM(T761:T764)</f>
        <v>0</v>
      </c>
      <c r="AR760" s="163" t="s">
        <v>78</v>
      </c>
      <c r="AT760" s="171" t="s">
        <v>70</v>
      </c>
      <c r="AU760" s="171" t="s">
        <v>15</v>
      </c>
      <c r="AY760" s="163" t="s">
        <v>158</v>
      </c>
      <c r="BK760" s="172">
        <f>SUM(BK761:BK764)</f>
        <v>0</v>
      </c>
    </row>
    <row r="761" spans="2:65" s="1" customFormat="1" ht="22.5" customHeight="1">
      <c r="B761" s="175"/>
      <c r="C761" s="176" t="s">
        <v>1155</v>
      </c>
      <c r="D761" s="176" t="s">
        <v>160</v>
      </c>
      <c r="E761" s="177" t="s">
        <v>1156</v>
      </c>
      <c r="F761" s="178" t="s">
        <v>1157</v>
      </c>
      <c r="G761" s="179" t="s">
        <v>219</v>
      </c>
      <c r="H761" s="180">
        <v>37.5</v>
      </c>
      <c r="I761" s="181"/>
      <c r="J761" s="182">
        <f>ROUND(I761*H761,2)</f>
        <v>0</v>
      </c>
      <c r="K761" s="178" t="s">
        <v>164</v>
      </c>
      <c r="L761" s="37"/>
      <c r="M761" s="183" t="s">
        <v>3</v>
      </c>
      <c r="N761" s="184" t="s">
        <v>42</v>
      </c>
      <c r="O761" s="67"/>
      <c r="P761" s="185">
        <f>O761*H761</f>
        <v>0</v>
      </c>
      <c r="Q761" s="185">
        <v>0.0003</v>
      </c>
      <c r="R761" s="185">
        <f>Q761*H761</f>
        <v>0.01125</v>
      </c>
      <c r="S761" s="185">
        <v>0</v>
      </c>
      <c r="T761" s="186">
        <f>S761*H761</f>
        <v>0</v>
      </c>
      <c r="AR761" s="19" t="s">
        <v>253</v>
      </c>
      <c r="AT761" s="19" t="s">
        <v>160</v>
      </c>
      <c r="AU761" s="19" t="s">
        <v>78</v>
      </c>
      <c r="AY761" s="19" t="s">
        <v>158</v>
      </c>
      <c r="BE761" s="187">
        <f>IF(N761="základní",J761,0)</f>
        <v>0</v>
      </c>
      <c r="BF761" s="187">
        <f>IF(N761="snížená",J761,0)</f>
        <v>0</v>
      </c>
      <c r="BG761" s="187">
        <f>IF(N761="zákl. přenesená",J761,0)</f>
        <v>0</v>
      </c>
      <c r="BH761" s="187">
        <f>IF(N761="sníž. přenesená",J761,0)</f>
        <v>0</v>
      </c>
      <c r="BI761" s="187">
        <f>IF(N761="nulová",J761,0)</f>
        <v>0</v>
      </c>
      <c r="BJ761" s="19" t="s">
        <v>15</v>
      </c>
      <c r="BK761" s="187">
        <f>ROUND(I761*H761,2)</f>
        <v>0</v>
      </c>
      <c r="BL761" s="19" t="s">
        <v>253</v>
      </c>
      <c r="BM761" s="19" t="s">
        <v>1158</v>
      </c>
    </row>
    <row r="762" spans="2:51" s="12" customFormat="1" ht="12">
      <c r="B762" s="188"/>
      <c r="D762" s="189" t="s">
        <v>167</v>
      </c>
      <c r="E762" s="190" t="s">
        <v>3</v>
      </c>
      <c r="F762" s="191" t="s">
        <v>681</v>
      </c>
      <c r="H762" s="192">
        <v>37.5</v>
      </c>
      <c r="I762" s="193"/>
      <c r="L762" s="188"/>
      <c r="M762" s="194"/>
      <c r="N762" s="195"/>
      <c r="O762" s="195"/>
      <c r="P762" s="195"/>
      <c r="Q762" s="195"/>
      <c r="R762" s="195"/>
      <c r="S762" s="195"/>
      <c r="T762" s="196"/>
      <c r="AT762" s="190" t="s">
        <v>167</v>
      </c>
      <c r="AU762" s="190" t="s">
        <v>78</v>
      </c>
      <c r="AV762" s="12" t="s">
        <v>78</v>
      </c>
      <c r="AW762" s="12" t="s">
        <v>33</v>
      </c>
      <c r="AX762" s="12" t="s">
        <v>15</v>
      </c>
      <c r="AY762" s="190" t="s">
        <v>158</v>
      </c>
    </row>
    <row r="763" spans="2:65" s="1" customFormat="1" ht="16.5" customHeight="1">
      <c r="B763" s="175"/>
      <c r="C763" s="212" t="s">
        <v>1159</v>
      </c>
      <c r="D763" s="212" t="s">
        <v>248</v>
      </c>
      <c r="E763" s="213" t="s">
        <v>1160</v>
      </c>
      <c r="F763" s="214" t="s">
        <v>1161</v>
      </c>
      <c r="G763" s="215" t="s">
        <v>219</v>
      </c>
      <c r="H763" s="216">
        <v>37.5</v>
      </c>
      <c r="I763" s="217"/>
      <c r="J763" s="218">
        <f>ROUND(I763*H763,2)</f>
        <v>0</v>
      </c>
      <c r="K763" s="214" t="s">
        <v>164</v>
      </c>
      <c r="L763" s="219"/>
      <c r="M763" s="220" t="s">
        <v>3</v>
      </c>
      <c r="N763" s="221" t="s">
        <v>42</v>
      </c>
      <c r="O763" s="67"/>
      <c r="P763" s="185">
        <f>O763*H763</f>
        <v>0</v>
      </c>
      <c r="Q763" s="185">
        <v>0.003</v>
      </c>
      <c r="R763" s="185">
        <f>Q763*H763</f>
        <v>0.1125</v>
      </c>
      <c r="S763" s="185">
        <v>0</v>
      </c>
      <c r="T763" s="186">
        <f>S763*H763</f>
        <v>0</v>
      </c>
      <c r="AR763" s="19" t="s">
        <v>364</v>
      </c>
      <c r="AT763" s="19" t="s">
        <v>248</v>
      </c>
      <c r="AU763" s="19" t="s">
        <v>78</v>
      </c>
      <c r="AY763" s="19" t="s">
        <v>158</v>
      </c>
      <c r="BE763" s="187">
        <f>IF(N763="základní",J763,0)</f>
        <v>0</v>
      </c>
      <c r="BF763" s="187">
        <f>IF(N763="snížená",J763,0)</f>
        <v>0</v>
      </c>
      <c r="BG763" s="187">
        <f>IF(N763="zákl. přenesená",J763,0)</f>
        <v>0</v>
      </c>
      <c r="BH763" s="187">
        <f>IF(N763="sníž. přenesená",J763,0)</f>
        <v>0</v>
      </c>
      <c r="BI763" s="187">
        <f>IF(N763="nulová",J763,0)</f>
        <v>0</v>
      </c>
      <c r="BJ763" s="19" t="s">
        <v>15</v>
      </c>
      <c r="BK763" s="187">
        <f>ROUND(I763*H763,2)</f>
        <v>0</v>
      </c>
      <c r="BL763" s="19" t="s">
        <v>253</v>
      </c>
      <c r="BM763" s="19" t="s">
        <v>1162</v>
      </c>
    </row>
    <row r="764" spans="2:65" s="1" customFormat="1" ht="16.5" customHeight="1">
      <c r="B764" s="175"/>
      <c r="C764" s="176" t="s">
        <v>1163</v>
      </c>
      <c r="D764" s="176" t="s">
        <v>160</v>
      </c>
      <c r="E764" s="177" t="s">
        <v>1164</v>
      </c>
      <c r="F764" s="178" t="s">
        <v>1165</v>
      </c>
      <c r="G764" s="179" t="s">
        <v>322</v>
      </c>
      <c r="H764" s="180">
        <v>7</v>
      </c>
      <c r="I764" s="181"/>
      <c r="J764" s="182">
        <f>ROUND(I764*H764,2)</f>
        <v>0</v>
      </c>
      <c r="K764" s="178" t="s">
        <v>3</v>
      </c>
      <c r="L764" s="37"/>
      <c r="M764" s="183" t="s">
        <v>3</v>
      </c>
      <c r="N764" s="184" t="s">
        <v>42</v>
      </c>
      <c r="O764" s="67"/>
      <c r="P764" s="185">
        <f>O764*H764</f>
        <v>0</v>
      </c>
      <c r="Q764" s="185">
        <v>0</v>
      </c>
      <c r="R764" s="185">
        <f>Q764*H764</f>
        <v>0</v>
      </c>
      <c r="S764" s="185">
        <v>0</v>
      </c>
      <c r="T764" s="186">
        <f>S764*H764</f>
        <v>0</v>
      </c>
      <c r="AR764" s="19" t="s">
        <v>253</v>
      </c>
      <c r="AT764" s="19" t="s">
        <v>160</v>
      </c>
      <c r="AU764" s="19" t="s">
        <v>78</v>
      </c>
      <c r="AY764" s="19" t="s">
        <v>158</v>
      </c>
      <c r="BE764" s="187">
        <f>IF(N764="základní",J764,0)</f>
        <v>0</v>
      </c>
      <c r="BF764" s="187">
        <f>IF(N764="snížená",J764,0)</f>
        <v>0</v>
      </c>
      <c r="BG764" s="187">
        <f>IF(N764="zákl. přenesená",J764,0)</f>
        <v>0</v>
      </c>
      <c r="BH764" s="187">
        <f>IF(N764="sníž. přenesená",J764,0)</f>
        <v>0</v>
      </c>
      <c r="BI764" s="187">
        <f>IF(N764="nulová",J764,0)</f>
        <v>0</v>
      </c>
      <c r="BJ764" s="19" t="s">
        <v>15</v>
      </c>
      <c r="BK764" s="187">
        <f>ROUND(I764*H764,2)</f>
        <v>0</v>
      </c>
      <c r="BL764" s="19" t="s">
        <v>253</v>
      </c>
      <c r="BM764" s="19" t="s">
        <v>1166</v>
      </c>
    </row>
    <row r="765" spans="2:63" s="11" customFormat="1" ht="22.8" customHeight="1">
      <c r="B765" s="162"/>
      <c r="D765" s="163" t="s">
        <v>70</v>
      </c>
      <c r="E765" s="173" t="s">
        <v>1167</v>
      </c>
      <c r="F765" s="173" t="s">
        <v>1168</v>
      </c>
      <c r="I765" s="165"/>
      <c r="J765" s="174">
        <f>BK765</f>
        <v>0</v>
      </c>
      <c r="L765" s="162"/>
      <c r="M765" s="167"/>
      <c r="N765" s="168"/>
      <c r="O765" s="168"/>
      <c r="P765" s="169">
        <f>SUM(P766:P774)</f>
        <v>0</v>
      </c>
      <c r="Q765" s="168"/>
      <c r="R765" s="169">
        <f>SUM(R766:R774)</f>
        <v>0.06584699999999999</v>
      </c>
      <c r="S765" s="168"/>
      <c r="T765" s="170">
        <f>SUM(T766:T774)</f>
        <v>0</v>
      </c>
      <c r="AR765" s="163" t="s">
        <v>78</v>
      </c>
      <c r="AT765" s="171" t="s">
        <v>70</v>
      </c>
      <c r="AU765" s="171" t="s">
        <v>15</v>
      </c>
      <c r="AY765" s="163" t="s">
        <v>158</v>
      </c>
      <c r="BK765" s="172">
        <f>SUM(BK766:BK774)</f>
        <v>0</v>
      </c>
    </row>
    <row r="766" spans="2:65" s="1" customFormat="1" ht="16.5" customHeight="1">
      <c r="B766" s="175"/>
      <c r="C766" s="176" t="s">
        <v>1169</v>
      </c>
      <c r="D766" s="176" t="s">
        <v>160</v>
      </c>
      <c r="E766" s="177" t="s">
        <v>1170</v>
      </c>
      <c r="F766" s="178" t="s">
        <v>1171</v>
      </c>
      <c r="G766" s="179" t="s">
        <v>163</v>
      </c>
      <c r="H766" s="180">
        <v>131.694</v>
      </c>
      <c r="I766" s="181"/>
      <c r="J766" s="182">
        <f>ROUND(I766*H766,2)</f>
        <v>0</v>
      </c>
      <c r="K766" s="178" t="s">
        <v>164</v>
      </c>
      <c r="L766" s="37"/>
      <c r="M766" s="183" t="s">
        <v>3</v>
      </c>
      <c r="N766" s="184" t="s">
        <v>42</v>
      </c>
      <c r="O766" s="67"/>
      <c r="P766" s="185">
        <f>O766*H766</f>
        <v>0</v>
      </c>
      <c r="Q766" s="185">
        <v>0.00021</v>
      </c>
      <c r="R766" s="185">
        <f>Q766*H766</f>
        <v>0.027655739999999998</v>
      </c>
      <c r="S766" s="185">
        <v>0</v>
      </c>
      <c r="T766" s="186">
        <f>S766*H766</f>
        <v>0</v>
      </c>
      <c r="AR766" s="19" t="s">
        <v>253</v>
      </c>
      <c r="AT766" s="19" t="s">
        <v>160</v>
      </c>
      <c r="AU766" s="19" t="s">
        <v>78</v>
      </c>
      <c r="AY766" s="19" t="s">
        <v>158</v>
      </c>
      <c r="BE766" s="187">
        <f>IF(N766="základní",J766,0)</f>
        <v>0</v>
      </c>
      <c r="BF766" s="187">
        <f>IF(N766="snížená",J766,0)</f>
        <v>0</v>
      </c>
      <c r="BG766" s="187">
        <f>IF(N766="zákl. přenesená",J766,0)</f>
        <v>0</v>
      </c>
      <c r="BH766" s="187">
        <f>IF(N766="sníž. přenesená",J766,0)</f>
        <v>0</v>
      </c>
      <c r="BI766" s="187">
        <f>IF(N766="nulová",J766,0)</f>
        <v>0</v>
      </c>
      <c r="BJ766" s="19" t="s">
        <v>15</v>
      </c>
      <c r="BK766" s="187">
        <f>ROUND(I766*H766,2)</f>
        <v>0</v>
      </c>
      <c r="BL766" s="19" t="s">
        <v>253</v>
      </c>
      <c r="BM766" s="19" t="s">
        <v>1172</v>
      </c>
    </row>
    <row r="767" spans="2:51" s="13" customFormat="1" ht="12">
      <c r="B767" s="197"/>
      <c r="D767" s="189" t="s">
        <v>167</v>
      </c>
      <c r="E767" s="198" t="s">
        <v>3</v>
      </c>
      <c r="F767" s="199" t="s">
        <v>1173</v>
      </c>
      <c r="H767" s="198" t="s">
        <v>3</v>
      </c>
      <c r="I767" s="200"/>
      <c r="L767" s="197"/>
      <c r="M767" s="201"/>
      <c r="N767" s="202"/>
      <c r="O767" s="202"/>
      <c r="P767" s="202"/>
      <c r="Q767" s="202"/>
      <c r="R767" s="202"/>
      <c r="S767" s="202"/>
      <c r="T767" s="203"/>
      <c r="AT767" s="198" t="s">
        <v>167</v>
      </c>
      <c r="AU767" s="198" t="s">
        <v>78</v>
      </c>
      <c r="AV767" s="13" t="s">
        <v>15</v>
      </c>
      <c r="AW767" s="13" t="s">
        <v>33</v>
      </c>
      <c r="AX767" s="13" t="s">
        <v>71</v>
      </c>
      <c r="AY767" s="198" t="s">
        <v>158</v>
      </c>
    </row>
    <row r="768" spans="2:51" s="12" customFormat="1" ht="12">
      <c r="B768" s="188"/>
      <c r="D768" s="189" t="s">
        <v>167</v>
      </c>
      <c r="E768" s="190" t="s">
        <v>3</v>
      </c>
      <c r="F768" s="191" t="s">
        <v>1174</v>
      </c>
      <c r="H768" s="192">
        <v>84.894</v>
      </c>
      <c r="I768" s="193"/>
      <c r="L768" s="188"/>
      <c r="M768" s="194"/>
      <c r="N768" s="195"/>
      <c r="O768" s="195"/>
      <c r="P768" s="195"/>
      <c r="Q768" s="195"/>
      <c r="R768" s="195"/>
      <c r="S768" s="195"/>
      <c r="T768" s="196"/>
      <c r="AT768" s="190" t="s">
        <v>167</v>
      </c>
      <c r="AU768" s="190" t="s">
        <v>78</v>
      </c>
      <c r="AV768" s="12" t="s">
        <v>78</v>
      </c>
      <c r="AW768" s="12" t="s">
        <v>33</v>
      </c>
      <c r="AX768" s="12" t="s">
        <v>71</v>
      </c>
      <c r="AY768" s="190" t="s">
        <v>158</v>
      </c>
    </row>
    <row r="769" spans="2:51" s="13" customFormat="1" ht="12">
      <c r="B769" s="197"/>
      <c r="D769" s="189" t="s">
        <v>167</v>
      </c>
      <c r="E769" s="198" t="s">
        <v>3</v>
      </c>
      <c r="F769" s="199" t="s">
        <v>1175</v>
      </c>
      <c r="H769" s="198" t="s">
        <v>3</v>
      </c>
      <c r="I769" s="200"/>
      <c r="L769" s="197"/>
      <c r="M769" s="201"/>
      <c r="N769" s="202"/>
      <c r="O769" s="202"/>
      <c r="P769" s="202"/>
      <c r="Q769" s="202"/>
      <c r="R769" s="202"/>
      <c r="S769" s="202"/>
      <c r="T769" s="203"/>
      <c r="AT769" s="198" t="s">
        <v>167</v>
      </c>
      <c r="AU769" s="198" t="s">
        <v>78</v>
      </c>
      <c r="AV769" s="13" t="s">
        <v>15</v>
      </c>
      <c r="AW769" s="13" t="s">
        <v>33</v>
      </c>
      <c r="AX769" s="13" t="s">
        <v>71</v>
      </c>
      <c r="AY769" s="198" t="s">
        <v>158</v>
      </c>
    </row>
    <row r="770" spans="2:51" s="12" customFormat="1" ht="12">
      <c r="B770" s="188"/>
      <c r="D770" s="189" t="s">
        <v>167</v>
      </c>
      <c r="E770" s="190" t="s">
        <v>3</v>
      </c>
      <c r="F770" s="191" t="s">
        <v>242</v>
      </c>
      <c r="H770" s="192">
        <v>45</v>
      </c>
      <c r="I770" s="193"/>
      <c r="L770" s="188"/>
      <c r="M770" s="194"/>
      <c r="N770" s="195"/>
      <c r="O770" s="195"/>
      <c r="P770" s="195"/>
      <c r="Q770" s="195"/>
      <c r="R770" s="195"/>
      <c r="S770" s="195"/>
      <c r="T770" s="196"/>
      <c r="AT770" s="190" t="s">
        <v>167</v>
      </c>
      <c r="AU770" s="190" t="s">
        <v>78</v>
      </c>
      <c r="AV770" s="12" t="s">
        <v>78</v>
      </c>
      <c r="AW770" s="12" t="s">
        <v>33</v>
      </c>
      <c r="AX770" s="12" t="s">
        <v>71</v>
      </c>
      <c r="AY770" s="190" t="s">
        <v>158</v>
      </c>
    </row>
    <row r="771" spans="2:51" s="13" customFormat="1" ht="12">
      <c r="B771" s="197"/>
      <c r="D771" s="189" t="s">
        <v>167</v>
      </c>
      <c r="E771" s="198" t="s">
        <v>3</v>
      </c>
      <c r="F771" s="199" t="s">
        <v>1176</v>
      </c>
      <c r="H771" s="198" t="s">
        <v>3</v>
      </c>
      <c r="I771" s="200"/>
      <c r="L771" s="197"/>
      <c r="M771" s="201"/>
      <c r="N771" s="202"/>
      <c r="O771" s="202"/>
      <c r="P771" s="202"/>
      <c r="Q771" s="202"/>
      <c r="R771" s="202"/>
      <c r="S771" s="202"/>
      <c r="T771" s="203"/>
      <c r="AT771" s="198" t="s">
        <v>167</v>
      </c>
      <c r="AU771" s="198" t="s">
        <v>78</v>
      </c>
      <c r="AV771" s="13" t="s">
        <v>15</v>
      </c>
      <c r="AW771" s="13" t="s">
        <v>33</v>
      </c>
      <c r="AX771" s="13" t="s">
        <v>71</v>
      </c>
      <c r="AY771" s="198" t="s">
        <v>158</v>
      </c>
    </row>
    <row r="772" spans="2:51" s="12" customFormat="1" ht="12">
      <c r="B772" s="188"/>
      <c r="D772" s="189" t="s">
        <v>167</v>
      </c>
      <c r="E772" s="190" t="s">
        <v>3</v>
      </c>
      <c r="F772" s="191" t="s">
        <v>212</v>
      </c>
      <c r="H772" s="192">
        <v>1.8</v>
      </c>
      <c r="I772" s="193"/>
      <c r="L772" s="188"/>
      <c r="M772" s="194"/>
      <c r="N772" s="195"/>
      <c r="O772" s="195"/>
      <c r="P772" s="195"/>
      <c r="Q772" s="195"/>
      <c r="R772" s="195"/>
      <c r="S772" s="195"/>
      <c r="T772" s="196"/>
      <c r="AT772" s="190" t="s">
        <v>167</v>
      </c>
      <c r="AU772" s="190" t="s">
        <v>78</v>
      </c>
      <c r="AV772" s="12" t="s">
        <v>78</v>
      </c>
      <c r="AW772" s="12" t="s">
        <v>33</v>
      </c>
      <c r="AX772" s="12" t="s">
        <v>71</v>
      </c>
      <c r="AY772" s="190" t="s">
        <v>158</v>
      </c>
    </row>
    <row r="773" spans="2:51" s="14" customFormat="1" ht="12">
      <c r="B773" s="204"/>
      <c r="D773" s="189" t="s">
        <v>167</v>
      </c>
      <c r="E773" s="205" t="s">
        <v>3</v>
      </c>
      <c r="F773" s="206" t="s">
        <v>215</v>
      </c>
      <c r="H773" s="207">
        <v>131.694</v>
      </c>
      <c r="I773" s="208"/>
      <c r="L773" s="204"/>
      <c r="M773" s="209"/>
      <c r="N773" s="210"/>
      <c r="O773" s="210"/>
      <c r="P773" s="210"/>
      <c r="Q773" s="210"/>
      <c r="R773" s="210"/>
      <c r="S773" s="210"/>
      <c r="T773" s="211"/>
      <c r="AT773" s="205" t="s">
        <v>167</v>
      </c>
      <c r="AU773" s="205" t="s">
        <v>78</v>
      </c>
      <c r="AV773" s="14" t="s">
        <v>165</v>
      </c>
      <c r="AW773" s="14" t="s">
        <v>33</v>
      </c>
      <c r="AX773" s="14" t="s">
        <v>15</v>
      </c>
      <c r="AY773" s="205" t="s">
        <v>158</v>
      </c>
    </row>
    <row r="774" spans="2:65" s="1" customFormat="1" ht="22.5" customHeight="1">
      <c r="B774" s="175"/>
      <c r="C774" s="176" t="s">
        <v>1177</v>
      </c>
      <c r="D774" s="176" t="s">
        <v>160</v>
      </c>
      <c r="E774" s="177" t="s">
        <v>1178</v>
      </c>
      <c r="F774" s="178" t="s">
        <v>1179</v>
      </c>
      <c r="G774" s="179" t="s">
        <v>163</v>
      </c>
      <c r="H774" s="180">
        <v>131.694</v>
      </c>
      <c r="I774" s="181"/>
      <c r="J774" s="182">
        <f>ROUND(I774*H774,2)</f>
        <v>0</v>
      </c>
      <c r="K774" s="178" t="s">
        <v>164</v>
      </c>
      <c r="L774" s="37"/>
      <c r="M774" s="183" t="s">
        <v>3</v>
      </c>
      <c r="N774" s="184" t="s">
        <v>42</v>
      </c>
      <c r="O774" s="67"/>
      <c r="P774" s="185">
        <f>O774*H774</f>
        <v>0</v>
      </c>
      <c r="Q774" s="185">
        <v>0.00029</v>
      </c>
      <c r="R774" s="185">
        <f>Q774*H774</f>
        <v>0.03819126</v>
      </c>
      <c r="S774" s="185">
        <v>0</v>
      </c>
      <c r="T774" s="186">
        <f>S774*H774</f>
        <v>0</v>
      </c>
      <c r="AR774" s="19" t="s">
        <v>253</v>
      </c>
      <c r="AT774" s="19" t="s">
        <v>160</v>
      </c>
      <c r="AU774" s="19" t="s">
        <v>78</v>
      </c>
      <c r="AY774" s="19" t="s">
        <v>158</v>
      </c>
      <c r="BE774" s="187">
        <f>IF(N774="základní",J774,0)</f>
        <v>0</v>
      </c>
      <c r="BF774" s="187">
        <f>IF(N774="snížená",J774,0)</f>
        <v>0</v>
      </c>
      <c r="BG774" s="187">
        <f>IF(N774="zákl. přenesená",J774,0)</f>
        <v>0</v>
      </c>
      <c r="BH774" s="187">
        <f>IF(N774="sníž. přenesená",J774,0)</f>
        <v>0</v>
      </c>
      <c r="BI774" s="187">
        <f>IF(N774="nulová",J774,0)</f>
        <v>0</v>
      </c>
      <c r="BJ774" s="19" t="s">
        <v>15</v>
      </c>
      <c r="BK774" s="187">
        <f>ROUND(I774*H774,2)</f>
        <v>0</v>
      </c>
      <c r="BL774" s="19" t="s">
        <v>253</v>
      </c>
      <c r="BM774" s="19" t="s">
        <v>1180</v>
      </c>
    </row>
    <row r="775" spans="2:63" s="11" customFormat="1" ht="22.8" customHeight="1">
      <c r="B775" s="162"/>
      <c r="D775" s="163" t="s">
        <v>70</v>
      </c>
      <c r="E775" s="173" t="s">
        <v>1181</v>
      </c>
      <c r="F775" s="173" t="s">
        <v>1182</v>
      </c>
      <c r="I775" s="165"/>
      <c r="J775" s="174">
        <f>BK775</f>
        <v>0</v>
      </c>
      <c r="L775" s="162"/>
      <c r="M775" s="167"/>
      <c r="N775" s="168"/>
      <c r="O775" s="168"/>
      <c r="P775" s="169">
        <f>SUM(P776:P794)</f>
        <v>0</v>
      </c>
      <c r="Q775" s="168"/>
      <c r="R775" s="169">
        <f>SUM(R776:R794)</f>
        <v>0.10953269999999998</v>
      </c>
      <c r="S775" s="168"/>
      <c r="T775" s="170">
        <f>SUM(T776:T794)</f>
        <v>0</v>
      </c>
      <c r="AR775" s="163" t="s">
        <v>78</v>
      </c>
      <c r="AT775" s="171" t="s">
        <v>70</v>
      </c>
      <c r="AU775" s="171" t="s">
        <v>15</v>
      </c>
      <c r="AY775" s="163" t="s">
        <v>158</v>
      </c>
      <c r="BK775" s="172">
        <f>SUM(BK776:BK794)</f>
        <v>0</v>
      </c>
    </row>
    <row r="776" spans="2:65" s="1" customFormat="1" ht="16.5" customHeight="1">
      <c r="B776" s="175"/>
      <c r="C776" s="176" t="s">
        <v>1183</v>
      </c>
      <c r="D776" s="176" t="s">
        <v>160</v>
      </c>
      <c r="E776" s="177" t="s">
        <v>1184</v>
      </c>
      <c r="F776" s="178" t="s">
        <v>1185</v>
      </c>
      <c r="G776" s="179" t="s">
        <v>163</v>
      </c>
      <c r="H776" s="180">
        <v>128.862</v>
      </c>
      <c r="I776" s="181"/>
      <c r="J776" s="182">
        <f>ROUND(I776*H776,2)</f>
        <v>0</v>
      </c>
      <c r="K776" s="178" t="s">
        <v>164</v>
      </c>
      <c r="L776" s="37"/>
      <c r="M776" s="183" t="s">
        <v>3</v>
      </c>
      <c r="N776" s="184" t="s">
        <v>42</v>
      </c>
      <c r="O776" s="67"/>
      <c r="P776" s="185">
        <f>O776*H776</f>
        <v>0</v>
      </c>
      <c r="Q776" s="185">
        <v>0</v>
      </c>
      <c r="R776" s="185">
        <f>Q776*H776</f>
        <v>0</v>
      </c>
      <c r="S776" s="185">
        <v>0</v>
      </c>
      <c r="T776" s="186">
        <f>S776*H776</f>
        <v>0</v>
      </c>
      <c r="AR776" s="19" t="s">
        <v>253</v>
      </c>
      <c r="AT776" s="19" t="s">
        <v>160</v>
      </c>
      <c r="AU776" s="19" t="s">
        <v>78</v>
      </c>
      <c r="AY776" s="19" t="s">
        <v>158</v>
      </c>
      <c r="BE776" s="187">
        <f>IF(N776="základní",J776,0)</f>
        <v>0</v>
      </c>
      <c r="BF776" s="187">
        <f>IF(N776="snížená",J776,0)</f>
        <v>0</v>
      </c>
      <c r="BG776" s="187">
        <f>IF(N776="zákl. přenesená",J776,0)</f>
        <v>0</v>
      </c>
      <c r="BH776" s="187">
        <f>IF(N776="sníž. přenesená",J776,0)</f>
        <v>0</v>
      </c>
      <c r="BI776" s="187">
        <f>IF(N776="nulová",J776,0)</f>
        <v>0</v>
      </c>
      <c r="BJ776" s="19" t="s">
        <v>15</v>
      </c>
      <c r="BK776" s="187">
        <f>ROUND(I776*H776,2)</f>
        <v>0</v>
      </c>
      <c r="BL776" s="19" t="s">
        <v>253</v>
      </c>
      <c r="BM776" s="19" t="s">
        <v>1186</v>
      </c>
    </row>
    <row r="777" spans="2:51" s="12" customFormat="1" ht="12">
      <c r="B777" s="188"/>
      <c r="D777" s="189" t="s">
        <v>167</v>
      </c>
      <c r="E777" s="190" t="s">
        <v>3</v>
      </c>
      <c r="F777" s="191" t="s">
        <v>626</v>
      </c>
      <c r="H777" s="192">
        <v>0.36</v>
      </c>
      <c r="I777" s="193"/>
      <c r="L777" s="188"/>
      <c r="M777" s="194"/>
      <c r="N777" s="195"/>
      <c r="O777" s="195"/>
      <c r="P777" s="195"/>
      <c r="Q777" s="195"/>
      <c r="R777" s="195"/>
      <c r="S777" s="195"/>
      <c r="T777" s="196"/>
      <c r="AT777" s="190" t="s">
        <v>167</v>
      </c>
      <c r="AU777" s="190" t="s">
        <v>78</v>
      </c>
      <c r="AV777" s="12" t="s">
        <v>78</v>
      </c>
      <c r="AW777" s="12" t="s">
        <v>33</v>
      </c>
      <c r="AX777" s="12" t="s">
        <v>71</v>
      </c>
      <c r="AY777" s="190" t="s">
        <v>158</v>
      </c>
    </row>
    <row r="778" spans="2:51" s="12" customFormat="1" ht="12">
      <c r="B778" s="188"/>
      <c r="D778" s="189" t="s">
        <v>167</v>
      </c>
      <c r="E778" s="190" t="s">
        <v>3</v>
      </c>
      <c r="F778" s="191" t="s">
        <v>627</v>
      </c>
      <c r="H778" s="192">
        <v>0.494</v>
      </c>
      <c r="I778" s="193"/>
      <c r="L778" s="188"/>
      <c r="M778" s="194"/>
      <c r="N778" s="195"/>
      <c r="O778" s="195"/>
      <c r="P778" s="195"/>
      <c r="Q778" s="195"/>
      <c r="R778" s="195"/>
      <c r="S778" s="195"/>
      <c r="T778" s="196"/>
      <c r="AT778" s="190" t="s">
        <v>167</v>
      </c>
      <c r="AU778" s="190" t="s">
        <v>78</v>
      </c>
      <c r="AV778" s="12" t="s">
        <v>78</v>
      </c>
      <c r="AW778" s="12" t="s">
        <v>33</v>
      </c>
      <c r="AX778" s="12" t="s">
        <v>71</v>
      </c>
      <c r="AY778" s="190" t="s">
        <v>158</v>
      </c>
    </row>
    <row r="779" spans="2:51" s="12" customFormat="1" ht="12">
      <c r="B779" s="188"/>
      <c r="D779" s="189" t="s">
        <v>167</v>
      </c>
      <c r="E779" s="190" t="s">
        <v>3</v>
      </c>
      <c r="F779" s="191" t="s">
        <v>628</v>
      </c>
      <c r="H779" s="192">
        <v>0.752</v>
      </c>
      <c r="I779" s="193"/>
      <c r="L779" s="188"/>
      <c r="M779" s="194"/>
      <c r="N779" s="195"/>
      <c r="O779" s="195"/>
      <c r="P779" s="195"/>
      <c r="Q779" s="195"/>
      <c r="R779" s="195"/>
      <c r="S779" s="195"/>
      <c r="T779" s="196"/>
      <c r="AT779" s="190" t="s">
        <v>167</v>
      </c>
      <c r="AU779" s="190" t="s">
        <v>78</v>
      </c>
      <c r="AV779" s="12" t="s">
        <v>78</v>
      </c>
      <c r="AW779" s="12" t="s">
        <v>33</v>
      </c>
      <c r="AX779" s="12" t="s">
        <v>71</v>
      </c>
      <c r="AY779" s="190" t="s">
        <v>158</v>
      </c>
    </row>
    <row r="780" spans="2:51" s="12" customFormat="1" ht="12">
      <c r="B780" s="188"/>
      <c r="D780" s="189" t="s">
        <v>167</v>
      </c>
      <c r="E780" s="190" t="s">
        <v>3</v>
      </c>
      <c r="F780" s="191" t="s">
        <v>629</v>
      </c>
      <c r="H780" s="192">
        <v>0.25</v>
      </c>
      <c r="I780" s="193"/>
      <c r="L780" s="188"/>
      <c r="M780" s="194"/>
      <c r="N780" s="195"/>
      <c r="O780" s="195"/>
      <c r="P780" s="195"/>
      <c r="Q780" s="195"/>
      <c r="R780" s="195"/>
      <c r="S780" s="195"/>
      <c r="T780" s="196"/>
      <c r="AT780" s="190" t="s">
        <v>167</v>
      </c>
      <c r="AU780" s="190" t="s">
        <v>78</v>
      </c>
      <c r="AV780" s="12" t="s">
        <v>78</v>
      </c>
      <c r="AW780" s="12" t="s">
        <v>33</v>
      </c>
      <c r="AX780" s="12" t="s">
        <v>71</v>
      </c>
      <c r="AY780" s="190" t="s">
        <v>158</v>
      </c>
    </row>
    <row r="781" spans="2:51" s="12" customFormat="1" ht="12">
      <c r="B781" s="188"/>
      <c r="D781" s="189" t="s">
        <v>167</v>
      </c>
      <c r="E781" s="190" t="s">
        <v>3</v>
      </c>
      <c r="F781" s="191" t="s">
        <v>634</v>
      </c>
      <c r="H781" s="192">
        <v>6</v>
      </c>
      <c r="I781" s="193"/>
      <c r="L781" s="188"/>
      <c r="M781" s="194"/>
      <c r="N781" s="195"/>
      <c r="O781" s="195"/>
      <c r="P781" s="195"/>
      <c r="Q781" s="195"/>
      <c r="R781" s="195"/>
      <c r="S781" s="195"/>
      <c r="T781" s="196"/>
      <c r="AT781" s="190" t="s">
        <v>167</v>
      </c>
      <c r="AU781" s="190" t="s">
        <v>78</v>
      </c>
      <c r="AV781" s="12" t="s">
        <v>78</v>
      </c>
      <c r="AW781" s="12" t="s">
        <v>33</v>
      </c>
      <c r="AX781" s="12" t="s">
        <v>71</v>
      </c>
      <c r="AY781" s="190" t="s">
        <v>158</v>
      </c>
    </row>
    <row r="782" spans="2:51" s="12" customFormat="1" ht="12">
      <c r="B782" s="188"/>
      <c r="D782" s="189" t="s">
        <v>167</v>
      </c>
      <c r="E782" s="190" t="s">
        <v>3</v>
      </c>
      <c r="F782" s="191" t="s">
        <v>635</v>
      </c>
      <c r="H782" s="192">
        <v>5.25</v>
      </c>
      <c r="I782" s="193"/>
      <c r="L782" s="188"/>
      <c r="M782" s="194"/>
      <c r="N782" s="195"/>
      <c r="O782" s="195"/>
      <c r="P782" s="195"/>
      <c r="Q782" s="195"/>
      <c r="R782" s="195"/>
      <c r="S782" s="195"/>
      <c r="T782" s="196"/>
      <c r="AT782" s="190" t="s">
        <v>167</v>
      </c>
      <c r="AU782" s="190" t="s">
        <v>78</v>
      </c>
      <c r="AV782" s="12" t="s">
        <v>78</v>
      </c>
      <c r="AW782" s="12" t="s">
        <v>33</v>
      </c>
      <c r="AX782" s="12" t="s">
        <v>71</v>
      </c>
      <c r="AY782" s="190" t="s">
        <v>158</v>
      </c>
    </row>
    <row r="783" spans="2:51" s="12" customFormat="1" ht="12">
      <c r="B783" s="188"/>
      <c r="D783" s="189" t="s">
        <v>167</v>
      </c>
      <c r="E783" s="190" t="s">
        <v>3</v>
      </c>
      <c r="F783" s="191" t="s">
        <v>636</v>
      </c>
      <c r="H783" s="192">
        <v>6.08</v>
      </c>
      <c r="I783" s="193"/>
      <c r="L783" s="188"/>
      <c r="M783" s="194"/>
      <c r="N783" s="195"/>
      <c r="O783" s="195"/>
      <c r="P783" s="195"/>
      <c r="Q783" s="195"/>
      <c r="R783" s="195"/>
      <c r="S783" s="195"/>
      <c r="T783" s="196"/>
      <c r="AT783" s="190" t="s">
        <v>167</v>
      </c>
      <c r="AU783" s="190" t="s">
        <v>78</v>
      </c>
      <c r="AV783" s="12" t="s">
        <v>78</v>
      </c>
      <c r="AW783" s="12" t="s">
        <v>33</v>
      </c>
      <c r="AX783" s="12" t="s">
        <v>71</v>
      </c>
      <c r="AY783" s="190" t="s">
        <v>158</v>
      </c>
    </row>
    <row r="784" spans="2:51" s="12" customFormat="1" ht="12">
      <c r="B784" s="188"/>
      <c r="D784" s="189" t="s">
        <v>167</v>
      </c>
      <c r="E784" s="190" t="s">
        <v>3</v>
      </c>
      <c r="F784" s="191" t="s">
        <v>641</v>
      </c>
      <c r="H784" s="192">
        <v>5.2</v>
      </c>
      <c r="I784" s="193"/>
      <c r="L784" s="188"/>
      <c r="M784" s="194"/>
      <c r="N784" s="195"/>
      <c r="O784" s="195"/>
      <c r="P784" s="195"/>
      <c r="Q784" s="195"/>
      <c r="R784" s="195"/>
      <c r="S784" s="195"/>
      <c r="T784" s="196"/>
      <c r="AT784" s="190" t="s">
        <v>167</v>
      </c>
      <c r="AU784" s="190" t="s">
        <v>78</v>
      </c>
      <c r="AV784" s="12" t="s">
        <v>78</v>
      </c>
      <c r="AW784" s="12" t="s">
        <v>33</v>
      </c>
      <c r="AX784" s="12" t="s">
        <v>71</v>
      </c>
      <c r="AY784" s="190" t="s">
        <v>158</v>
      </c>
    </row>
    <row r="785" spans="2:51" s="12" customFormat="1" ht="12">
      <c r="B785" s="188"/>
      <c r="D785" s="189" t="s">
        <v>167</v>
      </c>
      <c r="E785" s="190" t="s">
        <v>3</v>
      </c>
      <c r="F785" s="191" t="s">
        <v>642</v>
      </c>
      <c r="H785" s="192">
        <v>30</v>
      </c>
      <c r="I785" s="193"/>
      <c r="L785" s="188"/>
      <c r="M785" s="194"/>
      <c r="N785" s="195"/>
      <c r="O785" s="195"/>
      <c r="P785" s="195"/>
      <c r="Q785" s="195"/>
      <c r="R785" s="195"/>
      <c r="S785" s="195"/>
      <c r="T785" s="196"/>
      <c r="AT785" s="190" t="s">
        <v>167</v>
      </c>
      <c r="AU785" s="190" t="s">
        <v>78</v>
      </c>
      <c r="AV785" s="12" t="s">
        <v>78</v>
      </c>
      <c r="AW785" s="12" t="s">
        <v>33</v>
      </c>
      <c r="AX785" s="12" t="s">
        <v>71</v>
      </c>
      <c r="AY785" s="190" t="s">
        <v>158</v>
      </c>
    </row>
    <row r="786" spans="2:51" s="12" customFormat="1" ht="12">
      <c r="B786" s="188"/>
      <c r="D786" s="189" t="s">
        <v>167</v>
      </c>
      <c r="E786" s="190" t="s">
        <v>3</v>
      </c>
      <c r="F786" s="191" t="s">
        <v>643</v>
      </c>
      <c r="H786" s="192">
        <v>28.875</v>
      </c>
      <c r="I786" s="193"/>
      <c r="L786" s="188"/>
      <c r="M786" s="194"/>
      <c r="N786" s="195"/>
      <c r="O786" s="195"/>
      <c r="P786" s="195"/>
      <c r="Q786" s="195"/>
      <c r="R786" s="195"/>
      <c r="S786" s="195"/>
      <c r="T786" s="196"/>
      <c r="AT786" s="190" t="s">
        <v>167</v>
      </c>
      <c r="AU786" s="190" t="s">
        <v>78</v>
      </c>
      <c r="AV786" s="12" t="s">
        <v>78</v>
      </c>
      <c r="AW786" s="12" t="s">
        <v>33</v>
      </c>
      <c r="AX786" s="12" t="s">
        <v>71</v>
      </c>
      <c r="AY786" s="190" t="s">
        <v>158</v>
      </c>
    </row>
    <row r="787" spans="2:51" s="12" customFormat="1" ht="12">
      <c r="B787" s="188"/>
      <c r="D787" s="189" t="s">
        <v>167</v>
      </c>
      <c r="E787" s="190" t="s">
        <v>3</v>
      </c>
      <c r="F787" s="191" t="s">
        <v>644</v>
      </c>
      <c r="H787" s="192">
        <v>4.55</v>
      </c>
      <c r="I787" s="193"/>
      <c r="L787" s="188"/>
      <c r="M787" s="194"/>
      <c r="N787" s="195"/>
      <c r="O787" s="195"/>
      <c r="P787" s="195"/>
      <c r="Q787" s="195"/>
      <c r="R787" s="195"/>
      <c r="S787" s="195"/>
      <c r="T787" s="196"/>
      <c r="AT787" s="190" t="s">
        <v>167</v>
      </c>
      <c r="AU787" s="190" t="s">
        <v>78</v>
      </c>
      <c r="AV787" s="12" t="s">
        <v>78</v>
      </c>
      <c r="AW787" s="12" t="s">
        <v>33</v>
      </c>
      <c r="AX787" s="12" t="s">
        <v>71</v>
      </c>
      <c r="AY787" s="190" t="s">
        <v>158</v>
      </c>
    </row>
    <row r="788" spans="2:51" s="12" customFormat="1" ht="12">
      <c r="B788" s="188"/>
      <c r="D788" s="189" t="s">
        <v>167</v>
      </c>
      <c r="E788" s="190" t="s">
        <v>3</v>
      </c>
      <c r="F788" s="191" t="s">
        <v>645</v>
      </c>
      <c r="H788" s="192">
        <v>5.664</v>
      </c>
      <c r="I788" s="193"/>
      <c r="L788" s="188"/>
      <c r="M788" s="194"/>
      <c r="N788" s="195"/>
      <c r="O788" s="195"/>
      <c r="P788" s="195"/>
      <c r="Q788" s="195"/>
      <c r="R788" s="195"/>
      <c r="S788" s="195"/>
      <c r="T788" s="196"/>
      <c r="AT788" s="190" t="s">
        <v>167</v>
      </c>
      <c r="AU788" s="190" t="s">
        <v>78</v>
      </c>
      <c r="AV788" s="12" t="s">
        <v>78</v>
      </c>
      <c r="AW788" s="12" t="s">
        <v>33</v>
      </c>
      <c r="AX788" s="12" t="s">
        <v>71</v>
      </c>
      <c r="AY788" s="190" t="s">
        <v>158</v>
      </c>
    </row>
    <row r="789" spans="2:51" s="12" customFormat="1" ht="12">
      <c r="B789" s="188"/>
      <c r="D789" s="189" t="s">
        <v>167</v>
      </c>
      <c r="E789" s="190" t="s">
        <v>3</v>
      </c>
      <c r="F789" s="191" t="s">
        <v>646</v>
      </c>
      <c r="H789" s="192">
        <v>3.6</v>
      </c>
      <c r="I789" s="193"/>
      <c r="L789" s="188"/>
      <c r="M789" s="194"/>
      <c r="N789" s="195"/>
      <c r="O789" s="195"/>
      <c r="P789" s="195"/>
      <c r="Q789" s="195"/>
      <c r="R789" s="195"/>
      <c r="S789" s="195"/>
      <c r="T789" s="196"/>
      <c r="AT789" s="190" t="s">
        <v>167</v>
      </c>
      <c r="AU789" s="190" t="s">
        <v>78</v>
      </c>
      <c r="AV789" s="12" t="s">
        <v>78</v>
      </c>
      <c r="AW789" s="12" t="s">
        <v>33</v>
      </c>
      <c r="AX789" s="12" t="s">
        <v>71</v>
      </c>
      <c r="AY789" s="190" t="s">
        <v>158</v>
      </c>
    </row>
    <row r="790" spans="2:51" s="12" customFormat="1" ht="12">
      <c r="B790" s="188"/>
      <c r="D790" s="189" t="s">
        <v>167</v>
      </c>
      <c r="E790" s="190" t="s">
        <v>3</v>
      </c>
      <c r="F790" s="191" t="s">
        <v>647</v>
      </c>
      <c r="H790" s="192">
        <v>2.387</v>
      </c>
      <c r="I790" s="193"/>
      <c r="L790" s="188"/>
      <c r="M790" s="194"/>
      <c r="N790" s="195"/>
      <c r="O790" s="195"/>
      <c r="P790" s="195"/>
      <c r="Q790" s="195"/>
      <c r="R790" s="195"/>
      <c r="S790" s="195"/>
      <c r="T790" s="196"/>
      <c r="AT790" s="190" t="s">
        <v>167</v>
      </c>
      <c r="AU790" s="190" t="s">
        <v>78</v>
      </c>
      <c r="AV790" s="12" t="s">
        <v>78</v>
      </c>
      <c r="AW790" s="12" t="s">
        <v>33</v>
      </c>
      <c r="AX790" s="12" t="s">
        <v>71</v>
      </c>
      <c r="AY790" s="190" t="s">
        <v>158</v>
      </c>
    </row>
    <row r="791" spans="2:51" s="12" customFormat="1" ht="12">
      <c r="B791" s="188"/>
      <c r="D791" s="189" t="s">
        <v>167</v>
      </c>
      <c r="E791" s="190" t="s">
        <v>3</v>
      </c>
      <c r="F791" s="191" t="s">
        <v>652</v>
      </c>
      <c r="H791" s="192">
        <v>29.4</v>
      </c>
      <c r="I791" s="193"/>
      <c r="L791" s="188"/>
      <c r="M791" s="194"/>
      <c r="N791" s="195"/>
      <c r="O791" s="195"/>
      <c r="P791" s="195"/>
      <c r="Q791" s="195"/>
      <c r="R791" s="195"/>
      <c r="S791" s="195"/>
      <c r="T791" s="196"/>
      <c r="AT791" s="190" t="s">
        <v>167</v>
      </c>
      <c r="AU791" s="190" t="s">
        <v>78</v>
      </c>
      <c r="AV791" s="12" t="s">
        <v>78</v>
      </c>
      <c r="AW791" s="12" t="s">
        <v>33</v>
      </c>
      <c r="AX791" s="12" t="s">
        <v>71</v>
      </c>
      <c r="AY791" s="190" t="s">
        <v>158</v>
      </c>
    </row>
    <row r="792" spans="2:51" s="14" customFormat="1" ht="12">
      <c r="B792" s="204"/>
      <c r="D792" s="189" t="s">
        <v>167</v>
      </c>
      <c r="E792" s="205" t="s">
        <v>3</v>
      </c>
      <c r="F792" s="206" t="s">
        <v>215</v>
      </c>
      <c r="H792" s="207">
        <v>128.862</v>
      </c>
      <c r="I792" s="208"/>
      <c r="L792" s="204"/>
      <c r="M792" s="209"/>
      <c r="N792" s="210"/>
      <c r="O792" s="210"/>
      <c r="P792" s="210"/>
      <c r="Q792" s="210"/>
      <c r="R792" s="210"/>
      <c r="S792" s="210"/>
      <c r="T792" s="211"/>
      <c r="AT792" s="205" t="s">
        <v>167</v>
      </c>
      <c r="AU792" s="205" t="s">
        <v>78</v>
      </c>
      <c r="AV792" s="14" t="s">
        <v>165</v>
      </c>
      <c r="AW792" s="14" t="s">
        <v>33</v>
      </c>
      <c r="AX792" s="14" t="s">
        <v>15</v>
      </c>
      <c r="AY792" s="205" t="s">
        <v>158</v>
      </c>
    </row>
    <row r="793" spans="2:65" s="1" customFormat="1" ht="16.5" customHeight="1">
      <c r="B793" s="175"/>
      <c r="C793" s="212" t="s">
        <v>1187</v>
      </c>
      <c r="D793" s="212" t="s">
        <v>248</v>
      </c>
      <c r="E793" s="213" t="s">
        <v>1188</v>
      </c>
      <c r="F793" s="214" t="s">
        <v>1189</v>
      </c>
      <c r="G793" s="215" t="s">
        <v>163</v>
      </c>
      <c r="H793" s="216">
        <v>128.862</v>
      </c>
      <c r="I793" s="217"/>
      <c r="J793" s="218">
        <f>ROUND(I793*H793,2)</f>
        <v>0</v>
      </c>
      <c r="K793" s="214" t="s">
        <v>3</v>
      </c>
      <c r="L793" s="219"/>
      <c r="M793" s="220" t="s">
        <v>3</v>
      </c>
      <c r="N793" s="221" t="s">
        <v>42</v>
      </c>
      <c r="O793" s="67"/>
      <c r="P793" s="185">
        <f>O793*H793</f>
        <v>0</v>
      </c>
      <c r="Q793" s="185">
        <v>0.00085</v>
      </c>
      <c r="R793" s="185">
        <f>Q793*H793</f>
        <v>0.10953269999999998</v>
      </c>
      <c r="S793" s="185">
        <v>0</v>
      </c>
      <c r="T793" s="186">
        <f>S793*H793</f>
        <v>0</v>
      </c>
      <c r="AR793" s="19" t="s">
        <v>364</v>
      </c>
      <c r="AT793" s="19" t="s">
        <v>248</v>
      </c>
      <c r="AU793" s="19" t="s">
        <v>78</v>
      </c>
      <c r="AY793" s="19" t="s">
        <v>158</v>
      </c>
      <c r="BE793" s="187">
        <f>IF(N793="základní",J793,0)</f>
        <v>0</v>
      </c>
      <c r="BF793" s="187">
        <f>IF(N793="snížená",J793,0)</f>
        <v>0</v>
      </c>
      <c r="BG793" s="187">
        <f>IF(N793="zákl. přenesená",J793,0)</f>
        <v>0</v>
      </c>
      <c r="BH793" s="187">
        <f>IF(N793="sníž. přenesená",J793,0)</f>
        <v>0</v>
      </c>
      <c r="BI793" s="187">
        <f>IF(N793="nulová",J793,0)</f>
        <v>0</v>
      </c>
      <c r="BJ793" s="19" t="s">
        <v>15</v>
      </c>
      <c r="BK793" s="187">
        <f>ROUND(I793*H793,2)</f>
        <v>0</v>
      </c>
      <c r="BL793" s="19" t="s">
        <v>253</v>
      </c>
      <c r="BM793" s="19" t="s">
        <v>1190</v>
      </c>
    </row>
    <row r="794" spans="2:65" s="1" customFormat="1" ht="22.5" customHeight="1">
      <c r="B794" s="175"/>
      <c r="C794" s="176" t="s">
        <v>1191</v>
      </c>
      <c r="D794" s="176" t="s">
        <v>160</v>
      </c>
      <c r="E794" s="177" t="s">
        <v>1192</v>
      </c>
      <c r="F794" s="178" t="s">
        <v>1193</v>
      </c>
      <c r="G794" s="179" t="s">
        <v>821</v>
      </c>
      <c r="H794" s="230"/>
      <c r="I794" s="181"/>
      <c r="J794" s="182">
        <f>ROUND(I794*H794,2)</f>
        <v>0</v>
      </c>
      <c r="K794" s="178" t="s">
        <v>164</v>
      </c>
      <c r="L794" s="37"/>
      <c r="M794" s="231" t="s">
        <v>3</v>
      </c>
      <c r="N794" s="232" t="s">
        <v>42</v>
      </c>
      <c r="O794" s="233"/>
      <c r="P794" s="234">
        <f>O794*H794</f>
        <v>0</v>
      </c>
      <c r="Q794" s="234">
        <v>0</v>
      </c>
      <c r="R794" s="234">
        <f>Q794*H794</f>
        <v>0</v>
      </c>
      <c r="S794" s="234">
        <v>0</v>
      </c>
      <c r="T794" s="235">
        <f>S794*H794</f>
        <v>0</v>
      </c>
      <c r="AR794" s="19" t="s">
        <v>253</v>
      </c>
      <c r="AT794" s="19" t="s">
        <v>160</v>
      </c>
      <c r="AU794" s="19" t="s">
        <v>78</v>
      </c>
      <c r="AY794" s="19" t="s">
        <v>158</v>
      </c>
      <c r="BE794" s="187">
        <f>IF(N794="základní",J794,0)</f>
        <v>0</v>
      </c>
      <c r="BF794" s="187">
        <f>IF(N794="snížená",J794,0)</f>
        <v>0</v>
      </c>
      <c r="BG794" s="187">
        <f>IF(N794="zákl. přenesená",J794,0)</f>
        <v>0</v>
      </c>
      <c r="BH794" s="187">
        <f>IF(N794="sníž. přenesená",J794,0)</f>
        <v>0</v>
      </c>
      <c r="BI794" s="187">
        <f>IF(N794="nulová",J794,0)</f>
        <v>0</v>
      </c>
      <c r="BJ794" s="19" t="s">
        <v>15</v>
      </c>
      <c r="BK794" s="187">
        <f>ROUND(I794*H794,2)</f>
        <v>0</v>
      </c>
      <c r="BL794" s="19" t="s">
        <v>253</v>
      </c>
      <c r="BM794" s="19" t="s">
        <v>1194</v>
      </c>
    </row>
    <row r="795" spans="2:12" s="1" customFormat="1" ht="6.95" customHeight="1">
      <c r="B795" s="52"/>
      <c r="C795" s="53"/>
      <c r="D795" s="53"/>
      <c r="E795" s="53"/>
      <c r="F795" s="53"/>
      <c r="G795" s="53"/>
      <c r="H795" s="53"/>
      <c r="I795" s="137"/>
      <c r="J795" s="53"/>
      <c r="K795" s="53"/>
      <c r="L795" s="37"/>
    </row>
  </sheetData>
  <autoFilter ref="C117:K794"/>
  <mergeCells count="15">
    <mergeCell ref="E7:H7"/>
    <mergeCell ref="E11:H11"/>
    <mergeCell ref="E9:H9"/>
    <mergeCell ref="E13:H13"/>
    <mergeCell ref="E22:H22"/>
    <mergeCell ref="E31:H31"/>
    <mergeCell ref="E52:H52"/>
    <mergeCell ref="E56:H56"/>
    <mergeCell ref="E54:H54"/>
    <mergeCell ref="E58:H58"/>
    <mergeCell ref="E104:H104"/>
    <mergeCell ref="E108:H108"/>
    <mergeCell ref="E106:H106"/>
    <mergeCell ref="E110:H11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3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8"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87</v>
      </c>
    </row>
    <row r="3" spans="2:46" ht="6.95" customHeight="1">
      <c r="B3" s="20"/>
      <c r="C3" s="21"/>
      <c r="D3" s="21"/>
      <c r="E3" s="21"/>
      <c r="F3" s="21"/>
      <c r="G3" s="21"/>
      <c r="H3" s="21"/>
      <c r="I3" s="119"/>
      <c r="J3" s="21"/>
      <c r="K3" s="21"/>
      <c r="L3" s="22"/>
      <c r="AT3" s="19" t="s">
        <v>78</v>
      </c>
    </row>
    <row r="4" spans="2:46" ht="24.95" customHeight="1">
      <c r="B4" s="22"/>
      <c r="D4" s="23" t="s">
        <v>104</v>
      </c>
      <c r="L4" s="22"/>
      <c r="M4" s="24" t="s">
        <v>11</v>
      </c>
      <c r="AT4" s="19" t="s">
        <v>4</v>
      </c>
    </row>
    <row r="5" spans="2:12" ht="6.95" customHeight="1">
      <c r="B5" s="22"/>
      <c r="L5" s="22"/>
    </row>
    <row r="6" spans="2:12" ht="12" customHeight="1">
      <c r="B6" s="22"/>
      <c r="D6" s="31" t="s">
        <v>17</v>
      </c>
      <c r="L6" s="22"/>
    </row>
    <row r="7" spans="2:12" ht="16.5" customHeight="1">
      <c r="B7" s="22"/>
      <c r="E7" s="120" t="str">
        <f>'Rekapitulace stavby'!K6</f>
        <v>Český Brod, ul. Žitomířská 760 -Energetická úspora ZŠ Tyršova</v>
      </c>
      <c r="F7" s="31"/>
      <c r="G7" s="31"/>
      <c r="H7" s="31"/>
      <c r="L7" s="22"/>
    </row>
    <row r="8" spans="2:12" ht="12">
      <c r="B8" s="22"/>
      <c r="D8" s="31" t="s">
        <v>105</v>
      </c>
      <c r="L8" s="22"/>
    </row>
    <row r="9" spans="2:12" ht="16.5" customHeight="1">
      <c r="B9" s="22"/>
      <c r="E9" s="120" t="s">
        <v>106</v>
      </c>
      <c r="L9" s="22"/>
    </row>
    <row r="10" spans="2:12" ht="12" customHeight="1">
      <c r="B10" s="22"/>
      <c r="D10" s="31" t="s">
        <v>107</v>
      </c>
      <c r="L10" s="22"/>
    </row>
    <row r="11" spans="2:12" s="1" customFormat="1" ht="16.5" customHeight="1">
      <c r="B11" s="37"/>
      <c r="E11" s="31" t="s">
        <v>108</v>
      </c>
      <c r="F11" s="1"/>
      <c r="G11" s="1"/>
      <c r="H11" s="1"/>
      <c r="I11" s="121"/>
      <c r="L11" s="37"/>
    </row>
    <row r="12" spans="2:12" s="1" customFormat="1" ht="12" customHeight="1">
      <c r="B12" s="37"/>
      <c r="D12" s="31" t="s">
        <v>109</v>
      </c>
      <c r="I12" s="121"/>
      <c r="L12" s="37"/>
    </row>
    <row r="13" spans="2:12" s="1" customFormat="1" ht="36.95" customHeight="1">
      <c r="B13" s="37"/>
      <c r="E13" s="58" t="s">
        <v>1195</v>
      </c>
      <c r="F13" s="1"/>
      <c r="G13" s="1"/>
      <c r="H13" s="1"/>
      <c r="I13" s="121"/>
      <c r="L13" s="37"/>
    </row>
    <row r="14" spans="2:12" s="1" customFormat="1" ht="12">
      <c r="B14" s="37"/>
      <c r="I14" s="121"/>
      <c r="L14" s="37"/>
    </row>
    <row r="15" spans="2:12" s="1" customFormat="1" ht="12" customHeight="1">
      <c r="B15" s="37"/>
      <c r="D15" s="31" t="s">
        <v>19</v>
      </c>
      <c r="F15" s="19" t="s">
        <v>3</v>
      </c>
      <c r="I15" s="122" t="s">
        <v>20</v>
      </c>
      <c r="J15" s="19" t="s">
        <v>3</v>
      </c>
      <c r="L15" s="37"/>
    </row>
    <row r="16" spans="2:12" s="1" customFormat="1" ht="12" customHeight="1">
      <c r="B16" s="37"/>
      <c r="D16" s="31" t="s">
        <v>21</v>
      </c>
      <c r="F16" s="19" t="s">
        <v>22</v>
      </c>
      <c r="I16" s="122" t="s">
        <v>23</v>
      </c>
      <c r="J16" s="60" t="str">
        <f>'Rekapitulace stavby'!AN8</f>
        <v>15.1.2019</v>
      </c>
      <c r="L16" s="37"/>
    </row>
    <row r="17" spans="2:12" s="1" customFormat="1" ht="10.8" customHeight="1">
      <c r="B17" s="37"/>
      <c r="I17" s="121"/>
      <c r="L17" s="37"/>
    </row>
    <row r="18" spans="2:12" s="1" customFormat="1" ht="12" customHeight="1">
      <c r="B18" s="37"/>
      <c r="D18" s="31" t="s">
        <v>25</v>
      </c>
      <c r="I18" s="122" t="s">
        <v>26</v>
      </c>
      <c r="J18" s="19" t="s">
        <v>3</v>
      </c>
      <c r="L18" s="37"/>
    </row>
    <row r="19" spans="2:12" s="1" customFormat="1" ht="18" customHeight="1">
      <c r="B19" s="37"/>
      <c r="E19" s="19" t="s">
        <v>27</v>
      </c>
      <c r="I19" s="122" t="s">
        <v>28</v>
      </c>
      <c r="J19" s="19" t="s">
        <v>3</v>
      </c>
      <c r="L19" s="37"/>
    </row>
    <row r="20" spans="2:12" s="1" customFormat="1" ht="6.95" customHeight="1">
      <c r="B20" s="37"/>
      <c r="I20" s="121"/>
      <c r="L20" s="37"/>
    </row>
    <row r="21" spans="2:12" s="1" customFormat="1" ht="12" customHeight="1">
      <c r="B21" s="37"/>
      <c r="D21" s="31" t="s">
        <v>29</v>
      </c>
      <c r="I21" s="122" t="s">
        <v>26</v>
      </c>
      <c r="J21" s="32" t="str">
        <f>'Rekapitulace stavby'!AN13</f>
        <v>Vyplň údaj</v>
      </c>
      <c r="L21" s="37"/>
    </row>
    <row r="22" spans="2:12" s="1" customFormat="1" ht="18" customHeight="1">
      <c r="B22" s="37"/>
      <c r="E22" s="32" t="str">
        <f>'Rekapitulace stavby'!E14</f>
        <v>Vyplň údaj</v>
      </c>
      <c r="F22" s="19"/>
      <c r="G22" s="19"/>
      <c r="H22" s="19"/>
      <c r="I22" s="122" t="s">
        <v>28</v>
      </c>
      <c r="J22" s="32" t="str">
        <f>'Rekapitulace stavby'!AN14</f>
        <v>Vyplň údaj</v>
      </c>
      <c r="L22" s="37"/>
    </row>
    <row r="23" spans="2:12" s="1" customFormat="1" ht="6.95" customHeight="1">
      <c r="B23" s="37"/>
      <c r="I23" s="121"/>
      <c r="L23" s="37"/>
    </row>
    <row r="24" spans="2:12" s="1" customFormat="1" ht="12" customHeight="1">
      <c r="B24" s="37"/>
      <c r="D24" s="31" t="s">
        <v>31</v>
      </c>
      <c r="I24" s="122" t="s">
        <v>26</v>
      </c>
      <c r="J24" s="19" t="s">
        <v>3</v>
      </c>
      <c r="L24" s="37"/>
    </row>
    <row r="25" spans="2:12" s="1" customFormat="1" ht="18" customHeight="1">
      <c r="B25" s="37"/>
      <c r="E25" s="19" t="s">
        <v>32</v>
      </c>
      <c r="I25" s="122" t="s">
        <v>28</v>
      </c>
      <c r="J25" s="19" t="s">
        <v>3</v>
      </c>
      <c r="L25" s="37"/>
    </row>
    <row r="26" spans="2:12" s="1" customFormat="1" ht="6.95" customHeight="1">
      <c r="B26" s="37"/>
      <c r="I26" s="121"/>
      <c r="L26" s="37"/>
    </row>
    <row r="27" spans="2:12" s="1" customFormat="1" ht="12" customHeight="1">
      <c r="B27" s="37"/>
      <c r="D27" s="31" t="s">
        <v>34</v>
      </c>
      <c r="I27" s="122" t="s">
        <v>26</v>
      </c>
      <c r="J27" s="19" t="str">
        <f>IF('Rekapitulace stavby'!AN19="","",'Rekapitulace stavby'!AN19)</f>
        <v/>
      </c>
      <c r="L27" s="37"/>
    </row>
    <row r="28" spans="2:12" s="1" customFormat="1" ht="18" customHeight="1">
      <c r="B28" s="37"/>
      <c r="E28" s="19" t="str">
        <f>IF('Rekapitulace stavby'!E20="","",'Rekapitulace stavby'!E20)</f>
        <v xml:space="preserve"> </v>
      </c>
      <c r="I28" s="122" t="s">
        <v>28</v>
      </c>
      <c r="J28" s="19" t="str">
        <f>IF('Rekapitulace stavby'!AN20="","",'Rekapitulace stavby'!AN20)</f>
        <v/>
      </c>
      <c r="L28" s="37"/>
    </row>
    <row r="29" spans="2:12" s="1" customFormat="1" ht="6.95" customHeight="1">
      <c r="B29" s="37"/>
      <c r="I29" s="121"/>
      <c r="L29" s="37"/>
    </row>
    <row r="30" spans="2:12" s="1" customFormat="1" ht="12" customHeight="1">
      <c r="B30" s="37"/>
      <c r="D30" s="31" t="s">
        <v>35</v>
      </c>
      <c r="I30" s="121"/>
      <c r="L30" s="37"/>
    </row>
    <row r="31" spans="2:12" s="7" customFormat="1" ht="56.25" customHeight="1">
      <c r="B31" s="123"/>
      <c r="E31" s="35" t="s">
        <v>1196</v>
      </c>
      <c r="F31" s="35"/>
      <c r="G31" s="35"/>
      <c r="H31" s="35"/>
      <c r="I31" s="124"/>
      <c r="L31" s="123"/>
    </row>
    <row r="32" spans="2:12" s="1" customFormat="1" ht="6.95" customHeight="1">
      <c r="B32" s="37"/>
      <c r="I32" s="121"/>
      <c r="L32" s="37"/>
    </row>
    <row r="33" spans="2:12" s="1" customFormat="1" ht="6.95" customHeight="1">
      <c r="B33" s="37"/>
      <c r="D33" s="63"/>
      <c r="E33" s="63"/>
      <c r="F33" s="63"/>
      <c r="G33" s="63"/>
      <c r="H33" s="63"/>
      <c r="I33" s="125"/>
      <c r="J33" s="63"/>
      <c r="K33" s="63"/>
      <c r="L33" s="37"/>
    </row>
    <row r="34" spans="2:12" s="1" customFormat="1" ht="25.4" customHeight="1">
      <c r="B34" s="37"/>
      <c r="D34" s="126" t="s">
        <v>37</v>
      </c>
      <c r="I34" s="121"/>
      <c r="J34" s="83">
        <f>ROUND(J96,2)</f>
        <v>0</v>
      </c>
      <c r="L34" s="37"/>
    </row>
    <row r="35" spans="2:12" s="1" customFormat="1" ht="6.95" customHeight="1">
      <c r="B35" s="37"/>
      <c r="D35" s="63"/>
      <c r="E35" s="63"/>
      <c r="F35" s="63"/>
      <c r="G35" s="63"/>
      <c r="H35" s="63"/>
      <c r="I35" s="125"/>
      <c r="J35" s="63"/>
      <c r="K35" s="63"/>
      <c r="L35" s="37"/>
    </row>
    <row r="36" spans="2:12" s="1" customFormat="1" ht="14.4" customHeight="1">
      <c r="B36" s="37"/>
      <c r="F36" s="41" t="s">
        <v>39</v>
      </c>
      <c r="I36" s="127" t="s">
        <v>38</v>
      </c>
      <c r="J36" s="41" t="s">
        <v>40</v>
      </c>
      <c r="L36" s="37"/>
    </row>
    <row r="37" spans="2:12" s="1" customFormat="1" ht="14.4" customHeight="1">
      <c r="B37" s="37"/>
      <c r="D37" s="31" t="s">
        <v>41</v>
      </c>
      <c r="E37" s="31" t="s">
        <v>42</v>
      </c>
      <c r="F37" s="128">
        <f>ROUND((SUM(BE96:BE134)),2)</f>
        <v>0</v>
      </c>
      <c r="I37" s="129">
        <v>0.21</v>
      </c>
      <c r="J37" s="128">
        <f>ROUND(((SUM(BE96:BE134))*I37),2)</f>
        <v>0</v>
      </c>
      <c r="L37" s="37"/>
    </row>
    <row r="38" spans="2:12" s="1" customFormat="1" ht="14.4" customHeight="1">
      <c r="B38" s="37"/>
      <c r="E38" s="31" t="s">
        <v>43</v>
      </c>
      <c r="F38" s="128">
        <f>ROUND((SUM(BF96:BF134)),2)</f>
        <v>0</v>
      </c>
      <c r="I38" s="129">
        <v>0.15</v>
      </c>
      <c r="J38" s="128">
        <f>ROUND(((SUM(BF96:BF134))*I38),2)</f>
        <v>0</v>
      </c>
      <c r="L38" s="37"/>
    </row>
    <row r="39" spans="2:12" s="1" customFormat="1" ht="14.4" customHeight="1" hidden="1">
      <c r="B39" s="37"/>
      <c r="E39" s="31" t="s">
        <v>44</v>
      </c>
      <c r="F39" s="128">
        <f>ROUND((SUM(BG96:BG134)),2)</f>
        <v>0</v>
      </c>
      <c r="I39" s="129">
        <v>0.21</v>
      </c>
      <c r="J39" s="128">
        <f>0</f>
        <v>0</v>
      </c>
      <c r="L39" s="37"/>
    </row>
    <row r="40" spans="2:12" s="1" customFormat="1" ht="14.4" customHeight="1" hidden="1">
      <c r="B40" s="37"/>
      <c r="E40" s="31" t="s">
        <v>45</v>
      </c>
      <c r="F40" s="128">
        <f>ROUND((SUM(BH96:BH134)),2)</f>
        <v>0</v>
      </c>
      <c r="I40" s="129">
        <v>0.15</v>
      </c>
      <c r="J40" s="128">
        <f>0</f>
        <v>0</v>
      </c>
      <c r="L40" s="37"/>
    </row>
    <row r="41" spans="2:12" s="1" customFormat="1" ht="14.4" customHeight="1" hidden="1">
      <c r="B41" s="37"/>
      <c r="E41" s="31" t="s">
        <v>46</v>
      </c>
      <c r="F41" s="128">
        <f>ROUND((SUM(BI96:BI134)),2)</f>
        <v>0</v>
      </c>
      <c r="I41" s="129">
        <v>0</v>
      </c>
      <c r="J41" s="128">
        <f>0</f>
        <v>0</v>
      </c>
      <c r="L41" s="37"/>
    </row>
    <row r="42" spans="2:12" s="1" customFormat="1" ht="6.95" customHeight="1">
      <c r="B42" s="37"/>
      <c r="I42" s="121"/>
      <c r="L42" s="37"/>
    </row>
    <row r="43" spans="2:12" s="1" customFormat="1" ht="25.4" customHeight="1">
      <c r="B43" s="37"/>
      <c r="C43" s="130"/>
      <c r="D43" s="131" t="s">
        <v>47</v>
      </c>
      <c r="E43" s="71"/>
      <c r="F43" s="71"/>
      <c r="G43" s="132" t="s">
        <v>48</v>
      </c>
      <c r="H43" s="133" t="s">
        <v>49</v>
      </c>
      <c r="I43" s="134"/>
      <c r="J43" s="135">
        <f>SUM(J34:J41)</f>
        <v>0</v>
      </c>
      <c r="K43" s="136"/>
      <c r="L43" s="37"/>
    </row>
    <row r="44" spans="2:12" s="1" customFormat="1" ht="14.4" customHeight="1">
      <c r="B44" s="52"/>
      <c r="C44" s="53"/>
      <c r="D44" s="53"/>
      <c r="E44" s="53"/>
      <c r="F44" s="53"/>
      <c r="G44" s="53"/>
      <c r="H44" s="53"/>
      <c r="I44" s="137"/>
      <c r="J44" s="53"/>
      <c r="K44" s="53"/>
      <c r="L44" s="37"/>
    </row>
    <row r="48" spans="2:12" s="1" customFormat="1" ht="6.95" customHeight="1">
      <c r="B48" s="54"/>
      <c r="C48" s="55"/>
      <c r="D48" s="55"/>
      <c r="E48" s="55"/>
      <c r="F48" s="55"/>
      <c r="G48" s="55"/>
      <c r="H48" s="55"/>
      <c r="I48" s="138"/>
      <c r="J48" s="55"/>
      <c r="K48" s="55"/>
      <c r="L48" s="37"/>
    </row>
    <row r="49" spans="2:12" s="1" customFormat="1" ht="24.95" customHeight="1">
      <c r="B49" s="37"/>
      <c r="C49" s="23" t="s">
        <v>112</v>
      </c>
      <c r="I49" s="121"/>
      <c r="L49" s="37"/>
    </row>
    <row r="50" spans="2:12" s="1" customFormat="1" ht="6.95" customHeight="1">
      <c r="B50" s="37"/>
      <c r="I50" s="121"/>
      <c r="L50" s="37"/>
    </row>
    <row r="51" spans="2:12" s="1" customFormat="1" ht="12" customHeight="1">
      <c r="B51" s="37"/>
      <c r="C51" s="31" t="s">
        <v>17</v>
      </c>
      <c r="I51" s="121"/>
      <c r="L51" s="37"/>
    </row>
    <row r="52" spans="2:12" s="1" customFormat="1" ht="16.5" customHeight="1">
      <c r="B52" s="37"/>
      <c r="E52" s="120" t="str">
        <f>E7</f>
        <v>Český Brod, ul. Žitomířská 760 -Energetická úspora ZŠ Tyršova</v>
      </c>
      <c r="F52" s="31"/>
      <c r="G52" s="31"/>
      <c r="H52" s="31"/>
      <c r="I52" s="121"/>
      <c r="L52" s="37"/>
    </row>
    <row r="53" spans="2:12" ht="12" customHeight="1">
      <c r="B53" s="22"/>
      <c r="C53" s="31" t="s">
        <v>105</v>
      </c>
      <c r="L53" s="22"/>
    </row>
    <row r="54" spans="2:12" ht="16.5" customHeight="1">
      <c r="B54" s="22"/>
      <c r="E54" s="120" t="s">
        <v>106</v>
      </c>
      <c r="L54" s="22"/>
    </row>
    <row r="55" spans="2:12" ht="12" customHeight="1">
      <c r="B55" s="22"/>
      <c r="C55" s="31" t="s">
        <v>107</v>
      </c>
      <c r="L55" s="22"/>
    </row>
    <row r="56" spans="2:12" s="1" customFormat="1" ht="16.5" customHeight="1">
      <c r="B56" s="37"/>
      <c r="E56" s="31" t="s">
        <v>108</v>
      </c>
      <c r="F56" s="1"/>
      <c r="G56" s="1"/>
      <c r="H56" s="1"/>
      <c r="I56" s="121"/>
      <c r="L56" s="37"/>
    </row>
    <row r="57" spans="2:12" s="1" customFormat="1" ht="12" customHeight="1">
      <c r="B57" s="37"/>
      <c r="C57" s="31" t="s">
        <v>109</v>
      </c>
      <c r="I57" s="121"/>
      <c r="L57" s="37"/>
    </row>
    <row r="58" spans="2:12" s="1" customFormat="1" ht="16.5" customHeight="1">
      <c r="B58" s="37"/>
      <c r="E58" s="58" t="str">
        <f>E13</f>
        <v>2 - Hromosvod</v>
      </c>
      <c r="F58" s="1"/>
      <c r="G58" s="1"/>
      <c r="H58" s="1"/>
      <c r="I58" s="121"/>
      <c r="L58" s="37"/>
    </row>
    <row r="59" spans="2:12" s="1" customFormat="1" ht="6.95" customHeight="1">
      <c r="B59" s="37"/>
      <c r="I59" s="121"/>
      <c r="L59" s="37"/>
    </row>
    <row r="60" spans="2:12" s="1" customFormat="1" ht="12" customHeight="1">
      <c r="B60" s="37"/>
      <c r="C60" s="31" t="s">
        <v>21</v>
      </c>
      <c r="F60" s="19" t="str">
        <f>F16</f>
        <v xml:space="preserve"> </v>
      </c>
      <c r="I60" s="122" t="s">
        <v>23</v>
      </c>
      <c r="J60" s="60" t="str">
        <f>IF(J16="","",J16)</f>
        <v>15.1.2019</v>
      </c>
      <c r="L60" s="37"/>
    </row>
    <row r="61" spans="2:12" s="1" customFormat="1" ht="6.95" customHeight="1">
      <c r="B61" s="37"/>
      <c r="I61" s="121"/>
      <c r="L61" s="37"/>
    </row>
    <row r="62" spans="2:12" s="1" customFormat="1" ht="13.65" customHeight="1">
      <c r="B62" s="37"/>
      <c r="C62" s="31" t="s">
        <v>25</v>
      </c>
      <c r="F62" s="19" t="str">
        <f>E19</f>
        <v>MĚSTO ČESKÝ BROD</v>
      </c>
      <c r="I62" s="122" t="s">
        <v>31</v>
      </c>
      <c r="J62" s="35" t="str">
        <f>E25</f>
        <v>Revitali s.r.o.</v>
      </c>
      <c r="L62" s="37"/>
    </row>
    <row r="63" spans="2:12" s="1" customFormat="1" ht="13.65" customHeight="1">
      <c r="B63" s="37"/>
      <c r="C63" s="31" t="s">
        <v>29</v>
      </c>
      <c r="F63" s="19" t="str">
        <f>IF(E22="","",E22)</f>
        <v>Vyplň údaj</v>
      </c>
      <c r="I63" s="122" t="s">
        <v>34</v>
      </c>
      <c r="J63" s="35" t="str">
        <f>E28</f>
        <v xml:space="preserve"> </v>
      </c>
      <c r="L63" s="37"/>
    </row>
    <row r="64" spans="2:12" s="1" customFormat="1" ht="10.3" customHeight="1">
      <c r="B64" s="37"/>
      <c r="I64" s="121"/>
      <c r="L64" s="37"/>
    </row>
    <row r="65" spans="2:12" s="1" customFormat="1" ht="29.25" customHeight="1">
      <c r="B65" s="37"/>
      <c r="C65" s="139" t="s">
        <v>113</v>
      </c>
      <c r="D65" s="130"/>
      <c r="E65" s="130"/>
      <c r="F65" s="130"/>
      <c r="G65" s="130"/>
      <c r="H65" s="130"/>
      <c r="I65" s="140"/>
      <c r="J65" s="141" t="s">
        <v>114</v>
      </c>
      <c r="K65" s="130"/>
      <c r="L65" s="37"/>
    </row>
    <row r="66" spans="2:12" s="1" customFormat="1" ht="10.3" customHeight="1">
      <c r="B66" s="37"/>
      <c r="I66" s="121"/>
      <c r="L66" s="37"/>
    </row>
    <row r="67" spans="2:47" s="1" customFormat="1" ht="22.8" customHeight="1">
      <c r="B67" s="37"/>
      <c r="C67" s="142" t="s">
        <v>69</v>
      </c>
      <c r="I67" s="121"/>
      <c r="J67" s="83">
        <f>J96</f>
        <v>0</v>
      </c>
      <c r="L67" s="37"/>
      <c r="AU67" s="19" t="s">
        <v>115</v>
      </c>
    </row>
    <row r="68" spans="2:12" s="8" customFormat="1" ht="24.95" customHeight="1">
      <c r="B68" s="143"/>
      <c r="D68" s="144" t="s">
        <v>132</v>
      </c>
      <c r="E68" s="145"/>
      <c r="F68" s="145"/>
      <c r="G68" s="145"/>
      <c r="H68" s="145"/>
      <c r="I68" s="146"/>
      <c r="J68" s="147">
        <f>J97</f>
        <v>0</v>
      </c>
      <c r="L68" s="143"/>
    </row>
    <row r="69" spans="2:12" s="9" customFormat="1" ht="19.9" customHeight="1">
      <c r="B69" s="148"/>
      <c r="D69" s="149" t="s">
        <v>1197</v>
      </c>
      <c r="E69" s="150"/>
      <c r="F69" s="150"/>
      <c r="G69" s="150"/>
      <c r="H69" s="150"/>
      <c r="I69" s="151"/>
      <c r="J69" s="152">
        <f>J98</f>
        <v>0</v>
      </c>
      <c r="L69" s="148"/>
    </row>
    <row r="70" spans="2:12" s="9" customFormat="1" ht="19.9" customHeight="1">
      <c r="B70" s="148"/>
      <c r="D70" s="149" t="s">
        <v>1198</v>
      </c>
      <c r="E70" s="150"/>
      <c r="F70" s="150"/>
      <c r="G70" s="150"/>
      <c r="H70" s="150"/>
      <c r="I70" s="151"/>
      <c r="J70" s="152">
        <f>J118</f>
        <v>0</v>
      </c>
      <c r="L70" s="148"/>
    </row>
    <row r="71" spans="2:12" s="9" customFormat="1" ht="19.9" customHeight="1">
      <c r="B71" s="148"/>
      <c r="D71" s="149" t="s">
        <v>1199</v>
      </c>
      <c r="E71" s="150"/>
      <c r="F71" s="150"/>
      <c r="G71" s="150"/>
      <c r="H71" s="150"/>
      <c r="I71" s="151"/>
      <c r="J71" s="152">
        <f>J126</f>
        <v>0</v>
      </c>
      <c r="L71" s="148"/>
    </row>
    <row r="72" spans="2:12" s="9" customFormat="1" ht="19.9" customHeight="1">
      <c r="B72" s="148"/>
      <c r="D72" s="149" t="s">
        <v>1200</v>
      </c>
      <c r="E72" s="150"/>
      <c r="F72" s="150"/>
      <c r="G72" s="150"/>
      <c r="H72" s="150"/>
      <c r="I72" s="151"/>
      <c r="J72" s="152">
        <f>J129</f>
        <v>0</v>
      </c>
      <c r="L72" s="148"/>
    </row>
    <row r="73" spans="2:12" s="1" customFormat="1" ht="21.8" customHeight="1">
      <c r="B73" s="37"/>
      <c r="I73" s="121"/>
      <c r="L73" s="37"/>
    </row>
    <row r="74" spans="2:12" s="1" customFormat="1" ht="6.95" customHeight="1">
      <c r="B74" s="52"/>
      <c r="C74" s="53"/>
      <c r="D74" s="53"/>
      <c r="E74" s="53"/>
      <c r="F74" s="53"/>
      <c r="G74" s="53"/>
      <c r="H74" s="53"/>
      <c r="I74" s="137"/>
      <c r="J74" s="53"/>
      <c r="K74" s="53"/>
      <c r="L74" s="37"/>
    </row>
    <row r="78" spans="2:12" s="1" customFormat="1" ht="6.95" customHeight="1">
      <c r="B78" s="54"/>
      <c r="C78" s="55"/>
      <c r="D78" s="55"/>
      <c r="E78" s="55"/>
      <c r="F78" s="55"/>
      <c r="G78" s="55"/>
      <c r="H78" s="55"/>
      <c r="I78" s="138"/>
      <c r="J78" s="55"/>
      <c r="K78" s="55"/>
      <c r="L78" s="37"/>
    </row>
    <row r="79" spans="2:12" s="1" customFormat="1" ht="24.95" customHeight="1">
      <c r="B79" s="37"/>
      <c r="C79" s="23" t="s">
        <v>143</v>
      </c>
      <c r="I79" s="121"/>
      <c r="L79" s="37"/>
    </row>
    <row r="80" spans="2:12" s="1" customFormat="1" ht="6.95" customHeight="1">
      <c r="B80" s="37"/>
      <c r="I80" s="121"/>
      <c r="L80" s="37"/>
    </row>
    <row r="81" spans="2:12" s="1" customFormat="1" ht="12" customHeight="1">
      <c r="B81" s="37"/>
      <c r="C81" s="31" t="s">
        <v>17</v>
      </c>
      <c r="I81" s="121"/>
      <c r="L81" s="37"/>
    </row>
    <row r="82" spans="2:12" s="1" customFormat="1" ht="16.5" customHeight="1">
      <c r="B82" s="37"/>
      <c r="E82" s="120" t="str">
        <f>E7</f>
        <v>Český Brod, ul. Žitomířská 760 -Energetická úspora ZŠ Tyršova</v>
      </c>
      <c r="F82" s="31"/>
      <c r="G82" s="31"/>
      <c r="H82" s="31"/>
      <c r="I82" s="121"/>
      <c r="L82" s="37"/>
    </row>
    <row r="83" spans="2:12" ht="12" customHeight="1">
      <c r="B83" s="22"/>
      <c r="C83" s="31" t="s">
        <v>105</v>
      </c>
      <c r="L83" s="22"/>
    </row>
    <row r="84" spans="2:12" ht="16.5" customHeight="1">
      <c r="B84" s="22"/>
      <c r="E84" s="120" t="s">
        <v>106</v>
      </c>
      <c r="L84" s="22"/>
    </row>
    <row r="85" spans="2:12" ht="12" customHeight="1">
      <c r="B85" s="22"/>
      <c r="C85" s="31" t="s">
        <v>107</v>
      </c>
      <c r="L85" s="22"/>
    </row>
    <row r="86" spans="2:12" s="1" customFormat="1" ht="16.5" customHeight="1">
      <c r="B86" s="37"/>
      <c r="E86" s="31" t="s">
        <v>108</v>
      </c>
      <c r="F86" s="1"/>
      <c r="G86" s="1"/>
      <c r="H86" s="1"/>
      <c r="I86" s="121"/>
      <c r="L86" s="37"/>
    </row>
    <row r="87" spans="2:12" s="1" customFormat="1" ht="12" customHeight="1">
      <c r="B87" s="37"/>
      <c r="C87" s="31" t="s">
        <v>109</v>
      </c>
      <c r="I87" s="121"/>
      <c r="L87" s="37"/>
    </row>
    <row r="88" spans="2:12" s="1" customFormat="1" ht="16.5" customHeight="1">
      <c r="B88" s="37"/>
      <c r="E88" s="58" t="str">
        <f>E13</f>
        <v>2 - Hromosvod</v>
      </c>
      <c r="F88" s="1"/>
      <c r="G88" s="1"/>
      <c r="H88" s="1"/>
      <c r="I88" s="121"/>
      <c r="L88" s="37"/>
    </row>
    <row r="89" spans="2:12" s="1" customFormat="1" ht="6.95" customHeight="1">
      <c r="B89" s="37"/>
      <c r="I89" s="121"/>
      <c r="L89" s="37"/>
    </row>
    <row r="90" spans="2:12" s="1" customFormat="1" ht="12" customHeight="1">
      <c r="B90" s="37"/>
      <c r="C90" s="31" t="s">
        <v>21</v>
      </c>
      <c r="F90" s="19" t="str">
        <f>F16</f>
        <v xml:space="preserve"> </v>
      </c>
      <c r="I90" s="122" t="s">
        <v>23</v>
      </c>
      <c r="J90" s="60" t="str">
        <f>IF(J16="","",J16)</f>
        <v>15.1.2019</v>
      </c>
      <c r="L90" s="37"/>
    </row>
    <row r="91" spans="2:12" s="1" customFormat="1" ht="6.95" customHeight="1">
      <c r="B91" s="37"/>
      <c r="I91" s="121"/>
      <c r="L91" s="37"/>
    </row>
    <row r="92" spans="2:12" s="1" customFormat="1" ht="13.65" customHeight="1">
      <c r="B92" s="37"/>
      <c r="C92" s="31" t="s">
        <v>25</v>
      </c>
      <c r="F92" s="19" t="str">
        <f>E19</f>
        <v>MĚSTO ČESKÝ BROD</v>
      </c>
      <c r="I92" s="122" t="s">
        <v>31</v>
      </c>
      <c r="J92" s="35" t="str">
        <f>E25</f>
        <v>Revitali s.r.o.</v>
      </c>
      <c r="L92" s="37"/>
    </row>
    <row r="93" spans="2:12" s="1" customFormat="1" ht="13.65" customHeight="1">
      <c r="B93" s="37"/>
      <c r="C93" s="31" t="s">
        <v>29</v>
      </c>
      <c r="F93" s="19" t="str">
        <f>IF(E22="","",E22)</f>
        <v>Vyplň údaj</v>
      </c>
      <c r="I93" s="122" t="s">
        <v>34</v>
      </c>
      <c r="J93" s="35" t="str">
        <f>E28</f>
        <v xml:space="preserve"> </v>
      </c>
      <c r="L93" s="37"/>
    </row>
    <row r="94" spans="2:12" s="1" customFormat="1" ht="10.3" customHeight="1">
      <c r="B94" s="37"/>
      <c r="I94" s="121"/>
      <c r="L94" s="37"/>
    </row>
    <row r="95" spans="2:20" s="10" customFormat="1" ht="29.25" customHeight="1">
      <c r="B95" s="153"/>
      <c r="C95" s="154" t="s">
        <v>144</v>
      </c>
      <c r="D95" s="155" t="s">
        <v>56</v>
      </c>
      <c r="E95" s="155" t="s">
        <v>52</v>
      </c>
      <c r="F95" s="155" t="s">
        <v>53</v>
      </c>
      <c r="G95" s="155" t="s">
        <v>145</v>
      </c>
      <c r="H95" s="155" t="s">
        <v>146</v>
      </c>
      <c r="I95" s="156" t="s">
        <v>147</v>
      </c>
      <c r="J95" s="155" t="s">
        <v>114</v>
      </c>
      <c r="K95" s="157" t="s">
        <v>148</v>
      </c>
      <c r="L95" s="153"/>
      <c r="M95" s="75" t="s">
        <v>3</v>
      </c>
      <c r="N95" s="76" t="s">
        <v>41</v>
      </c>
      <c r="O95" s="76" t="s">
        <v>149</v>
      </c>
      <c r="P95" s="76" t="s">
        <v>150</v>
      </c>
      <c r="Q95" s="76" t="s">
        <v>151</v>
      </c>
      <c r="R95" s="76" t="s">
        <v>152</v>
      </c>
      <c r="S95" s="76" t="s">
        <v>153</v>
      </c>
      <c r="T95" s="77" t="s">
        <v>154</v>
      </c>
    </row>
    <row r="96" spans="2:63" s="1" customFormat="1" ht="22.8" customHeight="1">
      <c r="B96" s="37"/>
      <c r="C96" s="80" t="s">
        <v>155</v>
      </c>
      <c r="I96" s="121"/>
      <c r="J96" s="158">
        <f>BK96</f>
        <v>0</v>
      </c>
      <c r="L96" s="37"/>
      <c r="M96" s="78"/>
      <c r="N96" s="63"/>
      <c r="O96" s="63"/>
      <c r="P96" s="159">
        <f>P97</f>
        <v>0</v>
      </c>
      <c r="Q96" s="63"/>
      <c r="R96" s="159">
        <f>R97</f>
        <v>0</v>
      </c>
      <c r="S96" s="63"/>
      <c r="T96" s="160">
        <f>T97</f>
        <v>0</v>
      </c>
      <c r="AT96" s="19" t="s">
        <v>70</v>
      </c>
      <c r="AU96" s="19" t="s">
        <v>115</v>
      </c>
      <c r="BK96" s="161">
        <f>BK97</f>
        <v>0</v>
      </c>
    </row>
    <row r="97" spans="2:63" s="11" customFormat="1" ht="25.9" customHeight="1">
      <c r="B97" s="162"/>
      <c r="D97" s="163" t="s">
        <v>70</v>
      </c>
      <c r="E97" s="164" t="s">
        <v>726</v>
      </c>
      <c r="F97" s="164" t="s">
        <v>727</v>
      </c>
      <c r="I97" s="165"/>
      <c r="J97" s="166">
        <f>BK97</f>
        <v>0</v>
      </c>
      <c r="L97" s="162"/>
      <c r="M97" s="167"/>
      <c r="N97" s="168"/>
      <c r="O97" s="168"/>
      <c r="P97" s="169">
        <f>P98+P118+P126+P129</f>
        <v>0</v>
      </c>
      <c r="Q97" s="168"/>
      <c r="R97" s="169">
        <f>R98+R118+R126+R129</f>
        <v>0</v>
      </c>
      <c r="S97" s="168"/>
      <c r="T97" s="170">
        <f>T98+T118+T126+T129</f>
        <v>0</v>
      </c>
      <c r="AR97" s="163" t="s">
        <v>78</v>
      </c>
      <c r="AT97" s="171" t="s">
        <v>70</v>
      </c>
      <c r="AU97" s="171" t="s">
        <v>71</v>
      </c>
      <c r="AY97" s="163" t="s">
        <v>158</v>
      </c>
      <c r="BK97" s="172">
        <f>BK98+BK118+BK126+BK129</f>
        <v>0</v>
      </c>
    </row>
    <row r="98" spans="2:63" s="11" customFormat="1" ht="22.8" customHeight="1">
      <c r="B98" s="162"/>
      <c r="D98" s="163" t="s">
        <v>70</v>
      </c>
      <c r="E98" s="173" t="s">
        <v>1201</v>
      </c>
      <c r="F98" s="173" t="s">
        <v>1202</v>
      </c>
      <c r="I98" s="165"/>
      <c r="J98" s="174">
        <f>BK98</f>
        <v>0</v>
      </c>
      <c r="L98" s="162"/>
      <c r="M98" s="167"/>
      <c r="N98" s="168"/>
      <c r="O98" s="168"/>
      <c r="P98" s="169">
        <f>SUM(P99:P117)</f>
        <v>0</v>
      </c>
      <c r="Q98" s="168"/>
      <c r="R98" s="169">
        <f>SUM(R99:R117)</f>
        <v>0</v>
      </c>
      <c r="S98" s="168"/>
      <c r="T98" s="170">
        <f>SUM(T99:T117)</f>
        <v>0</v>
      </c>
      <c r="AR98" s="163" t="s">
        <v>78</v>
      </c>
      <c r="AT98" s="171" t="s">
        <v>70</v>
      </c>
      <c r="AU98" s="171" t="s">
        <v>15</v>
      </c>
      <c r="AY98" s="163" t="s">
        <v>158</v>
      </c>
      <c r="BK98" s="172">
        <f>SUM(BK99:BK117)</f>
        <v>0</v>
      </c>
    </row>
    <row r="99" spans="2:65" s="1" customFormat="1" ht="16.5" customHeight="1">
      <c r="B99" s="175"/>
      <c r="C99" s="176" t="s">
        <v>15</v>
      </c>
      <c r="D99" s="176" t="s">
        <v>160</v>
      </c>
      <c r="E99" s="177" t="s">
        <v>1203</v>
      </c>
      <c r="F99" s="178" t="s">
        <v>1204</v>
      </c>
      <c r="G99" s="179" t="s">
        <v>219</v>
      </c>
      <c r="H99" s="180">
        <v>120</v>
      </c>
      <c r="I99" s="181"/>
      <c r="J99" s="182">
        <f>ROUND(I99*H99,2)</f>
        <v>0</v>
      </c>
      <c r="K99" s="178" t="s">
        <v>3</v>
      </c>
      <c r="L99" s="37"/>
      <c r="M99" s="183" t="s">
        <v>3</v>
      </c>
      <c r="N99" s="184" t="s">
        <v>42</v>
      </c>
      <c r="O99" s="67"/>
      <c r="P99" s="185">
        <f>O99*H99</f>
        <v>0</v>
      </c>
      <c r="Q99" s="185">
        <v>0</v>
      </c>
      <c r="R99" s="185">
        <f>Q99*H99</f>
        <v>0</v>
      </c>
      <c r="S99" s="185">
        <v>0</v>
      </c>
      <c r="T99" s="186">
        <f>S99*H99</f>
        <v>0</v>
      </c>
      <c r="AR99" s="19" t="s">
        <v>253</v>
      </c>
      <c r="AT99" s="19" t="s">
        <v>160</v>
      </c>
      <c r="AU99" s="19" t="s">
        <v>78</v>
      </c>
      <c r="AY99" s="19" t="s">
        <v>158</v>
      </c>
      <c r="BE99" s="187">
        <f>IF(N99="základní",J99,0)</f>
        <v>0</v>
      </c>
      <c r="BF99" s="187">
        <f>IF(N99="snížená",J99,0)</f>
        <v>0</v>
      </c>
      <c r="BG99" s="187">
        <f>IF(N99="zákl. přenesená",J99,0)</f>
        <v>0</v>
      </c>
      <c r="BH99" s="187">
        <f>IF(N99="sníž. přenesená",J99,0)</f>
        <v>0</v>
      </c>
      <c r="BI99" s="187">
        <f>IF(N99="nulová",J99,0)</f>
        <v>0</v>
      </c>
      <c r="BJ99" s="19" t="s">
        <v>15</v>
      </c>
      <c r="BK99" s="187">
        <f>ROUND(I99*H99,2)</f>
        <v>0</v>
      </c>
      <c r="BL99" s="19" t="s">
        <v>253</v>
      </c>
      <c r="BM99" s="19" t="s">
        <v>1205</v>
      </c>
    </row>
    <row r="100" spans="2:65" s="1" customFormat="1" ht="16.5" customHeight="1">
      <c r="B100" s="175"/>
      <c r="C100" s="176" t="s">
        <v>78</v>
      </c>
      <c r="D100" s="176" t="s">
        <v>160</v>
      </c>
      <c r="E100" s="177" t="s">
        <v>1206</v>
      </c>
      <c r="F100" s="178" t="s">
        <v>1207</v>
      </c>
      <c r="G100" s="179" t="s">
        <v>219</v>
      </c>
      <c r="H100" s="180">
        <v>280</v>
      </c>
      <c r="I100" s="181"/>
      <c r="J100" s="182">
        <f>ROUND(I100*H100,2)</f>
        <v>0</v>
      </c>
      <c r="K100" s="178" t="s">
        <v>3</v>
      </c>
      <c r="L100" s="37"/>
      <c r="M100" s="183" t="s">
        <v>3</v>
      </c>
      <c r="N100" s="184" t="s">
        <v>42</v>
      </c>
      <c r="O100" s="67"/>
      <c r="P100" s="185">
        <f>O100*H100</f>
        <v>0</v>
      </c>
      <c r="Q100" s="185">
        <v>0</v>
      </c>
      <c r="R100" s="185">
        <f>Q100*H100</f>
        <v>0</v>
      </c>
      <c r="S100" s="185">
        <v>0</v>
      </c>
      <c r="T100" s="186">
        <f>S100*H100</f>
        <v>0</v>
      </c>
      <c r="AR100" s="19" t="s">
        <v>253</v>
      </c>
      <c r="AT100" s="19" t="s">
        <v>160</v>
      </c>
      <c r="AU100" s="19" t="s">
        <v>78</v>
      </c>
      <c r="AY100" s="19" t="s">
        <v>158</v>
      </c>
      <c r="BE100" s="187">
        <f>IF(N100="základní",J100,0)</f>
        <v>0</v>
      </c>
      <c r="BF100" s="187">
        <f>IF(N100="snížená",J100,0)</f>
        <v>0</v>
      </c>
      <c r="BG100" s="187">
        <f>IF(N100="zákl. přenesená",J100,0)</f>
        <v>0</v>
      </c>
      <c r="BH100" s="187">
        <f>IF(N100="sníž. přenesená",J100,0)</f>
        <v>0</v>
      </c>
      <c r="BI100" s="187">
        <f>IF(N100="nulová",J100,0)</f>
        <v>0</v>
      </c>
      <c r="BJ100" s="19" t="s">
        <v>15</v>
      </c>
      <c r="BK100" s="187">
        <f>ROUND(I100*H100,2)</f>
        <v>0</v>
      </c>
      <c r="BL100" s="19" t="s">
        <v>253</v>
      </c>
      <c r="BM100" s="19" t="s">
        <v>1208</v>
      </c>
    </row>
    <row r="101" spans="2:65" s="1" customFormat="1" ht="16.5" customHeight="1">
      <c r="B101" s="175"/>
      <c r="C101" s="176" t="s">
        <v>84</v>
      </c>
      <c r="D101" s="176" t="s">
        <v>160</v>
      </c>
      <c r="E101" s="177" t="s">
        <v>1209</v>
      </c>
      <c r="F101" s="178" t="s">
        <v>1210</v>
      </c>
      <c r="G101" s="179" t="s">
        <v>219</v>
      </c>
      <c r="H101" s="180">
        <v>120</v>
      </c>
      <c r="I101" s="181"/>
      <c r="J101" s="182">
        <f>ROUND(I101*H101,2)</f>
        <v>0</v>
      </c>
      <c r="K101" s="178" t="s">
        <v>3</v>
      </c>
      <c r="L101" s="37"/>
      <c r="M101" s="183" t="s">
        <v>3</v>
      </c>
      <c r="N101" s="184" t="s">
        <v>42</v>
      </c>
      <c r="O101" s="67"/>
      <c r="P101" s="185">
        <f>O101*H101</f>
        <v>0</v>
      </c>
      <c r="Q101" s="185">
        <v>0</v>
      </c>
      <c r="R101" s="185">
        <f>Q101*H101</f>
        <v>0</v>
      </c>
      <c r="S101" s="185">
        <v>0</v>
      </c>
      <c r="T101" s="186">
        <f>S101*H101</f>
        <v>0</v>
      </c>
      <c r="AR101" s="19" t="s">
        <v>253</v>
      </c>
      <c r="AT101" s="19" t="s">
        <v>160</v>
      </c>
      <c r="AU101" s="19" t="s">
        <v>78</v>
      </c>
      <c r="AY101" s="19" t="s">
        <v>158</v>
      </c>
      <c r="BE101" s="187">
        <f>IF(N101="základní",J101,0)</f>
        <v>0</v>
      </c>
      <c r="BF101" s="187">
        <f>IF(N101="snížená",J101,0)</f>
        <v>0</v>
      </c>
      <c r="BG101" s="187">
        <f>IF(N101="zákl. přenesená",J101,0)</f>
        <v>0</v>
      </c>
      <c r="BH101" s="187">
        <f>IF(N101="sníž. přenesená",J101,0)</f>
        <v>0</v>
      </c>
      <c r="BI101" s="187">
        <f>IF(N101="nulová",J101,0)</f>
        <v>0</v>
      </c>
      <c r="BJ101" s="19" t="s">
        <v>15</v>
      </c>
      <c r="BK101" s="187">
        <f>ROUND(I101*H101,2)</f>
        <v>0</v>
      </c>
      <c r="BL101" s="19" t="s">
        <v>253</v>
      </c>
      <c r="BM101" s="19" t="s">
        <v>1211</v>
      </c>
    </row>
    <row r="102" spans="2:65" s="1" customFormat="1" ht="16.5" customHeight="1">
      <c r="B102" s="175"/>
      <c r="C102" s="176" t="s">
        <v>165</v>
      </c>
      <c r="D102" s="176" t="s">
        <v>160</v>
      </c>
      <c r="E102" s="177" t="s">
        <v>1212</v>
      </c>
      <c r="F102" s="178" t="s">
        <v>1213</v>
      </c>
      <c r="G102" s="179" t="s">
        <v>1214</v>
      </c>
      <c r="H102" s="180">
        <v>120</v>
      </c>
      <c r="I102" s="181"/>
      <c r="J102" s="182">
        <f>ROUND(I102*H102,2)</f>
        <v>0</v>
      </c>
      <c r="K102" s="178" t="s">
        <v>3</v>
      </c>
      <c r="L102" s="37"/>
      <c r="M102" s="183" t="s">
        <v>3</v>
      </c>
      <c r="N102" s="184" t="s">
        <v>42</v>
      </c>
      <c r="O102" s="67"/>
      <c r="P102" s="185">
        <f>O102*H102</f>
        <v>0</v>
      </c>
      <c r="Q102" s="185">
        <v>0</v>
      </c>
      <c r="R102" s="185">
        <f>Q102*H102</f>
        <v>0</v>
      </c>
      <c r="S102" s="185">
        <v>0</v>
      </c>
      <c r="T102" s="186">
        <f>S102*H102</f>
        <v>0</v>
      </c>
      <c r="AR102" s="19" t="s">
        <v>253</v>
      </c>
      <c r="AT102" s="19" t="s">
        <v>160</v>
      </c>
      <c r="AU102" s="19" t="s">
        <v>78</v>
      </c>
      <c r="AY102" s="19" t="s">
        <v>158</v>
      </c>
      <c r="BE102" s="187">
        <f>IF(N102="základní",J102,0)</f>
        <v>0</v>
      </c>
      <c r="BF102" s="187">
        <f>IF(N102="snížená",J102,0)</f>
        <v>0</v>
      </c>
      <c r="BG102" s="187">
        <f>IF(N102="zákl. přenesená",J102,0)</f>
        <v>0</v>
      </c>
      <c r="BH102" s="187">
        <f>IF(N102="sníž. přenesená",J102,0)</f>
        <v>0</v>
      </c>
      <c r="BI102" s="187">
        <f>IF(N102="nulová",J102,0)</f>
        <v>0</v>
      </c>
      <c r="BJ102" s="19" t="s">
        <v>15</v>
      </c>
      <c r="BK102" s="187">
        <f>ROUND(I102*H102,2)</f>
        <v>0</v>
      </c>
      <c r="BL102" s="19" t="s">
        <v>253</v>
      </c>
      <c r="BM102" s="19" t="s">
        <v>1215</v>
      </c>
    </row>
    <row r="103" spans="2:65" s="1" customFormat="1" ht="16.5" customHeight="1">
      <c r="B103" s="175"/>
      <c r="C103" s="176" t="s">
        <v>182</v>
      </c>
      <c r="D103" s="176" t="s">
        <v>160</v>
      </c>
      <c r="E103" s="177" t="s">
        <v>1216</v>
      </c>
      <c r="F103" s="178" t="s">
        <v>1217</v>
      </c>
      <c r="G103" s="179" t="s">
        <v>1214</v>
      </c>
      <c r="H103" s="180">
        <v>70</v>
      </c>
      <c r="I103" s="181"/>
      <c r="J103" s="182">
        <f>ROUND(I103*H103,2)</f>
        <v>0</v>
      </c>
      <c r="K103" s="178" t="s">
        <v>3</v>
      </c>
      <c r="L103" s="37"/>
      <c r="M103" s="183" t="s">
        <v>3</v>
      </c>
      <c r="N103" s="184" t="s">
        <v>42</v>
      </c>
      <c r="O103" s="67"/>
      <c r="P103" s="185">
        <f>O103*H103</f>
        <v>0</v>
      </c>
      <c r="Q103" s="185">
        <v>0</v>
      </c>
      <c r="R103" s="185">
        <f>Q103*H103</f>
        <v>0</v>
      </c>
      <c r="S103" s="185">
        <v>0</v>
      </c>
      <c r="T103" s="186">
        <f>S103*H103</f>
        <v>0</v>
      </c>
      <c r="AR103" s="19" t="s">
        <v>253</v>
      </c>
      <c r="AT103" s="19" t="s">
        <v>160</v>
      </c>
      <c r="AU103" s="19" t="s">
        <v>78</v>
      </c>
      <c r="AY103" s="19" t="s">
        <v>158</v>
      </c>
      <c r="BE103" s="187">
        <f>IF(N103="základní",J103,0)</f>
        <v>0</v>
      </c>
      <c r="BF103" s="187">
        <f>IF(N103="snížená",J103,0)</f>
        <v>0</v>
      </c>
      <c r="BG103" s="187">
        <f>IF(N103="zákl. přenesená",J103,0)</f>
        <v>0</v>
      </c>
      <c r="BH103" s="187">
        <f>IF(N103="sníž. přenesená",J103,0)</f>
        <v>0</v>
      </c>
      <c r="BI103" s="187">
        <f>IF(N103="nulová",J103,0)</f>
        <v>0</v>
      </c>
      <c r="BJ103" s="19" t="s">
        <v>15</v>
      </c>
      <c r="BK103" s="187">
        <f>ROUND(I103*H103,2)</f>
        <v>0</v>
      </c>
      <c r="BL103" s="19" t="s">
        <v>253</v>
      </c>
      <c r="BM103" s="19" t="s">
        <v>1218</v>
      </c>
    </row>
    <row r="104" spans="2:65" s="1" customFormat="1" ht="16.5" customHeight="1">
      <c r="B104" s="175"/>
      <c r="C104" s="176" t="s">
        <v>187</v>
      </c>
      <c r="D104" s="176" t="s">
        <v>160</v>
      </c>
      <c r="E104" s="177" t="s">
        <v>1219</v>
      </c>
      <c r="F104" s="178" t="s">
        <v>1220</v>
      </c>
      <c r="G104" s="179" t="s">
        <v>1214</v>
      </c>
      <c r="H104" s="180">
        <v>210</v>
      </c>
      <c r="I104" s="181"/>
      <c r="J104" s="182">
        <f>ROUND(I104*H104,2)</f>
        <v>0</v>
      </c>
      <c r="K104" s="178" t="s">
        <v>3</v>
      </c>
      <c r="L104" s="37"/>
      <c r="M104" s="183" t="s">
        <v>3</v>
      </c>
      <c r="N104" s="184" t="s">
        <v>42</v>
      </c>
      <c r="O104" s="67"/>
      <c r="P104" s="185">
        <f>O104*H104</f>
        <v>0</v>
      </c>
      <c r="Q104" s="185">
        <v>0</v>
      </c>
      <c r="R104" s="185">
        <f>Q104*H104</f>
        <v>0</v>
      </c>
      <c r="S104" s="185">
        <v>0</v>
      </c>
      <c r="T104" s="186">
        <f>S104*H104</f>
        <v>0</v>
      </c>
      <c r="AR104" s="19" t="s">
        <v>253</v>
      </c>
      <c r="AT104" s="19" t="s">
        <v>160</v>
      </c>
      <c r="AU104" s="19" t="s">
        <v>78</v>
      </c>
      <c r="AY104" s="19" t="s">
        <v>158</v>
      </c>
      <c r="BE104" s="187">
        <f>IF(N104="základní",J104,0)</f>
        <v>0</v>
      </c>
      <c r="BF104" s="187">
        <f>IF(N104="snížená",J104,0)</f>
        <v>0</v>
      </c>
      <c r="BG104" s="187">
        <f>IF(N104="zákl. přenesená",J104,0)</f>
        <v>0</v>
      </c>
      <c r="BH104" s="187">
        <f>IF(N104="sníž. přenesená",J104,0)</f>
        <v>0</v>
      </c>
      <c r="BI104" s="187">
        <f>IF(N104="nulová",J104,0)</f>
        <v>0</v>
      </c>
      <c r="BJ104" s="19" t="s">
        <v>15</v>
      </c>
      <c r="BK104" s="187">
        <f>ROUND(I104*H104,2)</f>
        <v>0</v>
      </c>
      <c r="BL104" s="19" t="s">
        <v>253</v>
      </c>
      <c r="BM104" s="19" t="s">
        <v>1221</v>
      </c>
    </row>
    <row r="105" spans="2:65" s="1" customFormat="1" ht="16.5" customHeight="1">
      <c r="B105" s="175"/>
      <c r="C105" s="176" t="s">
        <v>191</v>
      </c>
      <c r="D105" s="176" t="s">
        <v>160</v>
      </c>
      <c r="E105" s="177" t="s">
        <v>1222</v>
      </c>
      <c r="F105" s="178" t="s">
        <v>1223</v>
      </c>
      <c r="G105" s="179" t="s">
        <v>1214</v>
      </c>
      <c r="H105" s="180">
        <v>20</v>
      </c>
      <c r="I105" s="181"/>
      <c r="J105" s="182">
        <f>ROUND(I105*H105,2)</f>
        <v>0</v>
      </c>
      <c r="K105" s="178" t="s">
        <v>3</v>
      </c>
      <c r="L105" s="37"/>
      <c r="M105" s="183" t="s">
        <v>3</v>
      </c>
      <c r="N105" s="184" t="s">
        <v>42</v>
      </c>
      <c r="O105" s="67"/>
      <c r="P105" s="185">
        <f>O105*H105</f>
        <v>0</v>
      </c>
      <c r="Q105" s="185">
        <v>0</v>
      </c>
      <c r="R105" s="185">
        <f>Q105*H105</f>
        <v>0</v>
      </c>
      <c r="S105" s="185">
        <v>0</v>
      </c>
      <c r="T105" s="186">
        <f>S105*H105</f>
        <v>0</v>
      </c>
      <c r="AR105" s="19" t="s">
        <v>253</v>
      </c>
      <c r="AT105" s="19" t="s">
        <v>160</v>
      </c>
      <c r="AU105" s="19" t="s">
        <v>78</v>
      </c>
      <c r="AY105" s="19" t="s">
        <v>158</v>
      </c>
      <c r="BE105" s="187">
        <f>IF(N105="základní",J105,0)</f>
        <v>0</v>
      </c>
      <c r="BF105" s="187">
        <f>IF(N105="snížená",J105,0)</f>
        <v>0</v>
      </c>
      <c r="BG105" s="187">
        <f>IF(N105="zákl. přenesená",J105,0)</f>
        <v>0</v>
      </c>
      <c r="BH105" s="187">
        <f>IF(N105="sníž. přenesená",J105,0)</f>
        <v>0</v>
      </c>
      <c r="BI105" s="187">
        <f>IF(N105="nulová",J105,0)</f>
        <v>0</v>
      </c>
      <c r="BJ105" s="19" t="s">
        <v>15</v>
      </c>
      <c r="BK105" s="187">
        <f>ROUND(I105*H105,2)</f>
        <v>0</v>
      </c>
      <c r="BL105" s="19" t="s">
        <v>253</v>
      </c>
      <c r="BM105" s="19" t="s">
        <v>1224</v>
      </c>
    </row>
    <row r="106" spans="2:65" s="1" customFormat="1" ht="16.5" customHeight="1">
      <c r="B106" s="175"/>
      <c r="C106" s="176" t="s">
        <v>195</v>
      </c>
      <c r="D106" s="176" t="s">
        <v>160</v>
      </c>
      <c r="E106" s="177" t="s">
        <v>1225</v>
      </c>
      <c r="F106" s="178" t="s">
        <v>1226</v>
      </c>
      <c r="G106" s="179" t="s">
        <v>1214</v>
      </c>
      <c r="H106" s="180">
        <v>120</v>
      </c>
      <c r="I106" s="181"/>
      <c r="J106" s="182">
        <f>ROUND(I106*H106,2)</f>
        <v>0</v>
      </c>
      <c r="K106" s="178" t="s">
        <v>3</v>
      </c>
      <c r="L106" s="37"/>
      <c r="M106" s="183" t="s">
        <v>3</v>
      </c>
      <c r="N106" s="184" t="s">
        <v>42</v>
      </c>
      <c r="O106" s="67"/>
      <c r="P106" s="185">
        <f>O106*H106</f>
        <v>0</v>
      </c>
      <c r="Q106" s="185">
        <v>0</v>
      </c>
      <c r="R106" s="185">
        <f>Q106*H106</f>
        <v>0</v>
      </c>
      <c r="S106" s="185">
        <v>0</v>
      </c>
      <c r="T106" s="186">
        <f>S106*H106</f>
        <v>0</v>
      </c>
      <c r="AR106" s="19" t="s">
        <v>253</v>
      </c>
      <c r="AT106" s="19" t="s">
        <v>160</v>
      </c>
      <c r="AU106" s="19" t="s">
        <v>78</v>
      </c>
      <c r="AY106" s="19" t="s">
        <v>158</v>
      </c>
      <c r="BE106" s="187">
        <f>IF(N106="základní",J106,0)</f>
        <v>0</v>
      </c>
      <c r="BF106" s="187">
        <f>IF(N106="snížená",J106,0)</f>
        <v>0</v>
      </c>
      <c r="BG106" s="187">
        <f>IF(N106="zákl. přenesená",J106,0)</f>
        <v>0</v>
      </c>
      <c r="BH106" s="187">
        <f>IF(N106="sníž. přenesená",J106,0)</f>
        <v>0</v>
      </c>
      <c r="BI106" s="187">
        <f>IF(N106="nulová",J106,0)</f>
        <v>0</v>
      </c>
      <c r="BJ106" s="19" t="s">
        <v>15</v>
      </c>
      <c r="BK106" s="187">
        <f>ROUND(I106*H106,2)</f>
        <v>0</v>
      </c>
      <c r="BL106" s="19" t="s">
        <v>253</v>
      </c>
      <c r="BM106" s="19" t="s">
        <v>1227</v>
      </c>
    </row>
    <row r="107" spans="2:65" s="1" customFormat="1" ht="16.5" customHeight="1">
      <c r="B107" s="175"/>
      <c r="C107" s="176" t="s">
        <v>201</v>
      </c>
      <c r="D107" s="176" t="s">
        <v>160</v>
      </c>
      <c r="E107" s="177" t="s">
        <v>1228</v>
      </c>
      <c r="F107" s="178" t="s">
        <v>1229</v>
      </c>
      <c r="G107" s="179" t="s">
        <v>1214</v>
      </c>
      <c r="H107" s="180">
        <v>25</v>
      </c>
      <c r="I107" s="181"/>
      <c r="J107" s="182">
        <f>ROUND(I107*H107,2)</f>
        <v>0</v>
      </c>
      <c r="K107" s="178" t="s">
        <v>3</v>
      </c>
      <c r="L107" s="37"/>
      <c r="M107" s="183" t="s">
        <v>3</v>
      </c>
      <c r="N107" s="184" t="s">
        <v>42</v>
      </c>
      <c r="O107" s="67"/>
      <c r="P107" s="185">
        <f>O107*H107</f>
        <v>0</v>
      </c>
      <c r="Q107" s="185">
        <v>0</v>
      </c>
      <c r="R107" s="185">
        <f>Q107*H107</f>
        <v>0</v>
      </c>
      <c r="S107" s="185">
        <v>0</v>
      </c>
      <c r="T107" s="186">
        <f>S107*H107</f>
        <v>0</v>
      </c>
      <c r="AR107" s="19" t="s">
        <v>253</v>
      </c>
      <c r="AT107" s="19" t="s">
        <v>160</v>
      </c>
      <c r="AU107" s="19" t="s">
        <v>78</v>
      </c>
      <c r="AY107" s="19" t="s">
        <v>158</v>
      </c>
      <c r="BE107" s="187">
        <f>IF(N107="základní",J107,0)</f>
        <v>0</v>
      </c>
      <c r="BF107" s="187">
        <f>IF(N107="snížená",J107,0)</f>
        <v>0</v>
      </c>
      <c r="BG107" s="187">
        <f>IF(N107="zákl. přenesená",J107,0)</f>
        <v>0</v>
      </c>
      <c r="BH107" s="187">
        <f>IF(N107="sníž. přenesená",J107,0)</f>
        <v>0</v>
      </c>
      <c r="BI107" s="187">
        <f>IF(N107="nulová",J107,0)</f>
        <v>0</v>
      </c>
      <c r="BJ107" s="19" t="s">
        <v>15</v>
      </c>
      <c r="BK107" s="187">
        <f>ROUND(I107*H107,2)</f>
        <v>0</v>
      </c>
      <c r="BL107" s="19" t="s">
        <v>253</v>
      </c>
      <c r="BM107" s="19" t="s">
        <v>1230</v>
      </c>
    </row>
    <row r="108" spans="2:65" s="1" customFormat="1" ht="16.5" customHeight="1">
      <c r="B108" s="175"/>
      <c r="C108" s="176" t="s">
        <v>207</v>
      </c>
      <c r="D108" s="176" t="s">
        <v>160</v>
      </c>
      <c r="E108" s="177" t="s">
        <v>1231</v>
      </c>
      <c r="F108" s="178" t="s">
        <v>1232</v>
      </c>
      <c r="G108" s="179" t="s">
        <v>1214</v>
      </c>
      <c r="H108" s="180">
        <v>20</v>
      </c>
      <c r="I108" s="181"/>
      <c r="J108" s="182">
        <f>ROUND(I108*H108,2)</f>
        <v>0</v>
      </c>
      <c r="K108" s="178" t="s">
        <v>3</v>
      </c>
      <c r="L108" s="37"/>
      <c r="M108" s="183" t="s">
        <v>3</v>
      </c>
      <c r="N108" s="184" t="s">
        <v>42</v>
      </c>
      <c r="O108" s="67"/>
      <c r="P108" s="185">
        <f>O108*H108</f>
        <v>0</v>
      </c>
      <c r="Q108" s="185">
        <v>0</v>
      </c>
      <c r="R108" s="185">
        <f>Q108*H108</f>
        <v>0</v>
      </c>
      <c r="S108" s="185">
        <v>0</v>
      </c>
      <c r="T108" s="186">
        <f>S108*H108</f>
        <v>0</v>
      </c>
      <c r="AR108" s="19" t="s">
        <v>253</v>
      </c>
      <c r="AT108" s="19" t="s">
        <v>160</v>
      </c>
      <c r="AU108" s="19" t="s">
        <v>78</v>
      </c>
      <c r="AY108" s="19" t="s">
        <v>158</v>
      </c>
      <c r="BE108" s="187">
        <f>IF(N108="základní",J108,0)</f>
        <v>0</v>
      </c>
      <c r="BF108" s="187">
        <f>IF(N108="snížená",J108,0)</f>
        <v>0</v>
      </c>
      <c r="BG108" s="187">
        <f>IF(N108="zákl. přenesená",J108,0)</f>
        <v>0</v>
      </c>
      <c r="BH108" s="187">
        <f>IF(N108="sníž. přenesená",J108,0)</f>
        <v>0</v>
      </c>
      <c r="BI108" s="187">
        <f>IF(N108="nulová",J108,0)</f>
        <v>0</v>
      </c>
      <c r="BJ108" s="19" t="s">
        <v>15</v>
      </c>
      <c r="BK108" s="187">
        <f>ROUND(I108*H108,2)</f>
        <v>0</v>
      </c>
      <c r="BL108" s="19" t="s">
        <v>253</v>
      </c>
      <c r="BM108" s="19" t="s">
        <v>1233</v>
      </c>
    </row>
    <row r="109" spans="2:65" s="1" customFormat="1" ht="16.5" customHeight="1">
      <c r="B109" s="175"/>
      <c r="C109" s="176" t="s">
        <v>216</v>
      </c>
      <c r="D109" s="176" t="s">
        <v>160</v>
      </c>
      <c r="E109" s="177" t="s">
        <v>1234</v>
      </c>
      <c r="F109" s="178" t="s">
        <v>1235</v>
      </c>
      <c r="G109" s="179" t="s">
        <v>1214</v>
      </c>
      <c r="H109" s="180">
        <v>1</v>
      </c>
      <c r="I109" s="181"/>
      <c r="J109" s="182">
        <f>ROUND(I109*H109,2)</f>
        <v>0</v>
      </c>
      <c r="K109" s="178" t="s">
        <v>3</v>
      </c>
      <c r="L109" s="37"/>
      <c r="M109" s="183" t="s">
        <v>3</v>
      </c>
      <c r="N109" s="184" t="s">
        <v>42</v>
      </c>
      <c r="O109" s="67"/>
      <c r="P109" s="185">
        <f>O109*H109</f>
        <v>0</v>
      </c>
      <c r="Q109" s="185">
        <v>0</v>
      </c>
      <c r="R109" s="185">
        <f>Q109*H109</f>
        <v>0</v>
      </c>
      <c r="S109" s="185">
        <v>0</v>
      </c>
      <c r="T109" s="186">
        <f>S109*H109</f>
        <v>0</v>
      </c>
      <c r="AR109" s="19" t="s">
        <v>253</v>
      </c>
      <c r="AT109" s="19" t="s">
        <v>160</v>
      </c>
      <c r="AU109" s="19" t="s">
        <v>78</v>
      </c>
      <c r="AY109" s="19" t="s">
        <v>158</v>
      </c>
      <c r="BE109" s="187">
        <f>IF(N109="základní",J109,0)</f>
        <v>0</v>
      </c>
      <c r="BF109" s="187">
        <f>IF(N109="snížená",J109,0)</f>
        <v>0</v>
      </c>
      <c r="BG109" s="187">
        <f>IF(N109="zákl. přenesená",J109,0)</f>
        <v>0</v>
      </c>
      <c r="BH109" s="187">
        <f>IF(N109="sníž. přenesená",J109,0)</f>
        <v>0</v>
      </c>
      <c r="BI109" s="187">
        <f>IF(N109="nulová",J109,0)</f>
        <v>0</v>
      </c>
      <c r="BJ109" s="19" t="s">
        <v>15</v>
      </c>
      <c r="BK109" s="187">
        <f>ROUND(I109*H109,2)</f>
        <v>0</v>
      </c>
      <c r="BL109" s="19" t="s">
        <v>253</v>
      </c>
      <c r="BM109" s="19" t="s">
        <v>1236</v>
      </c>
    </row>
    <row r="110" spans="2:65" s="1" customFormat="1" ht="16.5" customHeight="1">
      <c r="B110" s="175"/>
      <c r="C110" s="176" t="s">
        <v>227</v>
      </c>
      <c r="D110" s="176" t="s">
        <v>160</v>
      </c>
      <c r="E110" s="177" t="s">
        <v>1237</v>
      </c>
      <c r="F110" s="178" t="s">
        <v>1238</v>
      </c>
      <c r="G110" s="179" t="s">
        <v>1214</v>
      </c>
      <c r="H110" s="180">
        <v>2</v>
      </c>
      <c r="I110" s="181"/>
      <c r="J110" s="182">
        <f>ROUND(I110*H110,2)</f>
        <v>0</v>
      </c>
      <c r="K110" s="178" t="s">
        <v>3</v>
      </c>
      <c r="L110" s="37"/>
      <c r="M110" s="183" t="s">
        <v>3</v>
      </c>
      <c r="N110" s="184" t="s">
        <v>42</v>
      </c>
      <c r="O110" s="67"/>
      <c r="P110" s="185">
        <f>O110*H110</f>
        <v>0</v>
      </c>
      <c r="Q110" s="185">
        <v>0</v>
      </c>
      <c r="R110" s="185">
        <f>Q110*H110</f>
        <v>0</v>
      </c>
      <c r="S110" s="185">
        <v>0</v>
      </c>
      <c r="T110" s="186">
        <f>S110*H110</f>
        <v>0</v>
      </c>
      <c r="AR110" s="19" t="s">
        <v>253</v>
      </c>
      <c r="AT110" s="19" t="s">
        <v>160</v>
      </c>
      <c r="AU110" s="19" t="s">
        <v>78</v>
      </c>
      <c r="AY110" s="19" t="s">
        <v>158</v>
      </c>
      <c r="BE110" s="187">
        <f>IF(N110="základní",J110,0)</f>
        <v>0</v>
      </c>
      <c r="BF110" s="187">
        <f>IF(N110="snížená",J110,0)</f>
        <v>0</v>
      </c>
      <c r="BG110" s="187">
        <f>IF(N110="zákl. přenesená",J110,0)</f>
        <v>0</v>
      </c>
      <c r="BH110" s="187">
        <f>IF(N110="sníž. přenesená",J110,0)</f>
        <v>0</v>
      </c>
      <c r="BI110" s="187">
        <f>IF(N110="nulová",J110,0)</f>
        <v>0</v>
      </c>
      <c r="BJ110" s="19" t="s">
        <v>15</v>
      </c>
      <c r="BK110" s="187">
        <f>ROUND(I110*H110,2)</f>
        <v>0</v>
      </c>
      <c r="BL110" s="19" t="s">
        <v>253</v>
      </c>
      <c r="BM110" s="19" t="s">
        <v>1239</v>
      </c>
    </row>
    <row r="111" spans="2:65" s="1" customFormat="1" ht="16.5" customHeight="1">
      <c r="B111" s="175"/>
      <c r="C111" s="176" t="s">
        <v>235</v>
      </c>
      <c r="D111" s="176" t="s">
        <v>160</v>
      </c>
      <c r="E111" s="177" t="s">
        <v>1240</v>
      </c>
      <c r="F111" s="178" t="s">
        <v>1241</v>
      </c>
      <c r="G111" s="179" t="s">
        <v>1214</v>
      </c>
      <c r="H111" s="180">
        <v>6</v>
      </c>
      <c r="I111" s="181"/>
      <c r="J111" s="182">
        <f>ROUND(I111*H111,2)</f>
        <v>0</v>
      </c>
      <c r="K111" s="178" t="s">
        <v>3</v>
      </c>
      <c r="L111" s="37"/>
      <c r="M111" s="183" t="s">
        <v>3</v>
      </c>
      <c r="N111" s="184" t="s">
        <v>42</v>
      </c>
      <c r="O111" s="67"/>
      <c r="P111" s="185">
        <f>O111*H111</f>
        <v>0</v>
      </c>
      <c r="Q111" s="185">
        <v>0</v>
      </c>
      <c r="R111" s="185">
        <f>Q111*H111</f>
        <v>0</v>
      </c>
      <c r="S111" s="185">
        <v>0</v>
      </c>
      <c r="T111" s="186">
        <f>S111*H111</f>
        <v>0</v>
      </c>
      <c r="AR111" s="19" t="s">
        <v>253</v>
      </c>
      <c r="AT111" s="19" t="s">
        <v>160</v>
      </c>
      <c r="AU111" s="19" t="s">
        <v>78</v>
      </c>
      <c r="AY111" s="19" t="s">
        <v>158</v>
      </c>
      <c r="BE111" s="187">
        <f>IF(N111="základní",J111,0)</f>
        <v>0</v>
      </c>
      <c r="BF111" s="187">
        <f>IF(N111="snížená",J111,0)</f>
        <v>0</v>
      </c>
      <c r="BG111" s="187">
        <f>IF(N111="zákl. přenesená",J111,0)</f>
        <v>0</v>
      </c>
      <c r="BH111" s="187">
        <f>IF(N111="sníž. přenesená",J111,0)</f>
        <v>0</v>
      </c>
      <c r="BI111" s="187">
        <f>IF(N111="nulová",J111,0)</f>
        <v>0</v>
      </c>
      <c r="BJ111" s="19" t="s">
        <v>15</v>
      </c>
      <c r="BK111" s="187">
        <f>ROUND(I111*H111,2)</f>
        <v>0</v>
      </c>
      <c r="BL111" s="19" t="s">
        <v>253</v>
      </c>
      <c r="BM111" s="19" t="s">
        <v>1242</v>
      </c>
    </row>
    <row r="112" spans="2:65" s="1" customFormat="1" ht="16.5" customHeight="1">
      <c r="B112" s="175"/>
      <c r="C112" s="176" t="s">
        <v>243</v>
      </c>
      <c r="D112" s="176" t="s">
        <v>160</v>
      </c>
      <c r="E112" s="177" t="s">
        <v>1243</v>
      </c>
      <c r="F112" s="178" t="s">
        <v>1244</v>
      </c>
      <c r="G112" s="179" t="s">
        <v>1214</v>
      </c>
      <c r="H112" s="180">
        <v>30</v>
      </c>
      <c r="I112" s="181"/>
      <c r="J112" s="182">
        <f>ROUND(I112*H112,2)</f>
        <v>0</v>
      </c>
      <c r="K112" s="178" t="s">
        <v>3</v>
      </c>
      <c r="L112" s="37"/>
      <c r="M112" s="183" t="s">
        <v>3</v>
      </c>
      <c r="N112" s="184" t="s">
        <v>42</v>
      </c>
      <c r="O112" s="67"/>
      <c r="P112" s="185">
        <f>O112*H112</f>
        <v>0</v>
      </c>
      <c r="Q112" s="185">
        <v>0</v>
      </c>
      <c r="R112" s="185">
        <f>Q112*H112</f>
        <v>0</v>
      </c>
      <c r="S112" s="185">
        <v>0</v>
      </c>
      <c r="T112" s="186">
        <f>S112*H112</f>
        <v>0</v>
      </c>
      <c r="AR112" s="19" t="s">
        <v>253</v>
      </c>
      <c r="AT112" s="19" t="s">
        <v>160</v>
      </c>
      <c r="AU112" s="19" t="s">
        <v>78</v>
      </c>
      <c r="AY112" s="19" t="s">
        <v>158</v>
      </c>
      <c r="BE112" s="187">
        <f>IF(N112="základní",J112,0)</f>
        <v>0</v>
      </c>
      <c r="BF112" s="187">
        <f>IF(N112="snížená",J112,0)</f>
        <v>0</v>
      </c>
      <c r="BG112" s="187">
        <f>IF(N112="zákl. přenesená",J112,0)</f>
        <v>0</v>
      </c>
      <c r="BH112" s="187">
        <f>IF(N112="sníž. přenesená",J112,0)</f>
        <v>0</v>
      </c>
      <c r="BI112" s="187">
        <f>IF(N112="nulová",J112,0)</f>
        <v>0</v>
      </c>
      <c r="BJ112" s="19" t="s">
        <v>15</v>
      </c>
      <c r="BK112" s="187">
        <f>ROUND(I112*H112,2)</f>
        <v>0</v>
      </c>
      <c r="BL112" s="19" t="s">
        <v>253</v>
      </c>
      <c r="BM112" s="19" t="s">
        <v>1245</v>
      </c>
    </row>
    <row r="113" spans="2:65" s="1" customFormat="1" ht="16.5" customHeight="1">
      <c r="B113" s="175"/>
      <c r="C113" s="176" t="s">
        <v>9</v>
      </c>
      <c r="D113" s="176" t="s">
        <v>160</v>
      </c>
      <c r="E113" s="177" t="s">
        <v>1246</v>
      </c>
      <c r="F113" s="178" t="s">
        <v>1247</v>
      </c>
      <c r="G113" s="179" t="s">
        <v>1214</v>
      </c>
      <c r="H113" s="180">
        <v>40</v>
      </c>
      <c r="I113" s="181"/>
      <c r="J113" s="182">
        <f>ROUND(I113*H113,2)</f>
        <v>0</v>
      </c>
      <c r="K113" s="178" t="s">
        <v>3</v>
      </c>
      <c r="L113" s="37"/>
      <c r="M113" s="183" t="s">
        <v>3</v>
      </c>
      <c r="N113" s="184" t="s">
        <v>42</v>
      </c>
      <c r="O113" s="67"/>
      <c r="P113" s="185">
        <f>O113*H113</f>
        <v>0</v>
      </c>
      <c r="Q113" s="185">
        <v>0</v>
      </c>
      <c r="R113" s="185">
        <f>Q113*H113</f>
        <v>0</v>
      </c>
      <c r="S113" s="185">
        <v>0</v>
      </c>
      <c r="T113" s="186">
        <f>S113*H113</f>
        <v>0</v>
      </c>
      <c r="AR113" s="19" t="s">
        <v>253</v>
      </c>
      <c r="AT113" s="19" t="s">
        <v>160</v>
      </c>
      <c r="AU113" s="19" t="s">
        <v>78</v>
      </c>
      <c r="AY113" s="19" t="s">
        <v>158</v>
      </c>
      <c r="BE113" s="187">
        <f>IF(N113="základní",J113,0)</f>
        <v>0</v>
      </c>
      <c r="BF113" s="187">
        <f>IF(N113="snížená",J113,0)</f>
        <v>0</v>
      </c>
      <c r="BG113" s="187">
        <f>IF(N113="zákl. přenesená",J113,0)</f>
        <v>0</v>
      </c>
      <c r="BH113" s="187">
        <f>IF(N113="sníž. přenesená",J113,0)</f>
        <v>0</v>
      </c>
      <c r="BI113" s="187">
        <f>IF(N113="nulová",J113,0)</f>
        <v>0</v>
      </c>
      <c r="BJ113" s="19" t="s">
        <v>15</v>
      </c>
      <c r="BK113" s="187">
        <f>ROUND(I113*H113,2)</f>
        <v>0</v>
      </c>
      <c r="BL113" s="19" t="s">
        <v>253</v>
      </c>
      <c r="BM113" s="19" t="s">
        <v>1248</v>
      </c>
    </row>
    <row r="114" spans="2:65" s="1" customFormat="1" ht="16.5" customHeight="1">
      <c r="B114" s="175"/>
      <c r="C114" s="176" t="s">
        <v>253</v>
      </c>
      <c r="D114" s="176" t="s">
        <v>160</v>
      </c>
      <c r="E114" s="177" t="s">
        <v>1249</v>
      </c>
      <c r="F114" s="178" t="s">
        <v>1250</v>
      </c>
      <c r="G114" s="179" t="s">
        <v>1214</v>
      </c>
      <c r="H114" s="180">
        <v>10</v>
      </c>
      <c r="I114" s="181"/>
      <c r="J114" s="182">
        <f>ROUND(I114*H114,2)</f>
        <v>0</v>
      </c>
      <c r="K114" s="178" t="s">
        <v>3</v>
      </c>
      <c r="L114" s="37"/>
      <c r="M114" s="183" t="s">
        <v>3</v>
      </c>
      <c r="N114" s="184" t="s">
        <v>42</v>
      </c>
      <c r="O114" s="67"/>
      <c r="P114" s="185">
        <f>O114*H114</f>
        <v>0</v>
      </c>
      <c r="Q114" s="185">
        <v>0</v>
      </c>
      <c r="R114" s="185">
        <f>Q114*H114</f>
        <v>0</v>
      </c>
      <c r="S114" s="185">
        <v>0</v>
      </c>
      <c r="T114" s="186">
        <f>S114*H114</f>
        <v>0</v>
      </c>
      <c r="AR114" s="19" t="s">
        <v>253</v>
      </c>
      <c r="AT114" s="19" t="s">
        <v>160</v>
      </c>
      <c r="AU114" s="19" t="s">
        <v>78</v>
      </c>
      <c r="AY114" s="19" t="s">
        <v>158</v>
      </c>
      <c r="BE114" s="187">
        <f>IF(N114="základní",J114,0)</f>
        <v>0</v>
      </c>
      <c r="BF114" s="187">
        <f>IF(N114="snížená",J114,0)</f>
        <v>0</v>
      </c>
      <c r="BG114" s="187">
        <f>IF(N114="zákl. přenesená",J114,0)</f>
        <v>0</v>
      </c>
      <c r="BH114" s="187">
        <f>IF(N114="sníž. přenesená",J114,0)</f>
        <v>0</v>
      </c>
      <c r="BI114" s="187">
        <f>IF(N114="nulová",J114,0)</f>
        <v>0</v>
      </c>
      <c r="BJ114" s="19" t="s">
        <v>15</v>
      </c>
      <c r="BK114" s="187">
        <f>ROUND(I114*H114,2)</f>
        <v>0</v>
      </c>
      <c r="BL114" s="19" t="s">
        <v>253</v>
      </c>
      <c r="BM114" s="19" t="s">
        <v>1251</v>
      </c>
    </row>
    <row r="115" spans="2:65" s="1" customFormat="1" ht="16.5" customHeight="1">
      <c r="B115" s="175"/>
      <c r="C115" s="176" t="s">
        <v>275</v>
      </c>
      <c r="D115" s="176" t="s">
        <v>160</v>
      </c>
      <c r="E115" s="177" t="s">
        <v>1252</v>
      </c>
      <c r="F115" s="178" t="s">
        <v>1253</v>
      </c>
      <c r="G115" s="179" t="s">
        <v>1214</v>
      </c>
      <c r="H115" s="180">
        <v>10</v>
      </c>
      <c r="I115" s="181"/>
      <c r="J115" s="182">
        <f>ROUND(I115*H115,2)</f>
        <v>0</v>
      </c>
      <c r="K115" s="178" t="s">
        <v>3</v>
      </c>
      <c r="L115" s="37"/>
      <c r="M115" s="183" t="s">
        <v>3</v>
      </c>
      <c r="N115" s="184" t="s">
        <v>42</v>
      </c>
      <c r="O115" s="67"/>
      <c r="P115" s="185">
        <f>O115*H115</f>
        <v>0</v>
      </c>
      <c r="Q115" s="185">
        <v>0</v>
      </c>
      <c r="R115" s="185">
        <f>Q115*H115</f>
        <v>0</v>
      </c>
      <c r="S115" s="185">
        <v>0</v>
      </c>
      <c r="T115" s="186">
        <f>S115*H115</f>
        <v>0</v>
      </c>
      <c r="AR115" s="19" t="s">
        <v>253</v>
      </c>
      <c r="AT115" s="19" t="s">
        <v>160</v>
      </c>
      <c r="AU115" s="19" t="s">
        <v>78</v>
      </c>
      <c r="AY115" s="19" t="s">
        <v>158</v>
      </c>
      <c r="BE115" s="187">
        <f>IF(N115="základní",J115,0)</f>
        <v>0</v>
      </c>
      <c r="BF115" s="187">
        <f>IF(N115="snížená",J115,0)</f>
        <v>0</v>
      </c>
      <c r="BG115" s="187">
        <f>IF(N115="zákl. přenesená",J115,0)</f>
        <v>0</v>
      </c>
      <c r="BH115" s="187">
        <f>IF(N115="sníž. přenesená",J115,0)</f>
        <v>0</v>
      </c>
      <c r="BI115" s="187">
        <f>IF(N115="nulová",J115,0)</f>
        <v>0</v>
      </c>
      <c r="BJ115" s="19" t="s">
        <v>15</v>
      </c>
      <c r="BK115" s="187">
        <f>ROUND(I115*H115,2)</f>
        <v>0</v>
      </c>
      <c r="BL115" s="19" t="s">
        <v>253</v>
      </c>
      <c r="BM115" s="19" t="s">
        <v>1254</v>
      </c>
    </row>
    <row r="116" spans="2:65" s="1" customFormat="1" ht="16.5" customHeight="1">
      <c r="B116" s="175"/>
      <c r="C116" s="176" t="s">
        <v>279</v>
      </c>
      <c r="D116" s="176" t="s">
        <v>160</v>
      </c>
      <c r="E116" s="177" t="s">
        <v>1255</v>
      </c>
      <c r="F116" s="178" t="s">
        <v>1256</v>
      </c>
      <c r="G116" s="179" t="s">
        <v>1214</v>
      </c>
      <c r="H116" s="180">
        <v>10</v>
      </c>
      <c r="I116" s="181"/>
      <c r="J116" s="182">
        <f>ROUND(I116*H116,2)</f>
        <v>0</v>
      </c>
      <c r="K116" s="178" t="s">
        <v>3</v>
      </c>
      <c r="L116" s="37"/>
      <c r="M116" s="183" t="s">
        <v>3</v>
      </c>
      <c r="N116" s="184" t="s">
        <v>42</v>
      </c>
      <c r="O116" s="67"/>
      <c r="P116" s="185">
        <f>O116*H116</f>
        <v>0</v>
      </c>
      <c r="Q116" s="185">
        <v>0</v>
      </c>
      <c r="R116" s="185">
        <f>Q116*H116</f>
        <v>0</v>
      </c>
      <c r="S116" s="185">
        <v>0</v>
      </c>
      <c r="T116" s="186">
        <f>S116*H116</f>
        <v>0</v>
      </c>
      <c r="AR116" s="19" t="s">
        <v>253</v>
      </c>
      <c r="AT116" s="19" t="s">
        <v>160</v>
      </c>
      <c r="AU116" s="19" t="s">
        <v>78</v>
      </c>
      <c r="AY116" s="19" t="s">
        <v>158</v>
      </c>
      <c r="BE116" s="187">
        <f>IF(N116="základní",J116,0)</f>
        <v>0</v>
      </c>
      <c r="BF116" s="187">
        <f>IF(N116="snížená",J116,0)</f>
        <v>0</v>
      </c>
      <c r="BG116" s="187">
        <f>IF(N116="zákl. přenesená",J116,0)</f>
        <v>0</v>
      </c>
      <c r="BH116" s="187">
        <f>IF(N116="sníž. přenesená",J116,0)</f>
        <v>0</v>
      </c>
      <c r="BI116" s="187">
        <f>IF(N116="nulová",J116,0)</f>
        <v>0</v>
      </c>
      <c r="BJ116" s="19" t="s">
        <v>15</v>
      </c>
      <c r="BK116" s="187">
        <f>ROUND(I116*H116,2)</f>
        <v>0</v>
      </c>
      <c r="BL116" s="19" t="s">
        <v>253</v>
      </c>
      <c r="BM116" s="19" t="s">
        <v>1257</v>
      </c>
    </row>
    <row r="117" spans="2:65" s="1" customFormat="1" ht="16.5" customHeight="1">
      <c r="B117" s="175"/>
      <c r="C117" s="176" t="s">
        <v>368</v>
      </c>
      <c r="D117" s="176" t="s">
        <v>160</v>
      </c>
      <c r="E117" s="177" t="s">
        <v>1258</v>
      </c>
      <c r="F117" s="178" t="s">
        <v>1259</v>
      </c>
      <c r="G117" s="179" t="s">
        <v>554</v>
      </c>
      <c r="H117" s="180">
        <v>1</v>
      </c>
      <c r="I117" s="181"/>
      <c r="J117" s="182">
        <f>ROUND(I117*H117,2)</f>
        <v>0</v>
      </c>
      <c r="K117" s="178" t="s">
        <v>3</v>
      </c>
      <c r="L117" s="37"/>
      <c r="M117" s="183" t="s">
        <v>3</v>
      </c>
      <c r="N117" s="184" t="s">
        <v>42</v>
      </c>
      <c r="O117" s="67"/>
      <c r="P117" s="185">
        <f>O117*H117</f>
        <v>0</v>
      </c>
      <c r="Q117" s="185">
        <v>0</v>
      </c>
      <c r="R117" s="185">
        <f>Q117*H117</f>
        <v>0</v>
      </c>
      <c r="S117" s="185">
        <v>0</v>
      </c>
      <c r="T117" s="186">
        <f>S117*H117</f>
        <v>0</v>
      </c>
      <c r="AR117" s="19" t="s">
        <v>253</v>
      </c>
      <c r="AT117" s="19" t="s">
        <v>160</v>
      </c>
      <c r="AU117" s="19" t="s">
        <v>78</v>
      </c>
      <c r="AY117" s="19" t="s">
        <v>158</v>
      </c>
      <c r="BE117" s="187">
        <f>IF(N117="základní",J117,0)</f>
        <v>0</v>
      </c>
      <c r="BF117" s="187">
        <f>IF(N117="snížená",J117,0)</f>
        <v>0</v>
      </c>
      <c r="BG117" s="187">
        <f>IF(N117="zákl. přenesená",J117,0)</f>
        <v>0</v>
      </c>
      <c r="BH117" s="187">
        <f>IF(N117="sníž. přenesená",J117,0)</f>
        <v>0</v>
      </c>
      <c r="BI117" s="187">
        <f>IF(N117="nulová",J117,0)</f>
        <v>0</v>
      </c>
      <c r="BJ117" s="19" t="s">
        <v>15</v>
      </c>
      <c r="BK117" s="187">
        <f>ROUND(I117*H117,2)</f>
        <v>0</v>
      </c>
      <c r="BL117" s="19" t="s">
        <v>253</v>
      </c>
      <c r="BM117" s="19" t="s">
        <v>1260</v>
      </c>
    </row>
    <row r="118" spans="2:63" s="11" customFormat="1" ht="22.8" customHeight="1">
      <c r="B118" s="162"/>
      <c r="D118" s="163" t="s">
        <v>70</v>
      </c>
      <c r="E118" s="173" t="s">
        <v>1261</v>
      </c>
      <c r="F118" s="173" t="s">
        <v>1262</v>
      </c>
      <c r="I118" s="165"/>
      <c r="J118" s="174">
        <f>BK118</f>
        <v>0</v>
      </c>
      <c r="L118" s="162"/>
      <c r="M118" s="167"/>
      <c r="N118" s="168"/>
      <c r="O118" s="168"/>
      <c r="P118" s="169">
        <f>SUM(P119:P125)</f>
        <v>0</v>
      </c>
      <c r="Q118" s="168"/>
      <c r="R118" s="169">
        <f>SUM(R119:R125)</f>
        <v>0</v>
      </c>
      <c r="S118" s="168"/>
      <c r="T118" s="170">
        <f>SUM(T119:T125)</f>
        <v>0</v>
      </c>
      <c r="AR118" s="163" t="s">
        <v>78</v>
      </c>
      <c r="AT118" s="171" t="s">
        <v>70</v>
      </c>
      <c r="AU118" s="171" t="s">
        <v>15</v>
      </c>
      <c r="AY118" s="163" t="s">
        <v>158</v>
      </c>
      <c r="BK118" s="172">
        <f>SUM(BK119:BK125)</f>
        <v>0</v>
      </c>
    </row>
    <row r="119" spans="2:65" s="1" customFormat="1" ht="16.5" customHeight="1">
      <c r="B119" s="175"/>
      <c r="C119" s="176" t="s">
        <v>301</v>
      </c>
      <c r="D119" s="176" t="s">
        <v>160</v>
      </c>
      <c r="E119" s="177" t="s">
        <v>1263</v>
      </c>
      <c r="F119" s="178" t="s">
        <v>1264</v>
      </c>
      <c r="G119" s="179" t="s">
        <v>219</v>
      </c>
      <c r="H119" s="180">
        <v>106</v>
      </c>
      <c r="I119" s="181"/>
      <c r="J119" s="182">
        <f>ROUND(I119*H119,2)</f>
        <v>0</v>
      </c>
      <c r="K119" s="178" t="s">
        <v>3</v>
      </c>
      <c r="L119" s="37"/>
      <c r="M119" s="183" t="s">
        <v>3</v>
      </c>
      <c r="N119" s="184" t="s">
        <v>42</v>
      </c>
      <c r="O119" s="67"/>
      <c r="P119" s="185">
        <f>O119*H119</f>
        <v>0</v>
      </c>
      <c r="Q119" s="185">
        <v>0</v>
      </c>
      <c r="R119" s="185">
        <f>Q119*H119</f>
        <v>0</v>
      </c>
      <c r="S119" s="185">
        <v>0</v>
      </c>
      <c r="T119" s="186">
        <f>S119*H119</f>
        <v>0</v>
      </c>
      <c r="AR119" s="19" t="s">
        <v>253</v>
      </c>
      <c r="AT119" s="19" t="s">
        <v>160</v>
      </c>
      <c r="AU119" s="19" t="s">
        <v>78</v>
      </c>
      <c r="AY119" s="19" t="s">
        <v>158</v>
      </c>
      <c r="BE119" s="187">
        <f>IF(N119="základní",J119,0)</f>
        <v>0</v>
      </c>
      <c r="BF119" s="187">
        <f>IF(N119="snížená",J119,0)</f>
        <v>0</v>
      </c>
      <c r="BG119" s="187">
        <f>IF(N119="zákl. přenesená",J119,0)</f>
        <v>0</v>
      </c>
      <c r="BH119" s="187">
        <f>IF(N119="sníž. přenesená",J119,0)</f>
        <v>0</v>
      </c>
      <c r="BI119" s="187">
        <f>IF(N119="nulová",J119,0)</f>
        <v>0</v>
      </c>
      <c r="BJ119" s="19" t="s">
        <v>15</v>
      </c>
      <c r="BK119" s="187">
        <f>ROUND(I119*H119,2)</f>
        <v>0</v>
      </c>
      <c r="BL119" s="19" t="s">
        <v>253</v>
      </c>
      <c r="BM119" s="19" t="s">
        <v>1265</v>
      </c>
    </row>
    <row r="120" spans="2:65" s="1" customFormat="1" ht="16.5" customHeight="1">
      <c r="B120" s="175"/>
      <c r="C120" s="176" t="s">
        <v>307</v>
      </c>
      <c r="D120" s="176" t="s">
        <v>160</v>
      </c>
      <c r="E120" s="177" t="s">
        <v>1266</v>
      </c>
      <c r="F120" s="178" t="s">
        <v>1267</v>
      </c>
      <c r="G120" s="179" t="s">
        <v>219</v>
      </c>
      <c r="H120" s="180">
        <v>106</v>
      </c>
      <c r="I120" s="181"/>
      <c r="J120" s="182">
        <f>ROUND(I120*H120,2)</f>
        <v>0</v>
      </c>
      <c r="K120" s="178" t="s">
        <v>3</v>
      </c>
      <c r="L120" s="37"/>
      <c r="M120" s="183" t="s">
        <v>3</v>
      </c>
      <c r="N120" s="184" t="s">
        <v>42</v>
      </c>
      <c r="O120" s="67"/>
      <c r="P120" s="185">
        <f>O120*H120</f>
        <v>0</v>
      </c>
      <c r="Q120" s="185">
        <v>0</v>
      </c>
      <c r="R120" s="185">
        <f>Q120*H120</f>
        <v>0</v>
      </c>
      <c r="S120" s="185">
        <v>0</v>
      </c>
      <c r="T120" s="186">
        <f>S120*H120</f>
        <v>0</v>
      </c>
      <c r="AR120" s="19" t="s">
        <v>253</v>
      </c>
      <c r="AT120" s="19" t="s">
        <v>160</v>
      </c>
      <c r="AU120" s="19" t="s">
        <v>78</v>
      </c>
      <c r="AY120" s="19" t="s">
        <v>158</v>
      </c>
      <c r="BE120" s="187">
        <f>IF(N120="základní",J120,0)</f>
        <v>0</v>
      </c>
      <c r="BF120" s="187">
        <f>IF(N120="snížená",J120,0)</f>
        <v>0</v>
      </c>
      <c r="BG120" s="187">
        <f>IF(N120="zákl. přenesená",J120,0)</f>
        <v>0</v>
      </c>
      <c r="BH120" s="187">
        <f>IF(N120="sníž. přenesená",J120,0)</f>
        <v>0</v>
      </c>
      <c r="BI120" s="187">
        <f>IF(N120="nulová",J120,0)</f>
        <v>0</v>
      </c>
      <c r="BJ120" s="19" t="s">
        <v>15</v>
      </c>
      <c r="BK120" s="187">
        <f>ROUND(I120*H120,2)</f>
        <v>0</v>
      </c>
      <c r="BL120" s="19" t="s">
        <v>253</v>
      </c>
      <c r="BM120" s="19" t="s">
        <v>1268</v>
      </c>
    </row>
    <row r="121" spans="2:65" s="1" customFormat="1" ht="16.5" customHeight="1">
      <c r="B121" s="175"/>
      <c r="C121" s="176" t="s">
        <v>8</v>
      </c>
      <c r="D121" s="176" t="s">
        <v>160</v>
      </c>
      <c r="E121" s="177" t="s">
        <v>1269</v>
      </c>
      <c r="F121" s="178" t="s">
        <v>1270</v>
      </c>
      <c r="G121" s="179" t="s">
        <v>219</v>
      </c>
      <c r="H121" s="180">
        <v>106</v>
      </c>
      <c r="I121" s="181"/>
      <c r="J121" s="182">
        <f>ROUND(I121*H121,2)</f>
        <v>0</v>
      </c>
      <c r="K121" s="178" t="s">
        <v>3</v>
      </c>
      <c r="L121" s="37"/>
      <c r="M121" s="183" t="s">
        <v>3</v>
      </c>
      <c r="N121" s="184" t="s">
        <v>42</v>
      </c>
      <c r="O121" s="67"/>
      <c r="P121" s="185">
        <f>O121*H121</f>
        <v>0</v>
      </c>
      <c r="Q121" s="185">
        <v>0</v>
      </c>
      <c r="R121" s="185">
        <f>Q121*H121</f>
        <v>0</v>
      </c>
      <c r="S121" s="185">
        <v>0</v>
      </c>
      <c r="T121" s="186">
        <f>S121*H121</f>
        <v>0</v>
      </c>
      <c r="AR121" s="19" t="s">
        <v>253</v>
      </c>
      <c r="AT121" s="19" t="s">
        <v>160</v>
      </c>
      <c r="AU121" s="19" t="s">
        <v>78</v>
      </c>
      <c r="AY121" s="19" t="s">
        <v>158</v>
      </c>
      <c r="BE121" s="187">
        <f>IF(N121="základní",J121,0)</f>
        <v>0</v>
      </c>
      <c r="BF121" s="187">
        <f>IF(N121="snížená",J121,0)</f>
        <v>0</v>
      </c>
      <c r="BG121" s="187">
        <f>IF(N121="zákl. přenesená",J121,0)</f>
        <v>0</v>
      </c>
      <c r="BH121" s="187">
        <f>IF(N121="sníž. přenesená",J121,0)</f>
        <v>0</v>
      </c>
      <c r="BI121" s="187">
        <f>IF(N121="nulová",J121,0)</f>
        <v>0</v>
      </c>
      <c r="BJ121" s="19" t="s">
        <v>15</v>
      </c>
      <c r="BK121" s="187">
        <f>ROUND(I121*H121,2)</f>
        <v>0</v>
      </c>
      <c r="BL121" s="19" t="s">
        <v>253</v>
      </c>
      <c r="BM121" s="19" t="s">
        <v>1271</v>
      </c>
    </row>
    <row r="122" spans="2:65" s="1" customFormat="1" ht="16.5" customHeight="1">
      <c r="B122" s="175"/>
      <c r="C122" s="176" t="s">
        <v>315</v>
      </c>
      <c r="D122" s="176" t="s">
        <v>160</v>
      </c>
      <c r="E122" s="177" t="s">
        <v>1272</v>
      </c>
      <c r="F122" s="178" t="s">
        <v>1273</v>
      </c>
      <c r="G122" s="179" t="s">
        <v>219</v>
      </c>
      <c r="H122" s="180">
        <v>106</v>
      </c>
      <c r="I122" s="181"/>
      <c r="J122" s="182">
        <f>ROUND(I122*H122,2)</f>
        <v>0</v>
      </c>
      <c r="K122" s="178" t="s">
        <v>3</v>
      </c>
      <c r="L122" s="37"/>
      <c r="M122" s="183" t="s">
        <v>3</v>
      </c>
      <c r="N122" s="184" t="s">
        <v>42</v>
      </c>
      <c r="O122" s="67"/>
      <c r="P122" s="185">
        <f>O122*H122</f>
        <v>0</v>
      </c>
      <c r="Q122" s="185">
        <v>0</v>
      </c>
      <c r="R122" s="185">
        <f>Q122*H122</f>
        <v>0</v>
      </c>
      <c r="S122" s="185">
        <v>0</v>
      </c>
      <c r="T122" s="186">
        <f>S122*H122</f>
        <v>0</v>
      </c>
      <c r="AR122" s="19" t="s">
        <v>253</v>
      </c>
      <c r="AT122" s="19" t="s">
        <v>160</v>
      </c>
      <c r="AU122" s="19" t="s">
        <v>78</v>
      </c>
      <c r="AY122" s="19" t="s">
        <v>158</v>
      </c>
      <c r="BE122" s="187">
        <f>IF(N122="základní",J122,0)</f>
        <v>0</v>
      </c>
      <c r="BF122" s="187">
        <f>IF(N122="snížená",J122,0)</f>
        <v>0</v>
      </c>
      <c r="BG122" s="187">
        <f>IF(N122="zákl. přenesená",J122,0)</f>
        <v>0</v>
      </c>
      <c r="BH122" s="187">
        <f>IF(N122="sníž. přenesená",J122,0)</f>
        <v>0</v>
      </c>
      <c r="BI122" s="187">
        <f>IF(N122="nulová",J122,0)</f>
        <v>0</v>
      </c>
      <c r="BJ122" s="19" t="s">
        <v>15</v>
      </c>
      <c r="BK122" s="187">
        <f>ROUND(I122*H122,2)</f>
        <v>0</v>
      </c>
      <c r="BL122" s="19" t="s">
        <v>253</v>
      </c>
      <c r="BM122" s="19" t="s">
        <v>1274</v>
      </c>
    </row>
    <row r="123" spans="2:65" s="1" customFormat="1" ht="16.5" customHeight="1">
      <c r="B123" s="175"/>
      <c r="C123" s="176" t="s">
        <v>319</v>
      </c>
      <c r="D123" s="176" t="s">
        <v>160</v>
      </c>
      <c r="E123" s="177" t="s">
        <v>1275</v>
      </c>
      <c r="F123" s="178" t="s">
        <v>1276</v>
      </c>
      <c r="G123" s="179" t="s">
        <v>219</v>
      </c>
      <c r="H123" s="180">
        <v>106</v>
      </c>
      <c r="I123" s="181"/>
      <c r="J123" s="182">
        <f>ROUND(I123*H123,2)</f>
        <v>0</v>
      </c>
      <c r="K123" s="178" t="s">
        <v>3</v>
      </c>
      <c r="L123" s="37"/>
      <c r="M123" s="183" t="s">
        <v>3</v>
      </c>
      <c r="N123" s="184" t="s">
        <v>42</v>
      </c>
      <c r="O123" s="67"/>
      <c r="P123" s="185">
        <f>O123*H123</f>
        <v>0</v>
      </c>
      <c r="Q123" s="185">
        <v>0</v>
      </c>
      <c r="R123" s="185">
        <f>Q123*H123</f>
        <v>0</v>
      </c>
      <c r="S123" s="185">
        <v>0</v>
      </c>
      <c r="T123" s="186">
        <f>S123*H123</f>
        <v>0</v>
      </c>
      <c r="AR123" s="19" t="s">
        <v>253</v>
      </c>
      <c r="AT123" s="19" t="s">
        <v>160</v>
      </c>
      <c r="AU123" s="19" t="s">
        <v>78</v>
      </c>
      <c r="AY123" s="19" t="s">
        <v>158</v>
      </c>
      <c r="BE123" s="187">
        <f>IF(N123="základní",J123,0)</f>
        <v>0</v>
      </c>
      <c r="BF123" s="187">
        <f>IF(N123="snížená",J123,0)</f>
        <v>0</v>
      </c>
      <c r="BG123" s="187">
        <f>IF(N123="zákl. přenesená",J123,0)</f>
        <v>0</v>
      </c>
      <c r="BH123" s="187">
        <f>IF(N123="sníž. přenesená",J123,0)</f>
        <v>0</v>
      </c>
      <c r="BI123" s="187">
        <f>IF(N123="nulová",J123,0)</f>
        <v>0</v>
      </c>
      <c r="BJ123" s="19" t="s">
        <v>15</v>
      </c>
      <c r="BK123" s="187">
        <f>ROUND(I123*H123,2)</f>
        <v>0</v>
      </c>
      <c r="BL123" s="19" t="s">
        <v>253</v>
      </c>
      <c r="BM123" s="19" t="s">
        <v>1277</v>
      </c>
    </row>
    <row r="124" spans="2:65" s="1" customFormat="1" ht="16.5" customHeight="1">
      <c r="B124" s="175"/>
      <c r="C124" s="176" t="s">
        <v>326</v>
      </c>
      <c r="D124" s="176" t="s">
        <v>160</v>
      </c>
      <c r="E124" s="177" t="s">
        <v>1278</v>
      </c>
      <c r="F124" s="178" t="s">
        <v>1279</v>
      </c>
      <c r="G124" s="179" t="s">
        <v>554</v>
      </c>
      <c r="H124" s="180">
        <v>1</v>
      </c>
      <c r="I124" s="181"/>
      <c r="J124" s="182">
        <f>ROUND(I124*H124,2)</f>
        <v>0</v>
      </c>
      <c r="K124" s="178" t="s">
        <v>3</v>
      </c>
      <c r="L124" s="37"/>
      <c r="M124" s="183" t="s">
        <v>3</v>
      </c>
      <c r="N124" s="184" t="s">
        <v>42</v>
      </c>
      <c r="O124" s="67"/>
      <c r="P124" s="185">
        <f>O124*H124</f>
        <v>0</v>
      </c>
      <c r="Q124" s="185">
        <v>0</v>
      </c>
      <c r="R124" s="185">
        <f>Q124*H124</f>
        <v>0</v>
      </c>
      <c r="S124" s="185">
        <v>0</v>
      </c>
      <c r="T124" s="186">
        <f>S124*H124</f>
        <v>0</v>
      </c>
      <c r="AR124" s="19" t="s">
        <v>253</v>
      </c>
      <c r="AT124" s="19" t="s">
        <v>160</v>
      </c>
      <c r="AU124" s="19" t="s">
        <v>78</v>
      </c>
      <c r="AY124" s="19" t="s">
        <v>158</v>
      </c>
      <c r="BE124" s="187">
        <f>IF(N124="základní",J124,0)</f>
        <v>0</v>
      </c>
      <c r="BF124" s="187">
        <f>IF(N124="snížená",J124,0)</f>
        <v>0</v>
      </c>
      <c r="BG124" s="187">
        <f>IF(N124="zákl. přenesená",J124,0)</f>
        <v>0</v>
      </c>
      <c r="BH124" s="187">
        <f>IF(N124="sníž. přenesená",J124,0)</f>
        <v>0</v>
      </c>
      <c r="BI124" s="187">
        <f>IF(N124="nulová",J124,0)</f>
        <v>0</v>
      </c>
      <c r="BJ124" s="19" t="s">
        <v>15</v>
      </c>
      <c r="BK124" s="187">
        <f>ROUND(I124*H124,2)</f>
        <v>0</v>
      </c>
      <c r="BL124" s="19" t="s">
        <v>253</v>
      </c>
      <c r="BM124" s="19" t="s">
        <v>1280</v>
      </c>
    </row>
    <row r="125" spans="2:65" s="1" customFormat="1" ht="16.5" customHeight="1">
      <c r="B125" s="175"/>
      <c r="C125" s="176" t="s">
        <v>332</v>
      </c>
      <c r="D125" s="176" t="s">
        <v>160</v>
      </c>
      <c r="E125" s="177" t="s">
        <v>1281</v>
      </c>
      <c r="F125" s="178" t="s">
        <v>1282</v>
      </c>
      <c r="G125" s="179" t="s">
        <v>554</v>
      </c>
      <c r="H125" s="180">
        <v>1</v>
      </c>
      <c r="I125" s="181"/>
      <c r="J125" s="182">
        <f>ROUND(I125*H125,2)</f>
        <v>0</v>
      </c>
      <c r="K125" s="178" t="s">
        <v>3</v>
      </c>
      <c r="L125" s="37"/>
      <c r="M125" s="183" t="s">
        <v>3</v>
      </c>
      <c r="N125" s="184" t="s">
        <v>42</v>
      </c>
      <c r="O125" s="67"/>
      <c r="P125" s="185">
        <f>O125*H125</f>
        <v>0</v>
      </c>
      <c r="Q125" s="185">
        <v>0</v>
      </c>
      <c r="R125" s="185">
        <f>Q125*H125</f>
        <v>0</v>
      </c>
      <c r="S125" s="185">
        <v>0</v>
      </c>
      <c r="T125" s="186">
        <f>S125*H125</f>
        <v>0</v>
      </c>
      <c r="AR125" s="19" t="s">
        <v>253</v>
      </c>
      <c r="AT125" s="19" t="s">
        <v>160</v>
      </c>
      <c r="AU125" s="19" t="s">
        <v>78</v>
      </c>
      <c r="AY125" s="19" t="s">
        <v>158</v>
      </c>
      <c r="BE125" s="187">
        <f>IF(N125="základní",J125,0)</f>
        <v>0</v>
      </c>
      <c r="BF125" s="187">
        <f>IF(N125="snížená",J125,0)</f>
        <v>0</v>
      </c>
      <c r="BG125" s="187">
        <f>IF(N125="zákl. přenesená",J125,0)</f>
        <v>0</v>
      </c>
      <c r="BH125" s="187">
        <f>IF(N125="sníž. přenesená",J125,0)</f>
        <v>0</v>
      </c>
      <c r="BI125" s="187">
        <f>IF(N125="nulová",J125,0)</f>
        <v>0</v>
      </c>
      <c r="BJ125" s="19" t="s">
        <v>15</v>
      </c>
      <c r="BK125" s="187">
        <f>ROUND(I125*H125,2)</f>
        <v>0</v>
      </c>
      <c r="BL125" s="19" t="s">
        <v>253</v>
      </c>
      <c r="BM125" s="19" t="s">
        <v>1283</v>
      </c>
    </row>
    <row r="126" spans="2:63" s="11" customFormat="1" ht="22.8" customHeight="1">
      <c r="B126" s="162"/>
      <c r="D126" s="163" t="s">
        <v>70</v>
      </c>
      <c r="E126" s="173" t="s">
        <v>1284</v>
      </c>
      <c r="F126" s="173" t="s">
        <v>1285</v>
      </c>
      <c r="I126" s="165"/>
      <c r="J126" s="174">
        <f>BK126</f>
        <v>0</v>
      </c>
      <c r="L126" s="162"/>
      <c r="M126" s="167"/>
      <c r="N126" s="168"/>
      <c r="O126" s="168"/>
      <c r="P126" s="169">
        <f>SUM(P127:P128)</f>
        <v>0</v>
      </c>
      <c r="Q126" s="168"/>
      <c r="R126" s="169">
        <f>SUM(R127:R128)</f>
        <v>0</v>
      </c>
      <c r="S126" s="168"/>
      <c r="T126" s="170">
        <f>SUM(T127:T128)</f>
        <v>0</v>
      </c>
      <c r="AR126" s="163" t="s">
        <v>78</v>
      </c>
      <c r="AT126" s="171" t="s">
        <v>70</v>
      </c>
      <c r="AU126" s="171" t="s">
        <v>15</v>
      </c>
      <c r="AY126" s="163" t="s">
        <v>158</v>
      </c>
      <c r="BK126" s="172">
        <f>SUM(BK127:BK128)</f>
        <v>0</v>
      </c>
    </row>
    <row r="127" spans="2:65" s="1" customFormat="1" ht="16.5" customHeight="1">
      <c r="B127" s="175"/>
      <c r="C127" s="176" t="s">
        <v>336</v>
      </c>
      <c r="D127" s="176" t="s">
        <v>160</v>
      </c>
      <c r="E127" s="177" t="s">
        <v>1286</v>
      </c>
      <c r="F127" s="178" t="s">
        <v>1287</v>
      </c>
      <c r="G127" s="179" t="s">
        <v>1288</v>
      </c>
      <c r="H127" s="180">
        <v>10</v>
      </c>
      <c r="I127" s="181"/>
      <c r="J127" s="182">
        <f>ROUND(I127*H127,2)</f>
        <v>0</v>
      </c>
      <c r="K127" s="178" t="s">
        <v>3</v>
      </c>
      <c r="L127" s="37"/>
      <c r="M127" s="183" t="s">
        <v>3</v>
      </c>
      <c r="N127" s="184" t="s">
        <v>42</v>
      </c>
      <c r="O127" s="67"/>
      <c r="P127" s="185">
        <f>O127*H127</f>
        <v>0</v>
      </c>
      <c r="Q127" s="185">
        <v>0</v>
      </c>
      <c r="R127" s="185">
        <f>Q127*H127</f>
        <v>0</v>
      </c>
      <c r="S127" s="185">
        <v>0</v>
      </c>
      <c r="T127" s="186">
        <f>S127*H127</f>
        <v>0</v>
      </c>
      <c r="AR127" s="19" t="s">
        <v>253</v>
      </c>
      <c r="AT127" s="19" t="s">
        <v>160</v>
      </c>
      <c r="AU127" s="19" t="s">
        <v>78</v>
      </c>
      <c r="AY127" s="19" t="s">
        <v>158</v>
      </c>
      <c r="BE127" s="187">
        <f>IF(N127="základní",J127,0)</f>
        <v>0</v>
      </c>
      <c r="BF127" s="187">
        <f>IF(N127="snížená",J127,0)</f>
        <v>0</v>
      </c>
      <c r="BG127" s="187">
        <f>IF(N127="zákl. přenesená",J127,0)</f>
        <v>0</v>
      </c>
      <c r="BH127" s="187">
        <f>IF(N127="sníž. přenesená",J127,0)</f>
        <v>0</v>
      </c>
      <c r="BI127" s="187">
        <f>IF(N127="nulová",J127,0)</f>
        <v>0</v>
      </c>
      <c r="BJ127" s="19" t="s">
        <v>15</v>
      </c>
      <c r="BK127" s="187">
        <f>ROUND(I127*H127,2)</f>
        <v>0</v>
      </c>
      <c r="BL127" s="19" t="s">
        <v>253</v>
      </c>
      <c r="BM127" s="19" t="s">
        <v>1289</v>
      </c>
    </row>
    <row r="128" spans="2:65" s="1" customFormat="1" ht="16.5" customHeight="1">
      <c r="B128" s="175"/>
      <c r="C128" s="176" t="s">
        <v>341</v>
      </c>
      <c r="D128" s="176" t="s">
        <v>160</v>
      </c>
      <c r="E128" s="177" t="s">
        <v>1290</v>
      </c>
      <c r="F128" s="178" t="s">
        <v>1291</v>
      </c>
      <c r="G128" s="179" t="s">
        <v>1292</v>
      </c>
      <c r="H128" s="180">
        <v>1</v>
      </c>
      <c r="I128" s="181"/>
      <c r="J128" s="182">
        <f>ROUND(I128*H128,2)</f>
        <v>0</v>
      </c>
      <c r="K128" s="178" t="s">
        <v>3</v>
      </c>
      <c r="L128" s="37"/>
      <c r="M128" s="183" t="s">
        <v>3</v>
      </c>
      <c r="N128" s="184" t="s">
        <v>42</v>
      </c>
      <c r="O128" s="67"/>
      <c r="P128" s="185">
        <f>O128*H128</f>
        <v>0</v>
      </c>
      <c r="Q128" s="185">
        <v>0</v>
      </c>
      <c r="R128" s="185">
        <f>Q128*H128</f>
        <v>0</v>
      </c>
      <c r="S128" s="185">
        <v>0</v>
      </c>
      <c r="T128" s="186">
        <f>S128*H128</f>
        <v>0</v>
      </c>
      <c r="AR128" s="19" t="s">
        <v>253</v>
      </c>
      <c r="AT128" s="19" t="s">
        <v>160</v>
      </c>
      <c r="AU128" s="19" t="s">
        <v>78</v>
      </c>
      <c r="AY128" s="19" t="s">
        <v>158</v>
      </c>
      <c r="BE128" s="187">
        <f>IF(N128="základní",J128,0)</f>
        <v>0</v>
      </c>
      <c r="BF128" s="187">
        <f>IF(N128="snížená",J128,0)</f>
        <v>0</v>
      </c>
      <c r="BG128" s="187">
        <f>IF(N128="zákl. přenesená",J128,0)</f>
        <v>0</v>
      </c>
      <c r="BH128" s="187">
        <f>IF(N128="sníž. přenesená",J128,0)</f>
        <v>0</v>
      </c>
      <c r="BI128" s="187">
        <f>IF(N128="nulová",J128,0)</f>
        <v>0</v>
      </c>
      <c r="BJ128" s="19" t="s">
        <v>15</v>
      </c>
      <c r="BK128" s="187">
        <f>ROUND(I128*H128,2)</f>
        <v>0</v>
      </c>
      <c r="BL128" s="19" t="s">
        <v>253</v>
      </c>
      <c r="BM128" s="19" t="s">
        <v>1293</v>
      </c>
    </row>
    <row r="129" spans="2:63" s="11" customFormat="1" ht="22.8" customHeight="1">
      <c r="B129" s="162"/>
      <c r="D129" s="163" t="s">
        <v>70</v>
      </c>
      <c r="E129" s="173" t="s">
        <v>1294</v>
      </c>
      <c r="F129" s="173" t="s">
        <v>1295</v>
      </c>
      <c r="I129" s="165"/>
      <c r="J129" s="174">
        <f>BK129</f>
        <v>0</v>
      </c>
      <c r="L129" s="162"/>
      <c r="M129" s="167"/>
      <c r="N129" s="168"/>
      <c r="O129" s="168"/>
      <c r="P129" s="169">
        <f>SUM(P130:P134)</f>
        <v>0</v>
      </c>
      <c r="Q129" s="168"/>
      <c r="R129" s="169">
        <f>SUM(R130:R134)</f>
        <v>0</v>
      </c>
      <c r="S129" s="168"/>
      <c r="T129" s="170">
        <f>SUM(T130:T134)</f>
        <v>0</v>
      </c>
      <c r="AR129" s="163" t="s">
        <v>78</v>
      </c>
      <c r="AT129" s="171" t="s">
        <v>70</v>
      </c>
      <c r="AU129" s="171" t="s">
        <v>15</v>
      </c>
      <c r="AY129" s="163" t="s">
        <v>158</v>
      </c>
      <c r="BK129" s="172">
        <f>SUM(BK130:BK134)</f>
        <v>0</v>
      </c>
    </row>
    <row r="130" spans="2:65" s="1" customFormat="1" ht="16.5" customHeight="1">
      <c r="B130" s="175"/>
      <c r="C130" s="176" t="s">
        <v>345</v>
      </c>
      <c r="D130" s="176" t="s">
        <v>160</v>
      </c>
      <c r="E130" s="177" t="s">
        <v>1296</v>
      </c>
      <c r="F130" s="178" t="s">
        <v>1297</v>
      </c>
      <c r="G130" s="179" t="s">
        <v>1292</v>
      </c>
      <c r="H130" s="180">
        <v>1</v>
      </c>
      <c r="I130" s="181"/>
      <c r="J130" s="182">
        <f>ROUND(I130*H130,2)</f>
        <v>0</v>
      </c>
      <c r="K130" s="178" t="s">
        <v>3</v>
      </c>
      <c r="L130" s="37"/>
      <c r="M130" s="183" t="s">
        <v>3</v>
      </c>
      <c r="N130" s="184" t="s">
        <v>42</v>
      </c>
      <c r="O130" s="67"/>
      <c r="P130" s="185">
        <f>O130*H130</f>
        <v>0</v>
      </c>
      <c r="Q130" s="185">
        <v>0</v>
      </c>
      <c r="R130" s="185">
        <f>Q130*H130</f>
        <v>0</v>
      </c>
      <c r="S130" s="185">
        <v>0</v>
      </c>
      <c r="T130" s="186">
        <f>S130*H130</f>
        <v>0</v>
      </c>
      <c r="AR130" s="19" t="s">
        <v>253</v>
      </c>
      <c r="AT130" s="19" t="s">
        <v>160</v>
      </c>
      <c r="AU130" s="19" t="s">
        <v>78</v>
      </c>
      <c r="AY130" s="19" t="s">
        <v>158</v>
      </c>
      <c r="BE130" s="187">
        <f>IF(N130="základní",J130,0)</f>
        <v>0</v>
      </c>
      <c r="BF130" s="187">
        <f>IF(N130="snížená",J130,0)</f>
        <v>0</v>
      </c>
      <c r="BG130" s="187">
        <f>IF(N130="zákl. přenesená",J130,0)</f>
        <v>0</v>
      </c>
      <c r="BH130" s="187">
        <f>IF(N130="sníž. přenesená",J130,0)</f>
        <v>0</v>
      </c>
      <c r="BI130" s="187">
        <f>IF(N130="nulová",J130,0)</f>
        <v>0</v>
      </c>
      <c r="BJ130" s="19" t="s">
        <v>15</v>
      </c>
      <c r="BK130" s="187">
        <f>ROUND(I130*H130,2)</f>
        <v>0</v>
      </c>
      <c r="BL130" s="19" t="s">
        <v>253</v>
      </c>
      <c r="BM130" s="19" t="s">
        <v>1298</v>
      </c>
    </row>
    <row r="131" spans="2:65" s="1" customFormat="1" ht="16.5" customHeight="1">
      <c r="B131" s="175"/>
      <c r="C131" s="176" t="s">
        <v>349</v>
      </c>
      <c r="D131" s="176" t="s">
        <v>160</v>
      </c>
      <c r="E131" s="177" t="s">
        <v>1299</v>
      </c>
      <c r="F131" s="178" t="s">
        <v>1300</v>
      </c>
      <c r="G131" s="179" t="s">
        <v>554</v>
      </c>
      <c r="H131" s="180">
        <v>1</v>
      </c>
      <c r="I131" s="181"/>
      <c r="J131" s="182">
        <f>ROUND(I131*H131,2)</f>
        <v>0</v>
      </c>
      <c r="K131" s="178" t="s">
        <v>3</v>
      </c>
      <c r="L131" s="37"/>
      <c r="M131" s="183" t="s">
        <v>3</v>
      </c>
      <c r="N131" s="184" t="s">
        <v>42</v>
      </c>
      <c r="O131" s="67"/>
      <c r="P131" s="185">
        <f>O131*H131</f>
        <v>0</v>
      </c>
      <c r="Q131" s="185">
        <v>0</v>
      </c>
      <c r="R131" s="185">
        <f>Q131*H131</f>
        <v>0</v>
      </c>
      <c r="S131" s="185">
        <v>0</v>
      </c>
      <c r="T131" s="186">
        <f>S131*H131</f>
        <v>0</v>
      </c>
      <c r="AR131" s="19" t="s">
        <v>253</v>
      </c>
      <c r="AT131" s="19" t="s">
        <v>160</v>
      </c>
      <c r="AU131" s="19" t="s">
        <v>78</v>
      </c>
      <c r="AY131" s="19" t="s">
        <v>158</v>
      </c>
      <c r="BE131" s="187">
        <f>IF(N131="základní",J131,0)</f>
        <v>0</v>
      </c>
      <c r="BF131" s="187">
        <f>IF(N131="snížená",J131,0)</f>
        <v>0</v>
      </c>
      <c r="BG131" s="187">
        <f>IF(N131="zákl. přenesená",J131,0)</f>
        <v>0</v>
      </c>
      <c r="BH131" s="187">
        <f>IF(N131="sníž. přenesená",J131,0)</f>
        <v>0</v>
      </c>
      <c r="BI131" s="187">
        <f>IF(N131="nulová",J131,0)</f>
        <v>0</v>
      </c>
      <c r="BJ131" s="19" t="s">
        <v>15</v>
      </c>
      <c r="BK131" s="187">
        <f>ROUND(I131*H131,2)</f>
        <v>0</v>
      </c>
      <c r="BL131" s="19" t="s">
        <v>253</v>
      </c>
      <c r="BM131" s="19" t="s">
        <v>1301</v>
      </c>
    </row>
    <row r="132" spans="2:65" s="1" customFormat="1" ht="16.5" customHeight="1">
      <c r="B132" s="175"/>
      <c r="C132" s="176" t="s">
        <v>353</v>
      </c>
      <c r="D132" s="176" t="s">
        <v>160</v>
      </c>
      <c r="E132" s="177" t="s">
        <v>1302</v>
      </c>
      <c r="F132" s="178" t="s">
        <v>1303</v>
      </c>
      <c r="G132" s="179" t="s">
        <v>554</v>
      </c>
      <c r="H132" s="180">
        <v>1</v>
      </c>
      <c r="I132" s="181"/>
      <c r="J132" s="182">
        <f>ROUND(I132*H132,2)</f>
        <v>0</v>
      </c>
      <c r="K132" s="178" t="s">
        <v>3</v>
      </c>
      <c r="L132" s="37"/>
      <c r="M132" s="183" t="s">
        <v>3</v>
      </c>
      <c r="N132" s="184" t="s">
        <v>42</v>
      </c>
      <c r="O132" s="67"/>
      <c r="P132" s="185">
        <f>O132*H132</f>
        <v>0</v>
      </c>
      <c r="Q132" s="185">
        <v>0</v>
      </c>
      <c r="R132" s="185">
        <f>Q132*H132</f>
        <v>0</v>
      </c>
      <c r="S132" s="185">
        <v>0</v>
      </c>
      <c r="T132" s="186">
        <f>S132*H132</f>
        <v>0</v>
      </c>
      <c r="AR132" s="19" t="s">
        <v>253</v>
      </c>
      <c r="AT132" s="19" t="s">
        <v>160</v>
      </c>
      <c r="AU132" s="19" t="s">
        <v>78</v>
      </c>
      <c r="AY132" s="19" t="s">
        <v>158</v>
      </c>
      <c r="BE132" s="187">
        <f>IF(N132="základní",J132,0)</f>
        <v>0</v>
      </c>
      <c r="BF132" s="187">
        <f>IF(N132="snížená",J132,0)</f>
        <v>0</v>
      </c>
      <c r="BG132" s="187">
        <f>IF(N132="zákl. přenesená",J132,0)</f>
        <v>0</v>
      </c>
      <c r="BH132" s="187">
        <f>IF(N132="sníž. přenesená",J132,0)</f>
        <v>0</v>
      </c>
      <c r="BI132" s="187">
        <f>IF(N132="nulová",J132,0)</f>
        <v>0</v>
      </c>
      <c r="BJ132" s="19" t="s">
        <v>15</v>
      </c>
      <c r="BK132" s="187">
        <f>ROUND(I132*H132,2)</f>
        <v>0</v>
      </c>
      <c r="BL132" s="19" t="s">
        <v>253</v>
      </c>
      <c r="BM132" s="19" t="s">
        <v>1304</v>
      </c>
    </row>
    <row r="133" spans="2:65" s="1" customFormat="1" ht="16.5" customHeight="1">
      <c r="B133" s="175"/>
      <c r="C133" s="176" t="s">
        <v>358</v>
      </c>
      <c r="D133" s="176" t="s">
        <v>160</v>
      </c>
      <c r="E133" s="177" t="s">
        <v>1305</v>
      </c>
      <c r="F133" s="178" t="s">
        <v>1306</v>
      </c>
      <c r="G133" s="179" t="s">
        <v>554</v>
      </c>
      <c r="H133" s="180">
        <v>1</v>
      </c>
      <c r="I133" s="181"/>
      <c r="J133" s="182">
        <f>ROUND(I133*H133,2)</f>
        <v>0</v>
      </c>
      <c r="K133" s="178" t="s">
        <v>3</v>
      </c>
      <c r="L133" s="37"/>
      <c r="M133" s="183" t="s">
        <v>3</v>
      </c>
      <c r="N133" s="184" t="s">
        <v>42</v>
      </c>
      <c r="O133" s="67"/>
      <c r="P133" s="185">
        <f>O133*H133</f>
        <v>0</v>
      </c>
      <c r="Q133" s="185">
        <v>0</v>
      </c>
      <c r="R133" s="185">
        <f>Q133*H133</f>
        <v>0</v>
      </c>
      <c r="S133" s="185">
        <v>0</v>
      </c>
      <c r="T133" s="186">
        <f>S133*H133</f>
        <v>0</v>
      </c>
      <c r="AR133" s="19" t="s">
        <v>253</v>
      </c>
      <c r="AT133" s="19" t="s">
        <v>160</v>
      </c>
      <c r="AU133" s="19" t="s">
        <v>78</v>
      </c>
      <c r="AY133" s="19" t="s">
        <v>158</v>
      </c>
      <c r="BE133" s="187">
        <f>IF(N133="základní",J133,0)</f>
        <v>0</v>
      </c>
      <c r="BF133" s="187">
        <f>IF(N133="snížená",J133,0)</f>
        <v>0</v>
      </c>
      <c r="BG133" s="187">
        <f>IF(N133="zákl. přenesená",J133,0)</f>
        <v>0</v>
      </c>
      <c r="BH133" s="187">
        <f>IF(N133="sníž. přenesená",J133,0)</f>
        <v>0</v>
      </c>
      <c r="BI133" s="187">
        <f>IF(N133="nulová",J133,0)</f>
        <v>0</v>
      </c>
      <c r="BJ133" s="19" t="s">
        <v>15</v>
      </c>
      <c r="BK133" s="187">
        <f>ROUND(I133*H133,2)</f>
        <v>0</v>
      </c>
      <c r="BL133" s="19" t="s">
        <v>253</v>
      </c>
      <c r="BM133" s="19" t="s">
        <v>1307</v>
      </c>
    </row>
    <row r="134" spans="2:65" s="1" customFormat="1" ht="16.5" customHeight="1">
      <c r="B134" s="175"/>
      <c r="C134" s="176" t="s">
        <v>364</v>
      </c>
      <c r="D134" s="176" t="s">
        <v>160</v>
      </c>
      <c r="E134" s="177" t="s">
        <v>1308</v>
      </c>
      <c r="F134" s="178" t="s">
        <v>1309</v>
      </c>
      <c r="G134" s="179" t="s">
        <v>554</v>
      </c>
      <c r="H134" s="180">
        <v>1</v>
      </c>
      <c r="I134" s="181"/>
      <c r="J134" s="182">
        <f>ROUND(I134*H134,2)</f>
        <v>0</v>
      </c>
      <c r="K134" s="178" t="s">
        <v>3</v>
      </c>
      <c r="L134" s="37"/>
      <c r="M134" s="231" t="s">
        <v>3</v>
      </c>
      <c r="N134" s="232" t="s">
        <v>42</v>
      </c>
      <c r="O134" s="233"/>
      <c r="P134" s="234">
        <f>O134*H134</f>
        <v>0</v>
      </c>
      <c r="Q134" s="234">
        <v>0</v>
      </c>
      <c r="R134" s="234">
        <f>Q134*H134</f>
        <v>0</v>
      </c>
      <c r="S134" s="234">
        <v>0</v>
      </c>
      <c r="T134" s="235">
        <f>S134*H134</f>
        <v>0</v>
      </c>
      <c r="AR134" s="19" t="s">
        <v>253</v>
      </c>
      <c r="AT134" s="19" t="s">
        <v>160</v>
      </c>
      <c r="AU134" s="19" t="s">
        <v>78</v>
      </c>
      <c r="AY134" s="19" t="s">
        <v>158</v>
      </c>
      <c r="BE134" s="187">
        <f>IF(N134="základní",J134,0)</f>
        <v>0</v>
      </c>
      <c r="BF134" s="187">
        <f>IF(N134="snížená",J134,0)</f>
        <v>0</v>
      </c>
      <c r="BG134" s="187">
        <f>IF(N134="zákl. přenesená",J134,0)</f>
        <v>0</v>
      </c>
      <c r="BH134" s="187">
        <f>IF(N134="sníž. přenesená",J134,0)</f>
        <v>0</v>
      </c>
      <c r="BI134" s="187">
        <f>IF(N134="nulová",J134,0)</f>
        <v>0</v>
      </c>
      <c r="BJ134" s="19" t="s">
        <v>15</v>
      </c>
      <c r="BK134" s="187">
        <f>ROUND(I134*H134,2)</f>
        <v>0</v>
      </c>
      <c r="BL134" s="19" t="s">
        <v>253</v>
      </c>
      <c r="BM134" s="19" t="s">
        <v>1310</v>
      </c>
    </row>
    <row r="135" spans="2:12" s="1" customFormat="1" ht="6.95" customHeight="1">
      <c r="B135" s="52"/>
      <c r="C135" s="53"/>
      <c r="D135" s="53"/>
      <c r="E135" s="53"/>
      <c r="F135" s="53"/>
      <c r="G135" s="53"/>
      <c r="H135" s="53"/>
      <c r="I135" s="137"/>
      <c r="J135" s="53"/>
      <c r="K135" s="53"/>
      <c r="L135" s="37"/>
    </row>
  </sheetData>
  <autoFilter ref="C95:K134"/>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8"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90</v>
      </c>
    </row>
    <row r="3" spans="2:46" ht="6.95" customHeight="1">
      <c r="B3" s="20"/>
      <c r="C3" s="21"/>
      <c r="D3" s="21"/>
      <c r="E3" s="21"/>
      <c r="F3" s="21"/>
      <c r="G3" s="21"/>
      <c r="H3" s="21"/>
      <c r="I3" s="119"/>
      <c r="J3" s="21"/>
      <c r="K3" s="21"/>
      <c r="L3" s="22"/>
      <c r="AT3" s="19" t="s">
        <v>78</v>
      </c>
    </row>
    <row r="4" spans="2:46" ht="24.95" customHeight="1">
      <c r="B4" s="22"/>
      <c r="D4" s="23" t="s">
        <v>104</v>
      </c>
      <c r="L4" s="22"/>
      <c r="M4" s="24" t="s">
        <v>11</v>
      </c>
      <c r="AT4" s="19" t="s">
        <v>4</v>
      </c>
    </row>
    <row r="5" spans="2:12" ht="6.95" customHeight="1">
      <c r="B5" s="22"/>
      <c r="L5" s="22"/>
    </row>
    <row r="6" spans="2:12" ht="12" customHeight="1">
      <c r="B6" s="22"/>
      <c r="D6" s="31" t="s">
        <v>17</v>
      </c>
      <c r="L6" s="22"/>
    </row>
    <row r="7" spans="2:12" ht="16.5" customHeight="1">
      <c r="B7" s="22"/>
      <c r="E7" s="120" t="str">
        <f>'Rekapitulace stavby'!K6</f>
        <v>Český Brod, ul. Žitomířská 760 -Energetická úspora ZŠ Tyršova</v>
      </c>
      <c r="F7" s="31"/>
      <c r="G7" s="31"/>
      <c r="H7" s="31"/>
      <c r="L7" s="22"/>
    </row>
    <row r="8" spans="2:12" ht="12">
      <c r="B8" s="22"/>
      <c r="D8" s="31" t="s">
        <v>105</v>
      </c>
      <c r="L8" s="22"/>
    </row>
    <row r="9" spans="2:12" ht="16.5" customHeight="1">
      <c r="B9" s="22"/>
      <c r="E9" s="120" t="s">
        <v>106</v>
      </c>
      <c r="L9" s="22"/>
    </row>
    <row r="10" spans="2:12" ht="12" customHeight="1">
      <c r="B10" s="22"/>
      <c r="D10" s="31" t="s">
        <v>107</v>
      </c>
      <c r="L10" s="22"/>
    </row>
    <row r="11" spans="2:12" s="1" customFormat="1" ht="16.5" customHeight="1">
      <c r="B11" s="37"/>
      <c r="E11" s="31" t="s">
        <v>108</v>
      </c>
      <c r="F11" s="1"/>
      <c r="G11" s="1"/>
      <c r="H11" s="1"/>
      <c r="I11" s="121"/>
      <c r="L11" s="37"/>
    </row>
    <row r="12" spans="2:12" s="1" customFormat="1" ht="12" customHeight="1">
      <c r="B12" s="37"/>
      <c r="D12" s="31" t="s">
        <v>109</v>
      </c>
      <c r="I12" s="121"/>
      <c r="L12" s="37"/>
    </row>
    <row r="13" spans="2:12" s="1" customFormat="1" ht="36.95" customHeight="1">
      <c r="B13" s="37"/>
      <c r="E13" s="58" t="s">
        <v>1311</v>
      </c>
      <c r="F13" s="1"/>
      <c r="G13" s="1"/>
      <c r="H13" s="1"/>
      <c r="I13" s="121"/>
      <c r="L13" s="37"/>
    </row>
    <row r="14" spans="2:12" s="1" customFormat="1" ht="12">
      <c r="B14" s="37"/>
      <c r="I14" s="121"/>
      <c r="L14" s="37"/>
    </row>
    <row r="15" spans="2:12" s="1" customFormat="1" ht="12" customHeight="1">
      <c r="B15" s="37"/>
      <c r="D15" s="31" t="s">
        <v>19</v>
      </c>
      <c r="F15" s="19" t="s">
        <v>3</v>
      </c>
      <c r="I15" s="122" t="s">
        <v>20</v>
      </c>
      <c r="J15" s="19" t="s">
        <v>3</v>
      </c>
      <c r="L15" s="37"/>
    </row>
    <row r="16" spans="2:12" s="1" customFormat="1" ht="12" customHeight="1">
      <c r="B16" s="37"/>
      <c r="D16" s="31" t="s">
        <v>21</v>
      </c>
      <c r="F16" s="19" t="s">
        <v>22</v>
      </c>
      <c r="I16" s="122" t="s">
        <v>23</v>
      </c>
      <c r="J16" s="60" t="str">
        <f>'Rekapitulace stavby'!AN8</f>
        <v>15.1.2019</v>
      </c>
      <c r="L16" s="37"/>
    </row>
    <row r="17" spans="2:12" s="1" customFormat="1" ht="10.8" customHeight="1">
      <c r="B17" s="37"/>
      <c r="I17" s="121"/>
      <c r="L17" s="37"/>
    </row>
    <row r="18" spans="2:12" s="1" customFormat="1" ht="12" customHeight="1">
      <c r="B18" s="37"/>
      <c r="D18" s="31" t="s">
        <v>25</v>
      </c>
      <c r="I18" s="122" t="s">
        <v>26</v>
      </c>
      <c r="J18" s="19" t="s">
        <v>3</v>
      </c>
      <c r="L18" s="37"/>
    </row>
    <row r="19" spans="2:12" s="1" customFormat="1" ht="18" customHeight="1">
      <c r="B19" s="37"/>
      <c r="E19" s="19" t="s">
        <v>27</v>
      </c>
      <c r="I19" s="122" t="s">
        <v>28</v>
      </c>
      <c r="J19" s="19" t="s">
        <v>3</v>
      </c>
      <c r="L19" s="37"/>
    </row>
    <row r="20" spans="2:12" s="1" customFormat="1" ht="6.95" customHeight="1">
      <c r="B20" s="37"/>
      <c r="I20" s="121"/>
      <c r="L20" s="37"/>
    </row>
    <row r="21" spans="2:12" s="1" customFormat="1" ht="12" customHeight="1">
      <c r="B21" s="37"/>
      <c r="D21" s="31" t="s">
        <v>29</v>
      </c>
      <c r="I21" s="122" t="s">
        <v>26</v>
      </c>
      <c r="J21" s="32" t="str">
        <f>'Rekapitulace stavby'!AN13</f>
        <v>Vyplň údaj</v>
      </c>
      <c r="L21" s="37"/>
    </row>
    <row r="22" spans="2:12" s="1" customFormat="1" ht="18" customHeight="1">
      <c r="B22" s="37"/>
      <c r="E22" s="32" t="str">
        <f>'Rekapitulace stavby'!E14</f>
        <v>Vyplň údaj</v>
      </c>
      <c r="F22" s="19"/>
      <c r="G22" s="19"/>
      <c r="H22" s="19"/>
      <c r="I22" s="122" t="s">
        <v>28</v>
      </c>
      <c r="J22" s="32" t="str">
        <f>'Rekapitulace stavby'!AN14</f>
        <v>Vyplň údaj</v>
      </c>
      <c r="L22" s="37"/>
    </row>
    <row r="23" spans="2:12" s="1" customFormat="1" ht="6.95" customHeight="1">
      <c r="B23" s="37"/>
      <c r="I23" s="121"/>
      <c r="L23" s="37"/>
    </row>
    <row r="24" spans="2:12" s="1" customFormat="1" ht="12" customHeight="1">
      <c r="B24" s="37"/>
      <c r="D24" s="31" t="s">
        <v>31</v>
      </c>
      <c r="I24" s="122" t="s">
        <v>26</v>
      </c>
      <c r="J24" s="19" t="s">
        <v>3</v>
      </c>
      <c r="L24" s="37"/>
    </row>
    <row r="25" spans="2:12" s="1" customFormat="1" ht="18" customHeight="1">
      <c r="B25" s="37"/>
      <c r="E25" s="19" t="s">
        <v>32</v>
      </c>
      <c r="I25" s="122" t="s">
        <v>28</v>
      </c>
      <c r="J25" s="19" t="s">
        <v>3</v>
      </c>
      <c r="L25" s="37"/>
    </row>
    <row r="26" spans="2:12" s="1" customFormat="1" ht="6.95" customHeight="1">
      <c r="B26" s="37"/>
      <c r="I26" s="121"/>
      <c r="L26" s="37"/>
    </row>
    <row r="27" spans="2:12" s="1" customFormat="1" ht="12" customHeight="1">
      <c r="B27" s="37"/>
      <c r="D27" s="31" t="s">
        <v>34</v>
      </c>
      <c r="I27" s="122" t="s">
        <v>26</v>
      </c>
      <c r="J27" s="19" t="str">
        <f>IF('Rekapitulace stavby'!AN19="","",'Rekapitulace stavby'!AN19)</f>
        <v/>
      </c>
      <c r="L27" s="37"/>
    </row>
    <row r="28" spans="2:12" s="1" customFormat="1" ht="18" customHeight="1">
      <c r="B28" s="37"/>
      <c r="E28" s="19" t="str">
        <f>IF('Rekapitulace stavby'!E20="","",'Rekapitulace stavby'!E20)</f>
        <v xml:space="preserve"> </v>
      </c>
      <c r="I28" s="122" t="s">
        <v>28</v>
      </c>
      <c r="J28" s="19" t="str">
        <f>IF('Rekapitulace stavby'!AN20="","",'Rekapitulace stavby'!AN20)</f>
        <v/>
      </c>
      <c r="L28" s="37"/>
    </row>
    <row r="29" spans="2:12" s="1" customFormat="1" ht="6.95" customHeight="1">
      <c r="B29" s="37"/>
      <c r="I29" s="121"/>
      <c r="L29" s="37"/>
    </row>
    <row r="30" spans="2:12" s="1" customFormat="1" ht="12" customHeight="1">
      <c r="B30" s="37"/>
      <c r="D30" s="31" t="s">
        <v>35</v>
      </c>
      <c r="I30" s="121"/>
      <c r="L30" s="37"/>
    </row>
    <row r="31" spans="2:12" s="7" customFormat="1" ht="45" customHeight="1">
      <c r="B31" s="123"/>
      <c r="E31" s="35" t="s">
        <v>111</v>
      </c>
      <c r="F31" s="35"/>
      <c r="G31" s="35"/>
      <c r="H31" s="35"/>
      <c r="I31" s="124"/>
      <c r="L31" s="123"/>
    </row>
    <row r="32" spans="2:12" s="1" customFormat="1" ht="6.95" customHeight="1">
      <c r="B32" s="37"/>
      <c r="I32" s="121"/>
      <c r="L32" s="37"/>
    </row>
    <row r="33" spans="2:12" s="1" customFormat="1" ht="6.95" customHeight="1">
      <c r="B33" s="37"/>
      <c r="D33" s="63"/>
      <c r="E33" s="63"/>
      <c r="F33" s="63"/>
      <c r="G33" s="63"/>
      <c r="H33" s="63"/>
      <c r="I33" s="125"/>
      <c r="J33" s="63"/>
      <c r="K33" s="63"/>
      <c r="L33" s="37"/>
    </row>
    <row r="34" spans="2:12" s="1" customFormat="1" ht="25.4" customHeight="1">
      <c r="B34" s="37"/>
      <c r="D34" s="126" t="s">
        <v>37</v>
      </c>
      <c r="I34" s="121"/>
      <c r="J34" s="83">
        <f>ROUND(J92,2)</f>
        <v>0</v>
      </c>
      <c r="L34" s="37"/>
    </row>
    <row r="35" spans="2:12" s="1" customFormat="1" ht="6.95" customHeight="1">
      <c r="B35" s="37"/>
      <c r="D35" s="63"/>
      <c r="E35" s="63"/>
      <c r="F35" s="63"/>
      <c r="G35" s="63"/>
      <c r="H35" s="63"/>
      <c r="I35" s="125"/>
      <c r="J35" s="63"/>
      <c r="K35" s="63"/>
      <c r="L35" s="37"/>
    </row>
    <row r="36" spans="2:12" s="1" customFormat="1" ht="14.4" customHeight="1">
      <c r="B36" s="37"/>
      <c r="F36" s="41" t="s">
        <v>39</v>
      </c>
      <c r="I36" s="127" t="s">
        <v>38</v>
      </c>
      <c r="J36" s="41" t="s">
        <v>40</v>
      </c>
      <c r="L36" s="37"/>
    </row>
    <row r="37" spans="2:12" s="1" customFormat="1" ht="14.4" customHeight="1">
      <c r="B37" s="37"/>
      <c r="D37" s="31" t="s">
        <v>41</v>
      </c>
      <c r="E37" s="31" t="s">
        <v>42</v>
      </c>
      <c r="F37" s="128">
        <f>ROUND((SUM(BE92:BE105)),2)</f>
        <v>0</v>
      </c>
      <c r="I37" s="129">
        <v>0.21</v>
      </c>
      <c r="J37" s="128">
        <f>ROUND(((SUM(BE92:BE105))*I37),2)</f>
        <v>0</v>
      </c>
      <c r="L37" s="37"/>
    </row>
    <row r="38" spans="2:12" s="1" customFormat="1" ht="14.4" customHeight="1">
      <c r="B38" s="37"/>
      <c r="E38" s="31" t="s">
        <v>43</v>
      </c>
      <c r="F38" s="128">
        <f>ROUND((SUM(BF92:BF105)),2)</f>
        <v>0</v>
      </c>
      <c r="I38" s="129">
        <v>0.15</v>
      </c>
      <c r="J38" s="128">
        <f>ROUND(((SUM(BF92:BF105))*I38),2)</f>
        <v>0</v>
      </c>
      <c r="L38" s="37"/>
    </row>
    <row r="39" spans="2:12" s="1" customFormat="1" ht="14.4" customHeight="1" hidden="1">
      <c r="B39" s="37"/>
      <c r="E39" s="31" t="s">
        <v>44</v>
      </c>
      <c r="F39" s="128">
        <f>ROUND((SUM(BG92:BG105)),2)</f>
        <v>0</v>
      </c>
      <c r="I39" s="129">
        <v>0.21</v>
      </c>
      <c r="J39" s="128">
        <f>0</f>
        <v>0</v>
      </c>
      <c r="L39" s="37"/>
    </row>
    <row r="40" spans="2:12" s="1" customFormat="1" ht="14.4" customHeight="1" hidden="1">
      <c r="B40" s="37"/>
      <c r="E40" s="31" t="s">
        <v>45</v>
      </c>
      <c r="F40" s="128">
        <f>ROUND((SUM(BH92:BH105)),2)</f>
        <v>0</v>
      </c>
      <c r="I40" s="129">
        <v>0.15</v>
      </c>
      <c r="J40" s="128">
        <f>0</f>
        <v>0</v>
      </c>
      <c r="L40" s="37"/>
    </row>
    <row r="41" spans="2:12" s="1" customFormat="1" ht="14.4" customHeight="1" hidden="1">
      <c r="B41" s="37"/>
      <c r="E41" s="31" t="s">
        <v>46</v>
      </c>
      <c r="F41" s="128">
        <f>ROUND((SUM(BI92:BI105)),2)</f>
        <v>0</v>
      </c>
      <c r="I41" s="129">
        <v>0</v>
      </c>
      <c r="J41" s="128">
        <f>0</f>
        <v>0</v>
      </c>
      <c r="L41" s="37"/>
    </row>
    <row r="42" spans="2:12" s="1" customFormat="1" ht="6.95" customHeight="1">
      <c r="B42" s="37"/>
      <c r="I42" s="121"/>
      <c r="L42" s="37"/>
    </row>
    <row r="43" spans="2:12" s="1" customFormat="1" ht="25.4" customHeight="1">
      <c r="B43" s="37"/>
      <c r="C43" s="130"/>
      <c r="D43" s="131" t="s">
        <v>47</v>
      </c>
      <c r="E43" s="71"/>
      <c r="F43" s="71"/>
      <c r="G43" s="132" t="s">
        <v>48</v>
      </c>
      <c r="H43" s="133" t="s">
        <v>49</v>
      </c>
      <c r="I43" s="134"/>
      <c r="J43" s="135">
        <f>SUM(J34:J41)</f>
        <v>0</v>
      </c>
      <c r="K43" s="136"/>
      <c r="L43" s="37"/>
    </row>
    <row r="44" spans="2:12" s="1" customFormat="1" ht="14.4" customHeight="1">
      <c r="B44" s="52"/>
      <c r="C44" s="53"/>
      <c r="D44" s="53"/>
      <c r="E44" s="53"/>
      <c r="F44" s="53"/>
      <c r="G44" s="53"/>
      <c r="H44" s="53"/>
      <c r="I44" s="137"/>
      <c r="J44" s="53"/>
      <c r="K44" s="53"/>
      <c r="L44" s="37"/>
    </row>
    <row r="48" spans="2:12" s="1" customFormat="1" ht="6.95" customHeight="1">
      <c r="B48" s="54"/>
      <c r="C48" s="55"/>
      <c r="D48" s="55"/>
      <c r="E48" s="55"/>
      <c r="F48" s="55"/>
      <c r="G48" s="55"/>
      <c r="H48" s="55"/>
      <c r="I48" s="138"/>
      <c r="J48" s="55"/>
      <c r="K48" s="55"/>
      <c r="L48" s="37"/>
    </row>
    <row r="49" spans="2:12" s="1" customFormat="1" ht="24.95" customHeight="1">
      <c r="B49" s="37"/>
      <c r="C49" s="23" t="s">
        <v>112</v>
      </c>
      <c r="I49" s="121"/>
      <c r="L49" s="37"/>
    </row>
    <row r="50" spans="2:12" s="1" customFormat="1" ht="6.95" customHeight="1">
      <c r="B50" s="37"/>
      <c r="I50" s="121"/>
      <c r="L50" s="37"/>
    </row>
    <row r="51" spans="2:12" s="1" customFormat="1" ht="12" customHeight="1">
      <c r="B51" s="37"/>
      <c r="C51" s="31" t="s">
        <v>17</v>
      </c>
      <c r="I51" s="121"/>
      <c r="L51" s="37"/>
    </row>
    <row r="52" spans="2:12" s="1" customFormat="1" ht="16.5" customHeight="1">
      <c r="B52" s="37"/>
      <c r="E52" s="120" t="str">
        <f>E7</f>
        <v>Český Brod, ul. Žitomířská 760 -Energetická úspora ZŠ Tyršova</v>
      </c>
      <c r="F52" s="31"/>
      <c r="G52" s="31"/>
      <c r="H52" s="31"/>
      <c r="I52" s="121"/>
      <c r="L52" s="37"/>
    </row>
    <row r="53" spans="2:12" ht="12" customHeight="1">
      <c r="B53" s="22"/>
      <c r="C53" s="31" t="s">
        <v>105</v>
      </c>
      <c r="L53" s="22"/>
    </row>
    <row r="54" spans="2:12" ht="16.5" customHeight="1">
      <c r="B54" s="22"/>
      <c r="E54" s="120" t="s">
        <v>106</v>
      </c>
      <c r="L54" s="22"/>
    </row>
    <row r="55" spans="2:12" ht="12" customHeight="1">
      <c r="B55" s="22"/>
      <c r="C55" s="31" t="s">
        <v>107</v>
      </c>
      <c r="L55" s="22"/>
    </row>
    <row r="56" spans="2:12" s="1" customFormat="1" ht="16.5" customHeight="1">
      <c r="B56" s="37"/>
      <c r="E56" s="31" t="s">
        <v>108</v>
      </c>
      <c r="F56" s="1"/>
      <c r="G56" s="1"/>
      <c r="H56" s="1"/>
      <c r="I56" s="121"/>
      <c r="L56" s="37"/>
    </row>
    <row r="57" spans="2:12" s="1" customFormat="1" ht="12" customHeight="1">
      <c r="B57" s="37"/>
      <c r="C57" s="31" t="s">
        <v>109</v>
      </c>
      <c r="I57" s="121"/>
      <c r="L57" s="37"/>
    </row>
    <row r="58" spans="2:12" s="1" customFormat="1" ht="16.5" customHeight="1">
      <c r="B58" s="37"/>
      <c r="E58" s="58" t="str">
        <f>E13</f>
        <v>VRN - Ostatní a vedlejší náklady</v>
      </c>
      <c r="F58" s="1"/>
      <c r="G58" s="1"/>
      <c r="H58" s="1"/>
      <c r="I58" s="121"/>
      <c r="L58" s="37"/>
    </row>
    <row r="59" spans="2:12" s="1" customFormat="1" ht="6.95" customHeight="1">
      <c r="B59" s="37"/>
      <c r="I59" s="121"/>
      <c r="L59" s="37"/>
    </row>
    <row r="60" spans="2:12" s="1" customFormat="1" ht="12" customHeight="1">
      <c r="B60" s="37"/>
      <c r="C60" s="31" t="s">
        <v>21</v>
      </c>
      <c r="F60" s="19" t="str">
        <f>F16</f>
        <v xml:space="preserve"> </v>
      </c>
      <c r="I60" s="122" t="s">
        <v>23</v>
      </c>
      <c r="J60" s="60" t="str">
        <f>IF(J16="","",J16)</f>
        <v>15.1.2019</v>
      </c>
      <c r="L60" s="37"/>
    </row>
    <row r="61" spans="2:12" s="1" customFormat="1" ht="6.95" customHeight="1">
      <c r="B61" s="37"/>
      <c r="I61" s="121"/>
      <c r="L61" s="37"/>
    </row>
    <row r="62" spans="2:12" s="1" customFormat="1" ht="13.65" customHeight="1">
      <c r="B62" s="37"/>
      <c r="C62" s="31" t="s">
        <v>25</v>
      </c>
      <c r="F62" s="19" t="str">
        <f>E19</f>
        <v>MĚSTO ČESKÝ BROD</v>
      </c>
      <c r="I62" s="122" t="s">
        <v>31</v>
      </c>
      <c r="J62" s="35" t="str">
        <f>E25</f>
        <v>Revitali s.r.o.</v>
      </c>
      <c r="L62" s="37"/>
    </row>
    <row r="63" spans="2:12" s="1" customFormat="1" ht="13.65" customHeight="1">
      <c r="B63" s="37"/>
      <c r="C63" s="31" t="s">
        <v>29</v>
      </c>
      <c r="F63" s="19" t="str">
        <f>IF(E22="","",E22)</f>
        <v>Vyplň údaj</v>
      </c>
      <c r="I63" s="122" t="s">
        <v>34</v>
      </c>
      <c r="J63" s="35" t="str">
        <f>E28</f>
        <v xml:space="preserve"> </v>
      </c>
      <c r="L63" s="37"/>
    </row>
    <row r="64" spans="2:12" s="1" customFormat="1" ht="10.3" customHeight="1">
      <c r="B64" s="37"/>
      <c r="I64" s="121"/>
      <c r="L64" s="37"/>
    </row>
    <row r="65" spans="2:12" s="1" customFormat="1" ht="29.25" customHeight="1">
      <c r="B65" s="37"/>
      <c r="C65" s="139" t="s">
        <v>113</v>
      </c>
      <c r="D65" s="130"/>
      <c r="E65" s="130"/>
      <c r="F65" s="130"/>
      <c r="G65" s="130"/>
      <c r="H65" s="130"/>
      <c r="I65" s="140"/>
      <c r="J65" s="141" t="s">
        <v>114</v>
      </c>
      <c r="K65" s="130"/>
      <c r="L65" s="37"/>
    </row>
    <row r="66" spans="2:12" s="1" customFormat="1" ht="10.3" customHeight="1">
      <c r="B66" s="37"/>
      <c r="I66" s="121"/>
      <c r="L66" s="37"/>
    </row>
    <row r="67" spans="2:47" s="1" customFormat="1" ht="22.8" customHeight="1">
      <c r="B67" s="37"/>
      <c r="C67" s="142" t="s">
        <v>69</v>
      </c>
      <c r="I67" s="121"/>
      <c r="J67" s="83">
        <f>J92</f>
        <v>0</v>
      </c>
      <c r="L67" s="37"/>
      <c r="AU67" s="19" t="s">
        <v>115</v>
      </c>
    </row>
    <row r="68" spans="2:12" s="8" customFormat="1" ht="24.95" customHeight="1">
      <c r="B68" s="143"/>
      <c r="D68" s="144" t="s">
        <v>1312</v>
      </c>
      <c r="E68" s="145"/>
      <c r="F68" s="145"/>
      <c r="G68" s="145"/>
      <c r="H68" s="145"/>
      <c r="I68" s="146"/>
      <c r="J68" s="147">
        <f>J93</f>
        <v>0</v>
      </c>
      <c r="L68" s="143"/>
    </row>
    <row r="69" spans="2:12" s="1" customFormat="1" ht="21.8" customHeight="1">
      <c r="B69" s="37"/>
      <c r="I69" s="121"/>
      <c r="L69" s="37"/>
    </row>
    <row r="70" spans="2:12" s="1" customFormat="1" ht="6.95" customHeight="1">
      <c r="B70" s="52"/>
      <c r="C70" s="53"/>
      <c r="D70" s="53"/>
      <c r="E70" s="53"/>
      <c r="F70" s="53"/>
      <c r="G70" s="53"/>
      <c r="H70" s="53"/>
      <c r="I70" s="137"/>
      <c r="J70" s="53"/>
      <c r="K70" s="53"/>
      <c r="L70" s="37"/>
    </row>
    <row r="74" spans="2:12" s="1" customFormat="1" ht="6.95" customHeight="1">
      <c r="B74" s="54"/>
      <c r="C74" s="55"/>
      <c r="D74" s="55"/>
      <c r="E74" s="55"/>
      <c r="F74" s="55"/>
      <c r="G74" s="55"/>
      <c r="H74" s="55"/>
      <c r="I74" s="138"/>
      <c r="J74" s="55"/>
      <c r="K74" s="55"/>
      <c r="L74" s="37"/>
    </row>
    <row r="75" spans="2:12" s="1" customFormat="1" ht="24.95" customHeight="1">
      <c r="B75" s="37"/>
      <c r="C75" s="23" t="s">
        <v>143</v>
      </c>
      <c r="I75" s="121"/>
      <c r="L75" s="37"/>
    </row>
    <row r="76" spans="2:12" s="1" customFormat="1" ht="6.95" customHeight="1">
      <c r="B76" s="37"/>
      <c r="I76" s="121"/>
      <c r="L76" s="37"/>
    </row>
    <row r="77" spans="2:12" s="1" customFormat="1" ht="12" customHeight="1">
      <c r="B77" s="37"/>
      <c r="C77" s="31" t="s">
        <v>17</v>
      </c>
      <c r="I77" s="121"/>
      <c r="L77" s="37"/>
    </row>
    <row r="78" spans="2:12" s="1" customFormat="1" ht="16.5" customHeight="1">
      <c r="B78" s="37"/>
      <c r="E78" s="120" t="str">
        <f>E7</f>
        <v>Český Brod, ul. Žitomířská 760 -Energetická úspora ZŠ Tyršova</v>
      </c>
      <c r="F78" s="31"/>
      <c r="G78" s="31"/>
      <c r="H78" s="31"/>
      <c r="I78" s="121"/>
      <c r="L78" s="37"/>
    </row>
    <row r="79" spans="2:12" ht="12" customHeight="1">
      <c r="B79" s="22"/>
      <c r="C79" s="31" t="s">
        <v>105</v>
      </c>
      <c r="L79" s="22"/>
    </row>
    <row r="80" spans="2:12" ht="16.5" customHeight="1">
      <c r="B80" s="22"/>
      <c r="E80" s="120" t="s">
        <v>106</v>
      </c>
      <c r="L80" s="22"/>
    </row>
    <row r="81" spans="2:12" ht="12" customHeight="1">
      <c r="B81" s="22"/>
      <c r="C81" s="31" t="s">
        <v>107</v>
      </c>
      <c r="L81" s="22"/>
    </row>
    <row r="82" spans="2:12" s="1" customFormat="1" ht="16.5" customHeight="1">
      <c r="B82" s="37"/>
      <c r="E82" s="31" t="s">
        <v>108</v>
      </c>
      <c r="F82" s="1"/>
      <c r="G82" s="1"/>
      <c r="H82" s="1"/>
      <c r="I82" s="121"/>
      <c r="L82" s="37"/>
    </row>
    <row r="83" spans="2:12" s="1" customFormat="1" ht="12" customHeight="1">
      <c r="B83" s="37"/>
      <c r="C83" s="31" t="s">
        <v>109</v>
      </c>
      <c r="I83" s="121"/>
      <c r="L83" s="37"/>
    </row>
    <row r="84" spans="2:12" s="1" customFormat="1" ht="16.5" customHeight="1">
      <c r="B84" s="37"/>
      <c r="E84" s="58" t="str">
        <f>E13</f>
        <v>VRN - Ostatní a vedlejší náklady</v>
      </c>
      <c r="F84" s="1"/>
      <c r="G84" s="1"/>
      <c r="H84" s="1"/>
      <c r="I84" s="121"/>
      <c r="L84" s="37"/>
    </row>
    <row r="85" spans="2:12" s="1" customFormat="1" ht="6.95" customHeight="1">
      <c r="B85" s="37"/>
      <c r="I85" s="121"/>
      <c r="L85" s="37"/>
    </row>
    <row r="86" spans="2:12" s="1" customFormat="1" ht="12" customHeight="1">
      <c r="B86" s="37"/>
      <c r="C86" s="31" t="s">
        <v>21</v>
      </c>
      <c r="F86" s="19" t="str">
        <f>F16</f>
        <v xml:space="preserve"> </v>
      </c>
      <c r="I86" s="122" t="s">
        <v>23</v>
      </c>
      <c r="J86" s="60" t="str">
        <f>IF(J16="","",J16)</f>
        <v>15.1.2019</v>
      </c>
      <c r="L86" s="37"/>
    </row>
    <row r="87" spans="2:12" s="1" customFormat="1" ht="6.95" customHeight="1">
      <c r="B87" s="37"/>
      <c r="I87" s="121"/>
      <c r="L87" s="37"/>
    </row>
    <row r="88" spans="2:12" s="1" customFormat="1" ht="13.65" customHeight="1">
      <c r="B88" s="37"/>
      <c r="C88" s="31" t="s">
        <v>25</v>
      </c>
      <c r="F88" s="19" t="str">
        <f>E19</f>
        <v>MĚSTO ČESKÝ BROD</v>
      </c>
      <c r="I88" s="122" t="s">
        <v>31</v>
      </c>
      <c r="J88" s="35" t="str">
        <f>E25</f>
        <v>Revitali s.r.o.</v>
      </c>
      <c r="L88" s="37"/>
    </row>
    <row r="89" spans="2:12" s="1" customFormat="1" ht="13.65" customHeight="1">
      <c r="B89" s="37"/>
      <c r="C89" s="31" t="s">
        <v>29</v>
      </c>
      <c r="F89" s="19" t="str">
        <f>IF(E22="","",E22)</f>
        <v>Vyplň údaj</v>
      </c>
      <c r="I89" s="122" t="s">
        <v>34</v>
      </c>
      <c r="J89" s="35" t="str">
        <f>E28</f>
        <v xml:space="preserve"> </v>
      </c>
      <c r="L89" s="37"/>
    </row>
    <row r="90" spans="2:12" s="1" customFormat="1" ht="10.3" customHeight="1">
      <c r="B90" s="37"/>
      <c r="I90" s="121"/>
      <c r="L90" s="37"/>
    </row>
    <row r="91" spans="2:20" s="10" customFormat="1" ht="29.25" customHeight="1">
      <c r="B91" s="153"/>
      <c r="C91" s="154" t="s">
        <v>144</v>
      </c>
      <c r="D91" s="155" t="s">
        <v>56</v>
      </c>
      <c r="E91" s="155" t="s">
        <v>52</v>
      </c>
      <c r="F91" s="155" t="s">
        <v>53</v>
      </c>
      <c r="G91" s="155" t="s">
        <v>145</v>
      </c>
      <c r="H91" s="155" t="s">
        <v>146</v>
      </c>
      <c r="I91" s="156" t="s">
        <v>147</v>
      </c>
      <c r="J91" s="155" t="s">
        <v>114</v>
      </c>
      <c r="K91" s="157" t="s">
        <v>148</v>
      </c>
      <c r="L91" s="153"/>
      <c r="M91" s="75" t="s">
        <v>3</v>
      </c>
      <c r="N91" s="76" t="s">
        <v>41</v>
      </c>
      <c r="O91" s="76" t="s">
        <v>149</v>
      </c>
      <c r="P91" s="76" t="s">
        <v>150</v>
      </c>
      <c r="Q91" s="76" t="s">
        <v>151</v>
      </c>
      <c r="R91" s="76" t="s">
        <v>152</v>
      </c>
      <c r="S91" s="76" t="s">
        <v>153</v>
      </c>
      <c r="T91" s="77" t="s">
        <v>154</v>
      </c>
    </row>
    <row r="92" spans="2:63" s="1" customFormat="1" ht="22.8" customHeight="1">
      <c r="B92" s="37"/>
      <c r="C92" s="80" t="s">
        <v>155</v>
      </c>
      <c r="I92" s="121"/>
      <c r="J92" s="158">
        <f>BK92</f>
        <v>0</v>
      </c>
      <c r="L92" s="37"/>
      <c r="M92" s="78"/>
      <c r="N92" s="63"/>
      <c r="O92" s="63"/>
      <c r="P92" s="159">
        <f>P93</f>
        <v>0</v>
      </c>
      <c r="Q92" s="63"/>
      <c r="R92" s="159">
        <f>R93</f>
        <v>0</v>
      </c>
      <c r="S92" s="63"/>
      <c r="T92" s="160">
        <f>T93</f>
        <v>0</v>
      </c>
      <c r="AT92" s="19" t="s">
        <v>70</v>
      </c>
      <c r="AU92" s="19" t="s">
        <v>115</v>
      </c>
      <c r="BK92" s="161">
        <f>BK93</f>
        <v>0</v>
      </c>
    </row>
    <row r="93" spans="2:63" s="11" customFormat="1" ht="25.9" customHeight="1">
      <c r="B93" s="162"/>
      <c r="D93" s="163" t="s">
        <v>70</v>
      </c>
      <c r="E93" s="164" t="s">
        <v>88</v>
      </c>
      <c r="F93" s="164" t="s">
        <v>1313</v>
      </c>
      <c r="I93" s="165"/>
      <c r="J93" s="166">
        <f>BK93</f>
        <v>0</v>
      </c>
      <c r="L93" s="162"/>
      <c r="M93" s="167"/>
      <c r="N93" s="168"/>
      <c r="O93" s="168"/>
      <c r="P93" s="169">
        <f>SUM(P94:P105)</f>
        <v>0</v>
      </c>
      <c r="Q93" s="168"/>
      <c r="R93" s="169">
        <f>SUM(R94:R105)</f>
        <v>0</v>
      </c>
      <c r="S93" s="168"/>
      <c r="T93" s="170">
        <f>SUM(T94:T105)</f>
        <v>0</v>
      </c>
      <c r="AR93" s="163" t="s">
        <v>182</v>
      </c>
      <c r="AT93" s="171" t="s">
        <v>70</v>
      </c>
      <c r="AU93" s="171" t="s">
        <v>71</v>
      </c>
      <c r="AY93" s="163" t="s">
        <v>158</v>
      </c>
      <c r="BK93" s="172">
        <f>SUM(BK94:BK105)</f>
        <v>0</v>
      </c>
    </row>
    <row r="94" spans="2:65" s="1" customFormat="1" ht="78.75" customHeight="1">
      <c r="B94" s="175"/>
      <c r="C94" s="176" t="s">
        <v>15</v>
      </c>
      <c r="D94" s="176" t="s">
        <v>160</v>
      </c>
      <c r="E94" s="177" t="s">
        <v>1314</v>
      </c>
      <c r="F94" s="178" t="s">
        <v>1315</v>
      </c>
      <c r="G94" s="179" t="s">
        <v>554</v>
      </c>
      <c r="H94" s="180">
        <v>1</v>
      </c>
      <c r="I94" s="181"/>
      <c r="J94" s="182">
        <f>ROUND(I94*H94,2)</f>
        <v>0</v>
      </c>
      <c r="K94" s="178" t="s">
        <v>3</v>
      </c>
      <c r="L94" s="37"/>
      <c r="M94" s="183" t="s">
        <v>3</v>
      </c>
      <c r="N94" s="184" t="s">
        <v>42</v>
      </c>
      <c r="O94" s="67"/>
      <c r="P94" s="185">
        <f>O94*H94</f>
        <v>0</v>
      </c>
      <c r="Q94" s="185">
        <v>0</v>
      </c>
      <c r="R94" s="185">
        <f>Q94*H94</f>
        <v>0</v>
      </c>
      <c r="S94" s="185">
        <v>0</v>
      </c>
      <c r="T94" s="186">
        <f>S94*H94</f>
        <v>0</v>
      </c>
      <c r="AR94" s="19" t="s">
        <v>165</v>
      </c>
      <c r="AT94" s="19" t="s">
        <v>160</v>
      </c>
      <c r="AU94" s="19" t="s">
        <v>15</v>
      </c>
      <c r="AY94" s="19" t="s">
        <v>158</v>
      </c>
      <c r="BE94" s="187">
        <f>IF(N94="základní",J94,0)</f>
        <v>0</v>
      </c>
      <c r="BF94" s="187">
        <f>IF(N94="snížená",J94,0)</f>
        <v>0</v>
      </c>
      <c r="BG94" s="187">
        <f>IF(N94="zákl. přenesená",J94,0)</f>
        <v>0</v>
      </c>
      <c r="BH94" s="187">
        <f>IF(N94="sníž. přenesená",J94,0)</f>
        <v>0</v>
      </c>
      <c r="BI94" s="187">
        <f>IF(N94="nulová",J94,0)</f>
        <v>0</v>
      </c>
      <c r="BJ94" s="19" t="s">
        <v>15</v>
      </c>
      <c r="BK94" s="187">
        <f>ROUND(I94*H94,2)</f>
        <v>0</v>
      </c>
      <c r="BL94" s="19" t="s">
        <v>165</v>
      </c>
      <c r="BM94" s="19" t="s">
        <v>1316</v>
      </c>
    </row>
    <row r="95" spans="2:65" s="1" customFormat="1" ht="90" customHeight="1">
      <c r="B95" s="175"/>
      <c r="C95" s="176" t="s">
        <v>78</v>
      </c>
      <c r="D95" s="176" t="s">
        <v>160</v>
      </c>
      <c r="E95" s="177" t="s">
        <v>1317</v>
      </c>
      <c r="F95" s="178" t="s">
        <v>1318</v>
      </c>
      <c r="G95" s="179" t="s">
        <v>554</v>
      </c>
      <c r="H95" s="180">
        <v>1</v>
      </c>
      <c r="I95" s="181"/>
      <c r="J95" s="182">
        <f>ROUND(I95*H95,2)</f>
        <v>0</v>
      </c>
      <c r="K95" s="178" t="s">
        <v>3</v>
      </c>
      <c r="L95" s="37"/>
      <c r="M95" s="183" t="s">
        <v>3</v>
      </c>
      <c r="N95" s="184" t="s">
        <v>42</v>
      </c>
      <c r="O95" s="67"/>
      <c r="P95" s="185">
        <f>O95*H95</f>
        <v>0</v>
      </c>
      <c r="Q95" s="185">
        <v>0</v>
      </c>
      <c r="R95" s="185">
        <f>Q95*H95</f>
        <v>0</v>
      </c>
      <c r="S95" s="185">
        <v>0</v>
      </c>
      <c r="T95" s="186">
        <f>S95*H95</f>
        <v>0</v>
      </c>
      <c r="AR95" s="19" t="s">
        <v>165</v>
      </c>
      <c r="AT95" s="19" t="s">
        <v>160</v>
      </c>
      <c r="AU95" s="19" t="s">
        <v>15</v>
      </c>
      <c r="AY95" s="19" t="s">
        <v>158</v>
      </c>
      <c r="BE95" s="187">
        <f>IF(N95="základní",J95,0)</f>
        <v>0</v>
      </c>
      <c r="BF95" s="187">
        <f>IF(N95="snížená",J95,0)</f>
        <v>0</v>
      </c>
      <c r="BG95" s="187">
        <f>IF(N95="zákl. přenesená",J95,0)</f>
        <v>0</v>
      </c>
      <c r="BH95" s="187">
        <f>IF(N95="sníž. přenesená",J95,0)</f>
        <v>0</v>
      </c>
      <c r="BI95" s="187">
        <f>IF(N95="nulová",J95,0)</f>
        <v>0</v>
      </c>
      <c r="BJ95" s="19" t="s">
        <v>15</v>
      </c>
      <c r="BK95" s="187">
        <f>ROUND(I95*H95,2)</f>
        <v>0</v>
      </c>
      <c r="BL95" s="19" t="s">
        <v>165</v>
      </c>
      <c r="BM95" s="19" t="s">
        <v>1319</v>
      </c>
    </row>
    <row r="96" spans="2:65" s="1" customFormat="1" ht="16.5" customHeight="1">
      <c r="B96" s="175"/>
      <c r="C96" s="176" t="s">
        <v>84</v>
      </c>
      <c r="D96" s="176" t="s">
        <v>160</v>
      </c>
      <c r="E96" s="177" t="s">
        <v>1320</v>
      </c>
      <c r="F96" s="178" t="s">
        <v>1321</v>
      </c>
      <c r="G96" s="179" t="s">
        <v>554</v>
      </c>
      <c r="H96" s="180">
        <v>1</v>
      </c>
      <c r="I96" s="181"/>
      <c r="J96" s="182">
        <f>ROUND(I96*H96,2)</f>
        <v>0</v>
      </c>
      <c r="K96" s="178" t="s">
        <v>3</v>
      </c>
      <c r="L96" s="37"/>
      <c r="M96" s="183" t="s">
        <v>3</v>
      </c>
      <c r="N96" s="184" t="s">
        <v>42</v>
      </c>
      <c r="O96" s="67"/>
      <c r="P96" s="185">
        <f>O96*H96</f>
        <v>0</v>
      </c>
      <c r="Q96" s="185">
        <v>0</v>
      </c>
      <c r="R96" s="185">
        <f>Q96*H96</f>
        <v>0</v>
      </c>
      <c r="S96" s="185">
        <v>0</v>
      </c>
      <c r="T96" s="186">
        <f>S96*H96</f>
        <v>0</v>
      </c>
      <c r="AR96" s="19" t="s">
        <v>165</v>
      </c>
      <c r="AT96" s="19" t="s">
        <v>160</v>
      </c>
      <c r="AU96" s="19" t="s">
        <v>15</v>
      </c>
      <c r="AY96" s="19" t="s">
        <v>158</v>
      </c>
      <c r="BE96" s="187">
        <f>IF(N96="základní",J96,0)</f>
        <v>0</v>
      </c>
      <c r="BF96" s="187">
        <f>IF(N96="snížená",J96,0)</f>
        <v>0</v>
      </c>
      <c r="BG96" s="187">
        <f>IF(N96="zákl. přenesená",J96,0)</f>
        <v>0</v>
      </c>
      <c r="BH96" s="187">
        <f>IF(N96="sníž. přenesená",J96,0)</f>
        <v>0</v>
      </c>
      <c r="BI96" s="187">
        <f>IF(N96="nulová",J96,0)</f>
        <v>0</v>
      </c>
      <c r="BJ96" s="19" t="s">
        <v>15</v>
      </c>
      <c r="BK96" s="187">
        <f>ROUND(I96*H96,2)</f>
        <v>0</v>
      </c>
      <c r="BL96" s="19" t="s">
        <v>165</v>
      </c>
      <c r="BM96" s="19" t="s">
        <v>1322</v>
      </c>
    </row>
    <row r="97" spans="2:65" s="1" customFormat="1" ht="16.5" customHeight="1">
      <c r="B97" s="175"/>
      <c r="C97" s="176" t="s">
        <v>165</v>
      </c>
      <c r="D97" s="176" t="s">
        <v>160</v>
      </c>
      <c r="E97" s="177" t="s">
        <v>1323</v>
      </c>
      <c r="F97" s="178" t="s">
        <v>1324</v>
      </c>
      <c r="G97" s="179" t="s">
        <v>554</v>
      </c>
      <c r="H97" s="180">
        <v>1</v>
      </c>
      <c r="I97" s="181"/>
      <c r="J97" s="182">
        <f>ROUND(I97*H97,2)</f>
        <v>0</v>
      </c>
      <c r="K97" s="178" t="s">
        <v>3</v>
      </c>
      <c r="L97" s="37"/>
      <c r="M97" s="183" t="s">
        <v>3</v>
      </c>
      <c r="N97" s="184" t="s">
        <v>42</v>
      </c>
      <c r="O97" s="67"/>
      <c r="P97" s="185">
        <f>O97*H97</f>
        <v>0</v>
      </c>
      <c r="Q97" s="185">
        <v>0</v>
      </c>
      <c r="R97" s="185">
        <f>Q97*H97</f>
        <v>0</v>
      </c>
      <c r="S97" s="185">
        <v>0</v>
      </c>
      <c r="T97" s="186">
        <f>S97*H97</f>
        <v>0</v>
      </c>
      <c r="AR97" s="19" t="s">
        <v>165</v>
      </c>
      <c r="AT97" s="19" t="s">
        <v>160</v>
      </c>
      <c r="AU97" s="19" t="s">
        <v>15</v>
      </c>
      <c r="AY97" s="19" t="s">
        <v>158</v>
      </c>
      <c r="BE97" s="187">
        <f>IF(N97="základní",J97,0)</f>
        <v>0</v>
      </c>
      <c r="BF97" s="187">
        <f>IF(N97="snížená",J97,0)</f>
        <v>0</v>
      </c>
      <c r="BG97" s="187">
        <f>IF(N97="zákl. přenesená",J97,0)</f>
        <v>0</v>
      </c>
      <c r="BH97" s="187">
        <f>IF(N97="sníž. přenesená",J97,0)</f>
        <v>0</v>
      </c>
      <c r="BI97" s="187">
        <f>IF(N97="nulová",J97,0)</f>
        <v>0</v>
      </c>
      <c r="BJ97" s="19" t="s">
        <v>15</v>
      </c>
      <c r="BK97" s="187">
        <f>ROUND(I97*H97,2)</f>
        <v>0</v>
      </c>
      <c r="BL97" s="19" t="s">
        <v>165</v>
      </c>
      <c r="BM97" s="19" t="s">
        <v>1325</v>
      </c>
    </row>
    <row r="98" spans="2:65" s="1" customFormat="1" ht="16.5" customHeight="1">
      <c r="B98" s="175"/>
      <c r="C98" s="176" t="s">
        <v>182</v>
      </c>
      <c r="D98" s="176" t="s">
        <v>160</v>
      </c>
      <c r="E98" s="177" t="s">
        <v>1326</v>
      </c>
      <c r="F98" s="178" t="s">
        <v>1327</v>
      </c>
      <c r="G98" s="179" t="s">
        <v>554</v>
      </c>
      <c r="H98" s="180">
        <v>1</v>
      </c>
      <c r="I98" s="181"/>
      <c r="J98" s="182">
        <f>ROUND(I98*H98,2)</f>
        <v>0</v>
      </c>
      <c r="K98" s="178" t="s">
        <v>3</v>
      </c>
      <c r="L98" s="37"/>
      <c r="M98" s="183" t="s">
        <v>3</v>
      </c>
      <c r="N98" s="184" t="s">
        <v>42</v>
      </c>
      <c r="O98" s="67"/>
      <c r="P98" s="185">
        <f>O98*H98</f>
        <v>0</v>
      </c>
      <c r="Q98" s="185">
        <v>0</v>
      </c>
      <c r="R98" s="185">
        <f>Q98*H98</f>
        <v>0</v>
      </c>
      <c r="S98" s="185">
        <v>0</v>
      </c>
      <c r="T98" s="186">
        <f>S98*H98</f>
        <v>0</v>
      </c>
      <c r="AR98" s="19" t="s">
        <v>165</v>
      </c>
      <c r="AT98" s="19" t="s">
        <v>160</v>
      </c>
      <c r="AU98" s="19" t="s">
        <v>15</v>
      </c>
      <c r="AY98" s="19" t="s">
        <v>158</v>
      </c>
      <c r="BE98" s="187">
        <f>IF(N98="základní",J98,0)</f>
        <v>0</v>
      </c>
      <c r="BF98" s="187">
        <f>IF(N98="snížená",J98,0)</f>
        <v>0</v>
      </c>
      <c r="BG98" s="187">
        <f>IF(N98="zákl. přenesená",J98,0)</f>
        <v>0</v>
      </c>
      <c r="BH98" s="187">
        <f>IF(N98="sníž. přenesená",J98,0)</f>
        <v>0</v>
      </c>
      <c r="BI98" s="187">
        <f>IF(N98="nulová",J98,0)</f>
        <v>0</v>
      </c>
      <c r="BJ98" s="19" t="s">
        <v>15</v>
      </c>
      <c r="BK98" s="187">
        <f>ROUND(I98*H98,2)</f>
        <v>0</v>
      </c>
      <c r="BL98" s="19" t="s">
        <v>165</v>
      </c>
      <c r="BM98" s="19" t="s">
        <v>1328</v>
      </c>
    </row>
    <row r="99" spans="2:65" s="1" customFormat="1" ht="33.75" customHeight="1">
      <c r="B99" s="175"/>
      <c r="C99" s="176" t="s">
        <v>187</v>
      </c>
      <c r="D99" s="176" t="s">
        <v>160</v>
      </c>
      <c r="E99" s="177" t="s">
        <v>1329</v>
      </c>
      <c r="F99" s="178" t="s">
        <v>1330</v>
      </c>
      <c r="G99" s="179" t="s">
        <v>554</v>
      </c>
      <c r="H99" s="180">
        <v>1</v>
      </c>
      <c r="I99" s="181"/>
      <c r="J99" s="182">
        <f>ROUND(I99*H99,2)</f>
        <v>0</v>
      </c>
      <c r="K99" s="178" t="s">
        <v>3</v>
      </c>
      <c r="L99" s="37"/>
      <c r="M99" s="183" t="s">
        <v>3</v>
      </c>
      <c r="N99" s="184" t="s">
        <v>42</v>
      </c>
      <c r="O99" s="67"/>
      <c r="P99" s="185">
        <f>O99*H99</f>
        <v>0</v>
      </c>
      <c r="Q99" s="185">
        <v>0</v>
      </c>
      <c r="R99" s="185">
        <f>Q99*H99</f>
        <v>0</v>
      </c>
      <c r="S99" s="185">
        <v>0</v>
      </c>
      <c r="T99" s="186">
        <f>S99*H99</f>
        <v>0</v>
      </c>
      <c r="AR99" s="19" t="s">
        <v>165</v>
      </c>
      <c r="AT99" s="19" t="s">
        <v>160</v>
      </c>
      <c r="AU99" s="19" t="s">
        <v>15</v>
      </c>
      <c r="AY99" s="19" t="s">
        <v>158</v>
      </c>
      <c r="BE99" s="187">
        <f>IF(N99="základní",J99,0)</f>
        <v>0</v>
      </c>
      <c r="BF99" s="187">
        <f>IF(N99="snížená",J99,0)</f>
        <v>0</v>
      </c>
      <c r="BG99" s="187">
        <f>IF(N99="zákl. přenesená",J99,0)</f>
        <v>0</v>
      </c>
      <c r="BH99" s="187">
        <f>IF(N99="sníž. přenesená",J99,0)</f>
        <v>0</v>
      </c>
      <c r="BI99" s="187">
        <f>IF(N99="nulová",J99,0)</f>
        <v>0</v>
      </c>
      <c r="BJ99" s="19" t="s">
        <v>15</v>
      </c>
      <c r="BK99" s="187">
        <f>ROUND(I99*H99,2)</f>
        <v>0</v>
      </c>
      <c r="BL99" s="19" t="s">
        <v>165</v>
      </c>
      <c r="BM99" s="19" t="s">
        <v>1331</v>
      </c>
    </row>
    <row r="100" spans="2:65" s="1" customFormat="1" ht="16.5" customHeight="1">
      <c r="B100" s="175"/>
      <c r="C100" s="176" t="s">
        <v>191</v>
      </c>
      <c r="D100" s="176" t="s">
        <v>160</v>
      </c>
      <c r="E100" s="177" t="s">
        <v>1332</v>
      </c>
      <c r="F100" s="178" t="s">
        <v>1333</v>
      </c>
      <c r="G100" s="179" t="s">
        <v>554</v>
      </c>
      <c r="H100" s="180">
        <v>1</v>
      </c>
      <c r="I100" s="181"/>
      <c r="J100" s="182">
        <f>ROUND(I100*H100,2)</f>
        <v>0</v>
      </c>
      <c r="K100" s="178" t="s">
        <v>3</v>
      </c>
      <c r="L100" s="37"/>
      <c r="M100" s="183" t="s">
        <v>3</v>
      </c>
      <c r="N100" s="184" t="s">
        <v>42</v>
      </c>
      <c r="O100" s="67"/>
      <c r="P100" s="185">
        <f>O100*H100</f>
        <v>0</v>
      </c>
      <c r="Q100" s="185">
        <v>0</v>
      </c>
      <c r="R100" s="185">
        <f>Q100*H100</f>
        <v>0</v>
      </c>
      <c r="S100" s="185">
        <v>0</v>
      </c>
      <c r="T100" s="186">
        <f>S100*H100</f>
        <v>0</v>
      </c>
      <c r="AR100" s="19" t="s">
        <v>165</v>
      </c>
      <c r="AT100" s="19" t="s">
        <v>160</v>
      </c>
      <c r="AU100" s="19" t="s">
        <v>15</v>
      </c>
      <c r="AY100" s="19" t="s">
        <v>158</v>
      </c>
      <c r="BE100" s="187">
        <f>IF(N100="základní",J100,0)</f>
        <v>0</v>
      </c>
      <c r="BF100" s="187">
        <f>IF(N100="snížená",J100,0)</f>
        <v>0</v>
      </c>
      <c r="BG100" s="187">
        <f>IF(N100="zákl. přenesená",J100,0)</f>
        <v>0</v>
      </c>
      <c r="BH100" s="187">
        <f>IF(N100="sníž. přenesená",J100,0)</f>
        <v>0</v>
      </c>
      <c r="BI100" s="187">
        <f>IF(N100="nulová",J100,0)</f>
        <v>0</v>
      </c>
      <c r="BJ100" s="19" t="s">
        <v>15</v>
      </c>
      <c r="BK100" s="187">
        <f>ROUND(I100*H100,2)</f>
        <v>0</v>
      </c>
      <c r="BL100" s="19" t="s">
        <v>165</v>
      </c>
      <c r="BM100" s="19" t="s">
        <v>1334</v>
      </c>
    </row>
    <row r="101" spans="2:65" s="1" customFormat="1" ht="16.5" customHeight="1">
      <c r="B101" s="175"/>
      <c r="C101" s="176" t="s">
        <v>195</v>
      </c>
      <c r="D101" s="176" t="s">
        <v>160</v>
      </c>
      <c r="E101" s="177" t="s">
        <v>1335</v>
      </c>
      <c r="F101" s="178" t="s">
        <v>1336</v>
      </c>
      <c r="G101" s="179" t="s">
        <v>554</v>
      </c>
      <c r="H101" s="180">
        <v>1</v>
      </c>
      <c r="I101" s="181"/>
      <c r="J101" s="182">
        <f>ROUND(I101*H101,2)</f>
        <v>0</v>
      </c>
      <c r="K101" s="178" t="s">
        <v>3</v>
      </c>
      <c r="L101" s="37"/>
      <c r="M101" s="183" t="s">
        <v>3</v>
      </c>
      <c r="N101" s="184" t="s">
        <v>42</v>
      </c>
      <c r="O101" s="67"/>
      <c r="P101" s="185">
        <f>O101*H101</f>
        <v>0</v>
      </c>
      <c r="Q101" s="185">
        <v>0</v>
      </c>
      <c r="R101" s="185">
        <f>Q101*H101</f>
        <v>0</v>
      </c>
      <c r="S101" s="185">
        <v>0</v>
      </c>
      <c r="T101" s="186">
        <f>S101*H101</f>
        <v>0</v>
      </c>
      <c r="AR101" s="19" t="s">
        <v>165</v>
      </c>
      <c r="AT101" s="19" t="s">
        <v>160</v>
      </c>
      <c r="AU101" s="19" t="s">
        <v>15</v>
      </c>
      <c r="AY101" s="19" t="s">
        <v>158</v>
      </c>
      <c r="BE101" s="187">
        <f>IF(N101="základní",J101,0)</f>
        <v>0</v>
      </c>
      <c r="BF101" s="187">
        <f>IF(N101="snížená",J101,0)</f>
        <v>0</v>
      </c>
      <c r="BG101" s="187">
        <f>IF(N101="zákl. přenesená",J101,0)</f>
        <v>0</v>
      </c>
      <c r="BH101" s="187">
        <f>IF(N101="sníž. přenesená",J101,0)</f>
        <v>0</v>
      </c>
      <c r="BI101" s="187">
        <f>IF(N101="nulová",J101,0)</f>
        <v>0</v>
      </c>
      <c r="BJ101" s="19" t="s">
        <v>15</v>
      </c>
      <c r="BK101" s="187">
        <f>ROUND(I101*H101,2)</f>
        <v>0</v>
      </c>
      <c r="BL101" s="19" t="s">
        <v>165</v>
      </c>
      <c r="BM101" s="19" t="s">
        <v>1337</v>
      </c>
    </row>
    <row r="102" spans="2:65" s="1" customFormat="1" ht="16.5" customHeight="1">
      <c r="B102" s="175"/>
      <c r="C102" s="176" t="s">
        <v>201</v>
      </c>
      <c r="D102" s="176" t="s">
        <v>160</v>
      </c>
      <c r="E102" s="177" t="s">
        <v>1338</v>
      </c>
      <c r="F102" s="178" t="s">
        <v>1339</v>
      </c>
      <c r="G102" s="179" t="s">
        <v>554</v>
      </c>
      <c r="H102" s="180">
        <v>1</v>
      </c>
      <c r="I102" s="181"/>
      <c r="J102" s="182">
        <f>ROUND(I102*H102,2)</f>
        <v>0</v>
      </c>
      <c r="K102" s="178" t="s">
        <v>3</v>
      </c>
      <c r="L102" s="37"/>
      <c r="M102" s="183" t="s">
        <v>3</v>
      </c>
      <c r="N102" s="184" t="s">
        <v>42</v>
      </c>
      <c r="O102" s="67"/>
      <c r="P102" s="185">
        <f>O102*H102</f>
        <v>0</v>
      </c>
      <c r="Q102" s="185">
        <v>0</v>
      </c>
      <c r="R102" s="185">
        <f>Q102*H102</f>
        <v>0</v>
      </c>
      <c r="S102" s="185">
        <v>0</v>
      </c>
      <c r="T102" s="186">
        <f>S102*H102</f>
        <v>0</v>
      </c>
      <c r="AR102" s="19" t="s">
        <v>165</v>
      </c>
      <c r="AT102" s="19" t="s">
        <v>160</v>
      </c>
      <c r="AU102" s="19" t="s">
        <v>15</v>
      </c>
      <c r="AY102" s="19" t="s">
        <v>158</v>
      </c>
      <c r="BE102" s="187">
        <f>IF(N102="základní",J102,0)</f>
        <v>0</v>
      </c>
      <c r="BF102" s="187">
        <f>IF(N102="snížená",J102,0)</f>
        <v>0</v>
      </c>
      <c r="BG102" s="187">
        <f>IF(N102="zákl. přenesená",J102,0)</f>
        <v>0</v>
      </c>
      <c r="BH102" s="187">
        <f>IF(N102="sníž. přenesená",J102,0)</f>
        <v>0</v>
      </c>
      <c r="BI102" s="187">
        <f>IF(N102="nulová",J102,0)</f>
        <v>0</v>
      </c>
      <c r="BJ102" s="19" t="s">
        <v>15</v>
      </c>
      <c r="BK102" s="187">
        <f>ROUND(I102*H102,2)</f>
        <v>0</v>
      </c>
      <c r="BL102" s="19" t="s">
        <v>165</v>
      </c>
      <c r="BM102" s="19" t="s">
        <v>1340</v>
      </c>
    </row>
    <row r="103" spans="2:65" s="1" customFormat="1" ht="112.5" customHeight="1">
      <c r="B103" s="175"/>
      <c r="C103" s="176" t="s">
        <v>207</v>
      </c>
      <c r="D103" s="176" t="s">
        <v>160</v>
      </c>
      <c r="E103" s="177" t="s">
        <v>1341</v>
      </c>
      <c r="F103" s="178" t="s">
        <v>1342</v>
      </c>
      <c r="G103" s="179" t="s">
        <v>554</v>
      </c>
      <c r="H103" s="180">
        <v>1</v>
      </c>
      <c r="I103" s="181"/>
      <c r="J103" s="182">
        <f>ROUND(I103*H103,2)</f>
        <v>0</v>
      </c>
      <c r="K103" s="178" t="s">
        <v>3</v>
      </c>
      <c r="L103" s="37"/>
      <c r="M103" s="183" t="s">
        <v>3</v>
      </c>
      <c r="N103" s="184" t="s">
        <v>42</v>
      </c>
      <c r="O103" s="67"/>
      <c r="P103" s="185">
        <f>O103*H103</f>
        <v>0</v>
      </c>
      <c r="Q103" s="185">
        <v>0</v>
      </c>
      <c r="R103" s="185">
        <f>Q103*H103</f>
        <v>0</v>
      </c>
      <c r="S103" s="185">
        <v>0</v>
      </c>
      <c r="T103" s="186">
        <f>S103*H103</f>
        <v>0</v>
      </c>
      <c r="AR103" s="19" t="s">
        <v>165</v>
      </c>
      <c r="AT103" s="19" t="s">
        <v>160</v>
      </c>
      <c r="AU103" s="19" t="s">
        <v>15</v>
      </c>
      <c r="AY103" s="19" t="s">
        <v>158</v>
      </c>
      <c r="BE103" s="187">
        <f>IF(N103="základní",J103,0)</f>
        <v>0</v>
      </c>
      <c r="BF103" s="187">
        <f>IF(N103="snížená",J103,0)</f>
        <v>0</v>
      </c>
      <c r="BG103" s="187">
        <f>IF(N103="zákl. přenesená",J103,0)</f>
        <v>0</v>
      </c>
      <c r="BH103" s="187">
        <f>IF(N103="sníž. přenesená",J103,0)</f>
        <v>0</v>
      </c>
      <c r="BI103" s="187">
        <f>IF(N103="nulová",J103,0)</f>
        <v>0</v>
      </c>
      <c r="BJ103" s="19" t="s">
        <v>15</v>
      </c>
      <c r="BK103" s="187">
        <f>ROUND(I103*H103,2)</f>
        <v>0</v>
      </c>
      <c r="BL103" s="19" t="s">
        <v>165</v>
      </c>
      <c r="BM103" s="19" t="s">
        <v>1343</v>
      </c>
    </row>
    <row r="104" spans="2:65" s="1" customFormat="1" ht="67.5" customHeight="1">
      <c r="B104" s="175"/>
      <c r="C104" s="176" t="s">
        <v>216</v>
      </c>
      <c r="D104" s="176" t="s">
        <v>160</v>
      </c>
      <c r="E104" s="177" t="s">
        <v>1344</v>
      </c>
      <c r="F104" s="178" t="s">
        <v>1345</v>
      </c>
      <c r="G104" s="179" t="s">
        <v>554</v>
      </c>
      <c r="H104" s="180">
        <v>1</v>
      </c>
      <c r="I104" s="181"/>
      <c r="J104" s="182">
        <f>ROUND(I104*H104,2)</f>
        <v>0</v>
      </c>
      <c r="K104" s="178" t="s">
        <v>3</v>
      </c>
      <c r="L104" s="37"/>
      <c r="M104" s="183" t="s">
        <v>3</v>
      </c>
      <c r="N104" s="184" t="s">
        <v>42</v>
      </c>
      <c r="O104" s="67"/>
      <c r="P104" s="185">
        <f>O104*H104</f>
        <v>0</v>
      </c>
      <c r="Q104" s="185">
        <v>0</v>
      </c>
      <c r="R104" s="185">
        <f>Q104*H104</f>
        <v>0</v>
      </c>
      <c r="S104" s="185">
        <v>0</v>
      </c>
      <c r="T104" s="186">
        <f>S104*H104</f>
        <v>0</v>
      </c>
      <c r="AR104" s="19" t="s">
        <v>165</v>
      </c>
      <c r="AT104" s="19" t="s">
        <v>160</v>
      </c>
      <c r="AU104" s="19" t="s">
        <v>15</v>
      </c>
      <c r="AY104" s="19" t="s">
        <v>158</v>
      </c>
      <c r="BE104" s="187">
        <f>IF(N104="základní",J104,0)</f>
        <v>0</v>
      </c>
      <c r="BF104" s="187">
        <f>IF(N104="snížená",J104,0)</f>
        <v>0</v>
      </c>
      <c r="BG104" s="187">
        <f>IF(N104="zákl. přenesená",J104,0)</f>
        <v>0</v>
      </c>
      <c r="BH104" s="187">
        <f>IF(N104="sníž. přenesená",J104,0)</f>
        <v>0</v>
      </c>
      <c r="BI104" s="187">
        <f>IF(N104="nulová",J104,0)</f>
        <v>0</v>
      </c>
      <c r="BJ104" s="19" t="s">
        <v>15</v>
      </c>
      <c r="BK104" s="187">
        <f>ROUND(I104*H104,2)</f>
        <v>0</v>
      </c>
      <c r="BL104" s="19" t="s">
        <v>165</v>
      </c>
      <c r="BM104" s="19" t="s">
        <v>1346</v>
      </c>
    </row>
    <row r="105" spans="2:65" s="1" customFormat="1" ht="16.5" customHeight="1">
      <c r="B105" s="175"/>
      <c r="C105" s="176" t="s">
        <v>227</v>
      </c>
      <c r="D105" s="176" t="s">
        <v>160</v>
      </c>
      <c r="E105" s="177" t="s">
        <v>1347</v>
      </c>
      <c r="F105" s="178" t="s">
        <v>1348</v>
      </c>
      <c r="G105" s="179" t="s">
        <v>554</v>
      </c>
      <c r="H105" s="180">
        <v>1</v>
      </c>
      <c r="I105" s="181"/>
      <c r="J105" s="182">
        <f>ROUND(I105*H105,2)</f>
        <v>0</v>
      </c>
      <c r="K105" s="178" t="s">
        <v>3</v>
      </c>
      <c r="L105" s="37"/>
      <c r="M105" s="231" t="s">
        <v>3</v>
      </c>
      <c r="N105" s="232" t="s">
        <v>42</v>
      </c>
      <c r="O105" s="233"/>
      <c r="P105" s="234">
        <f>O105*H105</f>
        <v>0</v>
      </c>
      <c r="Q105" s="234">
        <v>0</v>
      </c>
      <c r="R105" s="234">
        <f>Q105*H105</f>
        <v>0</v>
      </c>
      <c r="S105" s="234">
        <v>0</v>
      </c>
      <c r="T105" s="235">
        <f>S105*H105</f>
        <v>0</v>
      </c>
      <c r="AR105" s="19" t="s">
        <v>165</v>
      </c>
      <c r="AT105" s="19" t="s">
        <v>160</v>
      </c>
      <c r="AU105" s="19" t="s">
        <v>15</v>
      </c>
      <c r="AY105" s="19" t="s">
        <v>158</v>
      </c>
      <c r="BE105" s="187">
        <f>IF(N105="základní",J105,0)</f>
        <v>0</v>
      </c>
      <c r="BF105" s="187">
        <f>IF(N105="snížená",J105,0)</f>
        <v>0</v>
      </c>
      <c r="BG105" s="187">
        <f>IF(N105="zákl. přenesená",J105,0)</f>
        <v>0</v>
      </c>
      <c r="BH105" s="187">
        <f>IF(N105="sníž. přenesená",J105,0)</f>
        <v>0</v>
      </c>
      <c r="BI105" s="187">
        <f>IF(N105="nulová",J105,0)</f>
        <v>0</v>
      </c>
      <c r="BJ105" s="19" t="s">
        <v>15</v>
      </c>
      <c r="BK105" s="187">
        <f>ROUND(I105*H105,2)</f>
        <v>0</v>
      </c>
      <c r="BL105" s="19" t="s">
        <v>165</v>
      </c>
      <c r="BM105" s="19" t="s">
        <v>1349</v>
      </c>
    </row>
    <row r="106" spans="2:12" s="1" customFormat="1" ht="6.95" customHeight="1">
      <c r="B106" s="52"/>
      <c r="C106" s="53"/>
      <c r="D106" s="53"/>
      <c r="E106" s="53"/>
      <c r="F106" s="53"/>
      <c r="G106" s="53"/>
      <c r="H106" s="53"/>
      <c r="I106" s="137"/>
      <c r="J106" s="53"/>
      <c r="K106" s="53"/>
      <c r="L106" s="37"/>
    </row>
  </sheetData>
  <autoFilter ref="C91:K105"/>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30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8"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93</v>
      </c>
    </row>
    <row r="3" spans="2:46" ht="6.95" customHeight="1">
      <c r="B3" s="20"/>
      <c r="C3" s="21"/>
      <c r="D3" s="21"/>
      <c r="E3" s="21"/>
      <c r="F3" s="21"/>
      <c r="G3" s="21"/>
      <c r="H3" s="21"/>
      <c r="I3" s="119"/>
      <c r="J3" s="21"/>
      <c r="K3" s="21"/>
      <c r="L3" s="22"/>
      <c r="AT3" s="19" t="s">
        <v>78</v>
      </c>
    </row>
    <row r="4" spans="2:46" ht="24.95" customHeight="1">
      <c r="B4" s="22"/>
      <c r="D4" s="23" t="s">
        <v>104</v>
      </c>
      <c r="L4" s="22"/>
      <c r="M4" s="24" t="s">
        <v>11</v>
      </c>
      <c r="AT4" s="19" t="s">
        <v>4</v>
      </c>
    </row>
    <row r="5" spans="2:12" ht="6.95" customHeight="1">
      <c r="B5" s="22"/>
      <c r="L5" s="22"/>
    </row>
    <row r="6" spans="2:12" ht="12" customHeight="1">
      <c r="B6" s="22"/>
      <c r="D6" s="31" t="s">
        <v>17</v>
      </c>
      <c r="L6" s="22"/>
    </row>
    <row r="7" spans="2:12" ht="16.5" customHeight="1">
      <c r="B7" s="22"/>
      <c r="E7" s="120" t="str">
        <f>'Rekapitulace stavby'!K6</f>
        <v>Český Brod, ul. Žitomířská 760 -Energetická úspora ZŠ Tyršova</v>
      </c>
      <c r="F7" s="31"/>
      <c r="G7" s="31"/>
      <c r="H7" s="31"/>
      <c r="L7" s="22"/>
    </row>
    <row r="8" spans="2:12" ht="12">
      <c r="B8" s="22"/>
      <c r="D8" s="31" t="s">
        <v>105</v>
      </c>
      <c r="L8" s="22"/>
    </row>
    <row r="9" spans="2:12" ht="16.5" customHeight="1">
      <c r="B9" s="22"/>
      <c r="E9" s="120" t="s">
        <v>106</v>
      </c>
      <c r="L9" s="22"/>
    </row>
    <row r="10" spans="2:12" ht="12" customHeight="1">
      <c r="B10" s="22"/>
      <c r="D10" s="31" t="s">
        <v>107</v>
      </c>
      <c r="L10" s="22"/>
    </row>
    <row r="11" spans="2:12" s="1" customFormat="1" ht="16.5" customHeight="1">
      <c r="B11" s="37"/>
      <c r="E11" s="31" t="s">
        <v>1350</v>
      </c>
      <c r="F11" s="1"/>
      <c r="G11" s="1"/>
      <c r="H11" s="1"/>
      <c r="I11" s="121"/>
      <c r="L11" s="37"/>
    </row>
    <row r="12" spans="2:12" s="1" customFormat="1" ht="12" customHeight="1">
      <c r="B12" s="37"/>
      <c r="D12" s="31" t="s">
        <v>109</v>
      </c>
      <c r="I12" s="121"/>
      <c r="L12" s="37"/>
    </row>
    <row r="13" spans="2:12" s="1" customFormat="1" ht="36.95" customHeight="1">
      <c r="B13" s="37"/>
      <c r="E13" s="58" t="s">
        <v>110</v>
      </c>
      <c r="F13" s="1"/>
      <c r="G13" s="1"/>
      <c r="H13" s="1"/>
      <c r="I13" s="121"/>
      <c r="L13" s="37"/>
    </row>
    <row r="14" spans="2:12" s="1" customFormat="1" ht="12">
      <c r="B14" s="37"/>
      <c r="I14" s="121"/>
      <c r="L14" s="37"/>
    </row>
    <row r="15" spans="2:12" s="1" customFormat="1" ht="12" customHeight="1">
      <c r="B15" s="37"/>
      <c r="D15" s="31" t="s">
        <v>19</v>
      </c>
      <c r="F15" s="19" t="s">
        <v>3</v>
      </c>
      <c r="I15" s="122" t="s">
        <v>20</v>
      </c>
      <c r="J15" s="19" t="s">
        <v>3</v>
      </c>
      <c r="L15" s="37"/>
    </row>
    <row r="16" spans="2:12" s="1" customFormat="1" ht="12" customHeight="1">
      <c r="B16" s="37"/>
      <c r="D16" s="31" t="s">
        <v>21</v>
      </c>
      <c r="F16" s="19" t="s">
        <v>22</v>
      </c>
      <c r="I16" s="122" t="s">
        <v>23</v>
      </c>
      <c r="J16" s="60" t="str">
        <f>'Rekapitulace stavby'!AN8</f>
        <v>15.1.2019</v>
      </c>
      <c r="L16" s="37"/>
    </row>
    <row r="17" spans="2:12" s="1" customFormat="1" ht="10.8" customHeight="1">
      <c r="B17" s="37"/>
      <c r="I17" s="121"/>
      <c r="L17" s="37"/>
    </row>
    <row r="18" spans="2:12" s="1" customFormat="1" ht="12" customHeight="1">
      <c r="B18" s="37"/>
      <c r="D18" s="31" t="s">
        <v>25</v>
      </c>
      <c r="I18" s="122" t="s">
        <v>26</v>
      </c>
      <c r="J18" s="19" t="s">
        <v>3</v>
      </c>
      <c r="L18" s="37"/>
    </row>
    <row r="19" spans="2:12" s="1" customFormat="1" ht="18" customHeight="1">
      <c r="B19" s="37"/>
      <c r="E19" s="19" t="s">
        <v>27</v>
      </c>
      <c r="I19" s="122" t="s">
        <v>28</v>
      </c>
      <c r="J19" s="19" t="s">
        <v>3</v>
      </c>
      <c r="L19" s="37"/>
    </row>
    <row r="20" spans="2:12" s="1" customFormat="1" ht="6.95" customHeight="1">
      <c r="B20" s="37"/>
      <c r="I20" s="121"/>
      <c r="L20" s="37"/>
    </row>
    <row r="21" spans="2:12" s="1" customFormat="1" ht="12" customHeight="1">
      <c r="B21" s="37"/>
      <c r="D21" s="31" t="s">
        <v>29</v>
      </c>
      <c r="I21" s="122" t="s">
        <v>26</v>
      </c>
      <c r="J21" s="32" t="str">
        <f>'Rekapitulace stavby'!AN13</f>
        <v>Vyplň údaj</v>
      </c>
      <c r="L21" s="37"/>
    </row>
    <row r="22" spans="2:12" s="1" customFormat="1" ht="18" customHeight="1">
      <c r="B22" s="37"/>
      <c r="E22" s="32" t="str">
        <f>'Rekapitulace stavby'!E14</f>
        <v>Vyplň údaj</v>
      </c>
      <c r="F22" s="19"/>
      <c r="G22" s="19"/>
      <c r="H22" s="19"/>
      <c r="I22" s="122" t="s">
        <v>28</v>
      </c>
      <c r="J22" s="32" t="str">
        <f>'Rekapitulace stavby'!AN14</f>
        <v>Vyplň údaj</v>
      </c>
      <c r="L22" s="37"/>
    </row>
    <row r="23" spans="2:12" s="1" customFormat="1" ht="6.95" customHeight="1">
      <c r="B23" s="37"/>
      <c r="I23" s="121"/>
      <c r="L23" s="37"/>
    </row>
    <row r="24" spans="2:12" s="1" customFormat="1" ht="12" customHeight="1">
      <c r="B24" s="37"/>
      <c r="D24" s="31" t="s">
        <v>31</v>
      </c>
      <c r="I24" s="122" t="s">
        <v>26</v>
      </c>
      <c r="J24" s="19" t="s">
        <v>3</v>
      </c>
      <c r="L24" s="37"/>
    </row>
    <row r="25" spans="2:12" s="1" customFormat="1" ht="18" customHeight="1">
      <c r="B25" s="37"/>
      <c r="E25" s="19" t="s">
        <v>32</v>
      </c>
      <c r="I25" s="122" t="s">
        <v>28</v>
      </c>
      <c r="J25" s="19" t="s">
        <v>3</v>
      </c>
      <c r="L25" s="37"/>
    </row>
    <row r="26" spans="2:12" s="1" customFormat="1" ht="6.95" customHeight="1">
      <c r="B26" s="37"/>
      <c r="I26" s="121"/>
      <c r="L26" s="37"/>
    </row>
    <row r="27" spans="2:12" s="1" customFormat="1" ht="12" customHeight="1">
      <c r="B27" s="37"/>
      <c r="D27" s="31" t="s">
        <v>34</v>
      </c>
      <c r="I27" s="122" t="s">
        <v>26</v>
      </c>
      <c r="J27" s="19" t="str">
        <f>IF('Rekapitulace stavby'!AN19="","",'Rekapitulace stavby'!AN19)</f>
        <v/>
      </c>
      <c r="L27" s="37"/>
    </row>
    <row r="28" spans="2:12" s="1" customFormat="1" ht="18" customHeight="1">
      <c r="B28" s="37"/>
      <c r="E28" s="19" t="str">
        <f>IF('Rekapitulace stavby'!E20="","",'Rekapitulace stavby'!E20)</f>
        <v xml:space="preserve"> </v>
      </c>
      <c r="I28" s="122" t="s">
        <v>28</v>
      </c>
      <c r="J28" s="19" t="str">
        <f>IF('Rekapitulace stavby'!AN20="","",'Rekapitulace stavby'!AN20)</f>
        <v/>
      </c>
      <c r="L28" s="37"/>
    </row>
    <row r="29" spans="2:12" s="1" customFormat="1" ht="6.95" customHeight="1">
      <c r="B29" s="37"/>
      <c r="I29" s="121"/>
      <c r="L29" s="37"/>
    </row>
    <row r="30" spans="2:12" s="1" customFormat="1" ht="12" customHeight="1">
      <c r="B30" s="37"/>
      <c r="D30" s="31" t="s">
        <v>35</v>
      </c>
      <c r="I30" s="121"/>
      <c r="L30" s="37"/>
    </row>
    <row r="31" spans="2:12" s="7" customFormat="1" ht="45" customHeight="1">
      <c r="B31" s="123"/>
      <c r="E31" s="35" t="s">
        <v>111</v>
      </c>
      <c r="F31" s="35"/>
      <c r="G31" s="35"/>
      <c r="H31" s="35"/>
      <c r="I31" s="124"/>
      <c r="L31" s="123"/>
    </row>
    <row r="32" spans="2:12" s="1" customFormat="1" ht="6.95" customHeight="1">
      <c r="B32" s="37"/>
      <c r="I32" s="121"/>
      <c r="L32" s="37"/>
    </row>
    <row r="33" spans="2:12" s="1" customFormat="1" ht="6.95" customHeight="1">
      <c r="B33" s="37"/>
      <c r="D33" s="63"/>
      <c r="E33" s="63"/>
      <c r="F33" s="63"/>
      <c r="G33" s="63"/>
      <c r="H33" s="63"/>
      <c r="I33" s="125"/>
      <c r="J33" s="63"/>
      <c r="K33" s="63"/>
      <c r="L33" s="37"/>
    </row>
    <row r="34" spans="2:12" s="1" customFormat="1" ht="25.4" customHeight="1">
      <c r="B34" s="37"/>
      <c r="D34" s="126" t="s">
        <v>37</v>
      </c>
      <c r="I34" s="121"/>
      <c r="J34" s="83">
        <f>ROUND(J108,2)</f>
        <v>0</v>
      </c>
      <c r="L34" s="37"/>
    </row>
    <row r="35" spans="2:12" s="1" customFormat="1" ht="6.95" customHeight="1">
      <c r="B35" s="37"/>
      <c r="D35" s="63"/>
      <c r="E35" s="63"/>
      <c r="F35" s="63"/>
      <c r="G35" s="63"/>
      <c r="H35" s="63"/>
      <c r="I35" s="125"/>
      <c r="J35" s="63"/>
      <c r="K35" s="63"/>
      <c r="L35" s="37"/>
    </row>
    <row r="36" spans="2:12" s="1" customFormat="1" ht="14.4" customHeight="1">
      <c r="B36" s="37"/>
      <c r="F36" s="41" t="s">
        <v>39</v>
      </c>
      <c r="I36" s="127" t="s">
        <v>38</v>
      </c>
      <c r="J36" s="41" t="s">
        <v>40</v>
      </c>
      <c r="L36" s="37"/>
    </row>
    <row r="37" spans="2:12" s="1" customFormat="1" ht="14.4" customHeight="1">
      <c r="B37" s="37"/>
      <c r="D37" s="31" t="s">
        <v>41</v>
      </c>
      <c r="E37" s="31" t="s">
        <v>42</v>
      </c>
      <c r="F37" s="128">
        <f>ROUND((SUM(BE108:BE307)),2)</f>
        <v>0</v>
      </c>
      <c r="I37" s="129">
        <v>0.21</v>
      </c>
      <c r="J37" s="128">
        <f>ROUND(((SUM(BE108:BE307))*I37),2)</f>
        <v>0</v>
      </c>
      <c r="L37" s="37"/>
    </row>
    <row r="38" spans="2:12" s="1" customFormat="1" ht="14.4" customHeight="1">
      <c r="B38" s="37"/>
      <c r="E38" s="31" t="s">
        <v>43</v>
      </c>
      <c r="F38" s="128">
        <f>ROUND((SUM(BF108:BF307)),2)</f>
        <v>0</v>
      </c>
      <c r="I38" s="129">
        <v>0.15</v>
      </c>
      <c r="J38" s="128">
        <f>ROUND(((SUM(BF108:BF307))*I38),2)</f>
        <v>0</v>
      </c>
      <c r="L38" s="37"/>
    </row>
    <row r="39" spans="2:12" s="1" customFormat="1" ht="14.4" customHeight="1" hidden="1">
      <c r="B39" s="37"/>
      <c r="E39" s="31" t="s">
        <v>44</v>
      </c>
      <c r="F39" s="128">
        <f>ROUND((SUM(BG108:BG307)),2)</f>
        <v>0</v>
      </c>
      <c r="I39" s="129">
        <v>0.21</v>
      </c>
      <c r="J39" s="128">
        <f>0</f>
        <v>0</v>
      </c>
      <c r="L39" s="37"/>
    </row>
    <row r="40" spans="2:12" s="1" customFormat="1" ht="14.4" customHeight="1" hidden="1">
      <c r="B40" s="37"/>
      <c r="E40" s="31" t="s">
        <v>45</v>
      </c>
      <c r="F40" s="128">
        <f>ROUND((SUM(BH108:BH307)),2)</f>
        <v>0</v>
      </c>
      <c r="I40" s="129">
        <v>0.15</v>
      </c>
      <c r="J40" s="128">
        <f>0</f>
        <v>0</v>
      </c>
      <c r="L40" s="37"/>
    </row>
    <row r="41" spans="2:12" s="1" customFormat="1" ht="14.4" customHeight="1" hidden="1">
      <c r="B41" s="37"/>
      <c r="E41" s="31" t="s">
        <v>46</v>
      </c>
      <c r="F41" s="128">
        <f>ROUND((SUM(BI108:BI307)),2)</f>
        <v>0</v>
      </c>
      <c r="I41" s="129">
        <v>0</v>
      </c>
      <c r="J41" s="128">
        <f>0</f>
        <v>0</v>
      </c>
      <c r="L41" s="37"/>
    </row>
    <row r="42" spans="2:12" s="1" customFormat="1" ht="6.95" customHeight="1">
      <c r="B42" s="37"/>
      <c r="I42" s="121"/>
      <c r="L42" s="37"/>
    </row>
    <row r="43" spans="2:12" s="1" customFormat="1" ht="25.4" customHeight="1">
      <c r="B43" s="37"/>
      <c r="C43" s="130"/>
      <c r="D43" s="131" t="s">
        <v>47</v>
      </c>
      <c r="E43" s="71"/>
      <c r="F43" s="71"/>
      <c r="G43" s="132" t="s">
        <v>48</v>
      </c>
      <c r="H43" s="133" t="s">
        <v>49</v>
      </c>
      <c r="I43" s="134"/>
      <c r="J43" s="135">
        <f>SUM(J34:J41)</f>
        <v>0</v>
      </c>
      <c r="K43" s="136"/>
      <c r="L43" s="37"/>
    </row>
    <row r="44" spans="2:12" s="1" customFormat="1" ht="14.4" customHeight="1">
      <c r="B44" s="52"/>
      <c r="C44" s="53"/>
      <c r="D44" s="53"/>
      <c r="E44" s="53"/>
      <c r="F44" s="53"/>
      <c r="G44" s="53"/>
      <c r="H44" s="53"/>
      <c r="I44" s="137"/>
      <c r="J44" s="53"/>
      <c r="K44" s="53"/>
      <c r="L44" s="37"/>
    </row>
    <row r="48" spans="2:12" s="1" customFormat="1" ht="6.95" customHeight="1">
      <c r="B48" s="54"/>
      <c r="C48" s="55"/>
      <c r="D48" s="55"/>
      <c r="E48" s="55"/>
      <c r="F48" s="55"/>
      <c r="G48" s="55"/>
      <c r="H48" s="55"/>
      <c r="I48" s="138"/>
      <c r="J48" s="55"/>
      <c r="K48" s="55"/>
      <c r="L48" s="37"/>
    </row>
    <row r="49" spans="2:12" s="1" customFormat="1" ht="24.95" customHeight="1">
      <c r="B49" s="37"/>
      <c r="C49" s="23" t="s">
        <v>112</v>
      </c>
      <c r="I49" s="121"/>
      <c r="L49" s="37"/>
    </row>
    <row r="50" spans="2:12" s="1" customFormat="1" ht="6.95" customHeight="1">
      <c r="B50" s="37"/>
      <c r="I50" s="121"/>
      <c r="L50" s="37"/>
    </row>
    <row r="51" spans="2:12" s="1" customFormat="1" ht="12" customHeight="1">
      <c r="B51" s="37"/>
      <c r="C51" s="31" t="s">
        <v>17</v>
      </c>
      <c r="I51" s="121"/>
      <c r="L51" s="37"/>
    </row>
    <row r="52" spans="2:12" s="1" customFormat="1" ht="16.5" customHeight="1">
      <c r="B52" s="37"/>
      <c r="E52" s="120" t="str">
        <f>E7</f>
        <v>Český Brod, ul. Žitomířská 760 -Energetická úspora ZŠ Tyršova</v>
      </c>
      <c r="F52" s="31"/>
      <c r="G52" s="31"/>
      <c r="H52" s="31"/>
      <c r="I52" s="121"/>
      <c r="L52" s="37"/>
    </row>
    <row r="53" spans="2:12" ht="12" customHeight="1">
      <c r="B53" s="22"/>
      <c r="C53" s="31" t="s">
        <v>105</v>
      </c>
      <c r="L53" s="22"/>
    </row>
    <row r="54" spans="2:12" ht="16.5" customHeight="1">
      <c r="B54" s="22"/>
      <c r="E54" s="120" t="s">
        <v>106</v>
      </c>
      <c r="L54" s="22"/>
    </row>
    <row r="55" spans="2:12" ht="12" customHeight="1">
      <c r="B55" s="22"/>
      <c r="C55" s="31" t="s">
        <v>107</v>
      </c>
      <c r="L55" s="22"/>
    </row>
    <row r="56" spans="2:12" s="1" customFormat="1" ht="16.5" customHeight="1">
      <c r="B56" s="37"/>
      <c r="E56" s="31" t="s">
        <v>1350</v>
      </c>
      <c r="F56" s="1"/>
      <c r="G56" s="1"/>
      <c r="H56" s="1"/>
      <c r="I56" s="121"/>
      <c r="L56" s="37"/>
    </row>
    <row r="57" spans="2:12" s="1" customFormat="1" ht="12" customHeight="1">
      <c r="B57" s="37"/>
      <c r="C57" s="31" t="s">
        <v>109</v>
      </c>
      <c r="I57" s="121"/>
      <c r="L57" s="37"/>
    </row>
    <row r="58" spans="2:12" s="1" customFormat="1" ht="16.5" customHeight="1">
      <c r="B58" s="37"/>
      <c r="E58" s="58" t="str">
        <f>E13</f>
        <v>1 - Stavební část</v>
      </c>
      <c r="F58" s="1"/>
      <c r="G58" s="1"/>
      <c r="H58" s="1"/>
      <c r="I58" s="121"/>
      <c r="L58" s="37"/>
    </row>
    <row r="59" spans="2:12" s="1" customFormat="1" ht="6.95" customHeight="1">
      <c r="B59" s="37"/>
      <c r="I59" s="121"/>
      <c r="L59" s="37"/>
    </row>
    <row r="60" spans="2:12" s="1" customFormat="1" ht="12" customHeight="1">
      <c r="B60" s="37"/>
      <c r="C60" s="31" t="s">
        <v>21</v>
      </c>
      <c r="F60" s="19" t="str">
        <f>F16</f>
        <v xml:space="preserve"> </v>
      </c>
      <c r="I60" s="122" t="s">
        <v>23</v>
      </c>
      <c r="J60" s="60" t="str">
        <f>IF(J16="","",J16)</f>
        <v>15.1.2019</v>
      </c>
      <c r="L60" s="37"/>
    </row>
    <row r="61" spans="2:12" s="1" customFormat="1" ht="6.95" customHeight="1">
      <c r="B61" s="37"/>
      <c r="I61" s="121"/>
      <c r="L61" s="37"/>
    </row>
    <row r="62" spans="2:12" s="1" customFormat="1" ht="13.65" customHeight="1">
      <c r="B62" s="37"/>
      <c r="C62" s="31" t="s">
        <v>25</v>
      </c>
      <c r="F62" s="19" t="str">
        <f>E19</f>
        <v>MĚSTO ČESKÝ BROD</v>
      </c>
      <c r="I62" s="122" t="s">
        <v>31</v>
      </c>
      <c r="J62" s="35" t="str">
        <f>E25</f>
        <v>Revitali s.r.o.</v>
      </c>
      <c r="L62" s="37"/>
    </row>
    <row r="63" spans="2:12" s="1" customFormat="1" ht="13.65" customHeight="1">
      <c r="B63" s="37"/>
      <c r="C63" s="31" t="s">
        <v>29</v>
      </c>
      <c r="F63" s="19" t="str">
        <f>IF(E22="","",E22)</f>
        <v>Vyplň údaj</v>
      </c>
      <c r="I63" s="122" t="s">
        <v>34</v>
      </c>
      <c r="J63" s="35" t="str">
        <f>E28</f>
        <v xml:space="preserve"> </v>
      </c>
      <c r="L63" s="37"/>
    </row>
    <row r="64" spans="2:12" s="1" customFormat="1" ht="10.3" customHeight="1">
      <c r="B64" s="37"/>
      <c r="I64" s="121"/>
      <c r="L64" s="37"/>
    </row>
    <row r="65" spans="2:12" s="1" customFormat="1" ht="29.25" customHeight="1">
      <c r="B65" s="37"/>
      <c r="C65" s="139" t="s">
        <v>113</v>
      </c>
      <c r="D65" s="130"/>
      <c r="E65" s="130"/>
      <c r="F65" s="130"/>
      <c r="G65" s="130"/>
      <c r="H65" s="130"/>
      <c r="I65" s="140"/>
      <c r="J65" s="141" t="s">
        <v>114</v>
      </c>
      <c r="K65" s="130"/>
      <c r="L65" s="37"/>
    </row>
    <row r="66" spans="2:12" s="1" customFormat="1" ht="10.3" customHeight="1">
      <c r="B66" s="37"/>
      <c r="I66" s="121"/>
      <c r="L66" s="37"/>
    </row>
    <row r="67" spans="2:47" s="1" customFormat="1" ht="22.8" customHeight="1">
      <c r="B67" s="37"/>
      <c r="C67" s="142" t="s">
        <v>69</v>
      </c>
      <c r="I67" s="121"/>
      <c r="J67" s="83">
        <f>J108</f>
        <v>0</v>
      </c>
      <c r="L67" s="37"/>
      <c r="AU67" s="19" t="s">
        <v>115</v>
      </c>
    </row>
    <row r="68" spans="2:12" s="8" customFormat="1" ht="24.95" customHeight="1">
      <c r="B68" s="143"/>
      <c r="D68" s="144" t="s">
        <v>116</v>
      </c>
      <c r="E68" s="145"/>
      <c r="F68" s="145"/>
      <c r="G68" s="145"/>
      <c r="H68" s="145"/>
      <c r="I68" s="146"/>
      <c r="J68" s="147">
        <f>J109</f>
        <v>0</v>
      </c>
      <c r="L68" s="143"/>
    </row>
    <row r="69" spans="2:12" s="9" customFormat="1" ht="19.9" customHeight="1">
      <c r="B69" s="148"/>
      <c r="D69" s="149" t="s">
        <v>118</v>
      </c>
      <c r="E69" s="150"/>
      <c r="F69" s="150"/>
      <c r="G69" s="150"/>
      <c r="H69" s="150"/>
      <c r="I69" s="151"/>
      <c r="J69" s="152">
        <f>J110</f>
        <v>0</v>
      </c>
      <c r="L69" s="148"/>
    </row>
    <row r="70" spans="2:12" s="9" customFormat="1" ht="19.9" customHeight="1">
      <c r="B70" s="148"/>
      <c r="D70" s="149" t="s">
        <v>119</v>
      </c>
      <c r="E70" s="150"/>
      <c r="F70" s="150"/>
      <c r="G70" s="150"/>
      <c r="H70" s="150"/>
      <c r="I70" s="151"/>
      <c r="J70" s="152">
        <f>J117</f>
        <v>0</v>
      </c>
      <c r="L70" s="148"/>
    </row>
    <row r="71" spans="2:12" s="9" customFormat="1" ht="14.85" customHeight="1">
      <c r="B71" s="148"/>
      <c r="D71" s="149" t="s">
        <v>121</v>
      </c>
      <c r="E71" s="150"/>
      <c r="F71" s="150"/>
      <c r="G71" s="150"/>
      <c r="H71" s="150"/>
      <c r="I71" s="151"/>
      <c r="J71" s="152">
        <f>J118</f>
        <v>0</v>
      </c>
      <c r="L71" s="148"/>
    </row>
    <row r="72" spans="2:12" s="9" customFormat="1" ht="19.9" customHeight="1">
      <c r="B72" s="148"/>
      <c r="D72" s="149" t="s">
        <v>123</v>
      </c>
      <c r="E72" s="150"/>
      <c r="F72" s="150"/>
      <c r="G72" s="150"/>
      <c r="H72" s="150"/>
      <c r="I72" s="151"/>
      <c r="J72" s="152">
        <f>J165</f>
        <v>0</v>
      </c>
      <c r="L72" s="148"/>
    </row>
    <row r="73" spans="2:12" s="9" customFormat="1" ht="14.85" customHeight="1">
      <c r="B73" s="148"/>
      <c r="D73" s="149" t="s">
        <v>124</v>
      </c>
      <c r="E73" s="150"/>
      <c r="F73" s="150"/>
      <c r="G73" s="150"/>
      <c r="H73" s="150"/>
      <c r="I73" s="151"/>
      <c r="J73" s="152">
        <f>J166</f>
        <v>0</v>
      </c>
      <c r="L73" s="148"/>
    </row>
    <row r="74" spans="2:12" s="9" customFormat="1" ht="14.85" customHeight="1">
      <c r="B74" s="148"/>
      <c r="D74" s="149" t="s">
        <v>126</v>
      </c>
      <c r="E74" s="150"/>
      <c r="F74" s="150"/>
      <c r="G74" s="150"/>
      <c r="H74" s="150"/>
      <c r="I74" s="151"/>
      <c r="J74" s="152">
        <f>J168</f>
        <v>0</v>
      </c>
      <c r="L74" s="148"/>
    </row>
    <row r="75" spans="2:12" s="9" customFormat="1" ht="14.85" customHeight="1">
      <c r="B75" s="148"/>
      <c r="D75" s="149" t="s">
        <v>1351</v>
      </c>
      <c r="E75" s="150"/>
      <c r="F75" s="150"/>
      <c r="G75" s="150"/>
      <c r="H75" s="150"/>
      <c r="I75" s="151"/>
      <c r="J75" s="152">
        <f>J189</f>
        <v>0</v>
      </c>
      <c r="L75" s="148"/>
    </row>
    <row r="76" spans="2:12" s="9" customFormat="1" ht="14.85" customHeight="1">
      <c r="B76" s="148"/>
      <c r="D76" s="149" t="s">
        <v>129</v>
      </c>
      <c r="E76" s="150"/>
      <c r="F76" s="150"/>
      <c r="G76" s="150"/>
      <c r="H76" s="150"/>
      <c r="I76" s="151"/>
      <c r="J76" s="152">
        <f>J216</f>
        <v>0</v>
      </c>
      <c r="L76" s="148"/>
    </row>
    <row r="77" spans="2:12" s="9" customFormat="1" ht="19.9" customHeight="1">
      <c r="B77" s="148"/>
      <c r="D77" s="149" t="s">
        <v>130</v>
      </c>
      <c r="E77" s="150"/>
      <c r="F77" s="150"/>
      <c r="G77" s="150"/>
      <c r="H77" s="150"/>
      <c r="I77" s="151"/>
      <c r="J77" s="152">
        <f>J220</f>
        <v>0</v>
      </c>
      <c r="L77" s="148"/>
    </row>
    <row r="78" spans="2:12" s="9" customFormat="1" ht="19.9" customHeight="1">
      <c r="B78" s="148"/>
      <c r="D78" s="149" t="s">
        <v>131</v>
      </c>
      <c r="E78" s="150"/>
      <c r="F78" s="150"/>
      <c r="G78" s="150"/>
      <c r="H78" s="150"/>
      <c r="I78" s="151"/>
      <c r="J78" s="152">
        <f>J226</f>
        <v>0</v>
      </c>
      <c r="L78" s="148"/>
    </row>
    <row r="79" spans="2:12" s="8" customFormat="1" ht="24.95" customHeight="1">
      <c r="B79" s="143"/>
      <c r="D79" s="144" t="s">
        <v>132</v>
      </c>
      <c r="E79" s="145"/>
      <c r="F79" s="145"/>
      <c r="G79" s="145"/>
      <c r="H79" s="145"/>
      <c r="I79" s="146"/>
      <c r="J79" s="147">
        <f>J228</f>
        <v>0</v>
      </c>
      <c r="L79" s="143"/>
    </row>
    <row r="80" spans="2:12" s="9" customFormat="1" ht="19.9" customHeight="1">
      <c r="B80" s="148"/>
      <c r="D80" s="149" t="s">
        <v>136</v>
      </c>
      <c r="E80" s="150"/>
      <c r="F80" s="150"/>
      <c r="G80" s="150"/>
      <c r="H80" s="150"/>
      <c r="I80" s="151"/>
      <c r="J80" s="152">
        <f>J229</f>
        <v>0</v>
      </c>
      <c r="L80" s="148"/>
    </row>
    <row r="81" spans="2:12" s="9" customFormat="1" ht="19.9" customHeight="1">
      <c r="B81" s="148"/>
      <c r="D81" s="149" t="s">
        <v>138</v>
      </c>
      <c r="E81" s="150"/>
      <c r="F81" s="150"/>
      <c r="G81" s="150"/>
      <c r="H81" s="150"/>
      <c r="I81" s="151"/>
      <c r="J81" s="152">
        <f>J263</f>
        <v>0</v>
      </c>
      <c r="L81" s="148"/>
    </row>
    <row r="82" spans="2:12" s="9" customFormat="1" ht="19.9" customHeight="1">
      <c r="B82" s="148"/>
      <c r="D82" s="149" t="s">
        <v>1352</v>
      </c>
      <c r="E82" s="150"/>
      <c r="F82" s="150"/>
      <c r="G82" s="150"/>
      <c r="H82" s="150"/>
      <c r="I82" s="151"/>
      <c r="J82" s="152">
        <f>J266</f>
        <v>0</v>
      </c>
      <c r="L82" s="148"/>
    </row>
    <row r="83" spans="2:12" s="9" customFormat="1" ht="19.9" customHeight="1">
      <c r="B83" s="148"/>
      <c r="D83" s="149" t="s">
        <v>1353</v>
      </c>
      <c r="E83" s="150"/>
      <c r="F83" s="150"/>
      <c r="G83" s="150"/>
      <c r="H83" s="150"/>
      <c r="I83" s="151"/>
      <c r="J83" s="152">
        <f>J274</f>
        <v>0</v>
      </c>
      <c r="L83" s="148"/>
    </row>
    <row r="84" spans="2:12" s="9" customFormat="1" ht="19.9" customHeight="1">
      <c r="B84" s="148"/>
      <c r="D84" s="149" t="s">
        <v>140</v>
      </c>
      <c r="E84" s="150"/>
      <c r="F84" s="150"/>
      <c r="G84" s="150"/>
      <c r="H84" s="150"/>
      <c r="I84" s="151"/>
      <c r="J84" s="152">
        <f>J279</f>
        <v>0</v>
      </c>
      <c r="L84" s="148"/>
    </row>
    <row r="85" spans="2:12" s="1" customFormat="1" ht="21.8" customHeight="1">
      <c r="B85" s="37"/>
      <c r="I85" s="121"/>
      <c r="L85" s="37"/>
    </row>
    <row r="86" spans="2:12" s="1" customFormat="1" ht="6.95" customHeight="1">
      <c r="B86" s="52"/>
      <c r="C86" s="53"/>
      <c r="D86" s="53"/>
      <c r="E86" s="53"/>
      <c r="F86" s="53"/>
      <c r="G86" s="53"/>
      <c r="H86" s="53"/>
      <c r="I86" s="137"/>
      <c r="J86" s="53"/>
      <c r="K86" s="53"/>
      <c r="L86" s="37"/>
    </row>
    <row r="90" spans="2:12" s="1" customFormat="1" ht="6.95" customHeight="1">
      <c r="B90" s="54"/>
      <c r="C90" s="55"/>
      <c r="D90" s="55"/>
      <c r="E90" s="55"/>
      <c r="F90" s="55"/>
      <c r="G90" s="55"/>
      <c r="H90" s="55"/>
      <c r="I90" s="138"/>
      <c r="J90" s="55"/>
      <c r="K90" s="55"/>
      <c r="L90" s="37"/>
    </row>
    <row r="91" spans="2:12" s="1" customFormat="1" ht="24.95" customHeight="1">
      <c r="B91" s="37"/>
      <c r="C91" s="23" t="s">
        <v>143</v>
      </c>
      <c r="I91" s="121"/>
      <c r="L91" s="37"/>
    </row>
    <row r="92" spans="2:12" s="1" customFormat="1" ht="6.95" customHeight="1">
      <c r="B92" s="37"/>
      <c r="I92" s="121"/>
      <c r="L92" s="37"/>
    </row>
    <row r="93" spans="2:12" s="1" customFormat="1" ht="12" customHeight="1">
      <c r="B93" s="37"/>
      <c r="C93" s="31" t="s">
        <v>17</v>
      </c>
      <c r="I93" s="121"/>
      <c r="L93" s="37"/>
    </row>
    <row r="94" spans="2:12" s="1" customFormat="1" ht="16.5" customHeight="1">
      <c r="B94" s="37"/>
      <c r="E94" s="120" t="str">
        <f>E7</f>
        <v>Český Brod, ul. Žitomířská 760 -Energetická úspora ZŠ Tyršova</v>
      </c>
      <c r="F94" s="31"/>
      <c r="G94" s="31"/>
      <c r="H94" s="31"/>
      <c r="I94" s="121"/>
      <c r="L94" s="37"/>
    </row>
    <row r="95" spans="2:12" ht="12" customHeight="1">
      <c r="B95" s="22"/>
      <c r="C95" s="31" t="s">
        <v>105</v>
      </c>
      <c r="L95" s="22"/>
    </row>
    <row r="96" spans="2:12" ht="16.5" customHeight="1">
      <c r="B96" s="22"/>
      <c r="E96" s="120" t="s">
        <v>106</v>
      </c>
      <c r="L96" s="22"/>
    </row>
    <row r="97" spans="2:12" ht="12" customHeight="1">
      <c r="B97" s="22"/>
      <c r="C97" s="31" t="s">
        <v>107</v>
      </c>
      <c r="L97" s="22"/>
    </row>
    <row r="98" spans="2:12" s="1" customFormat="1" ht="16.5" customHeight="1">
      <c r="B98" s="37"/>
      <c r="E98" s="31" t="s">
        <v>1350</v>
      </c>
      <c r="F98" s="1"/>
      <c r="G98" s="1"/>
      <c r="H98" s="1"/>
      <c r="I98" s="121"/>
      <c r="L98" s="37"/>
    </row>
    <row r="99" spans="2:12" s="1" customFormat="1" ht="12" customHeight="1">
      <c r="B99" s="37"/>
      <c r="C99" s="31" t="s">
        <v>109</v>
      </c>
      <c r="I99" s="121"/>
      <c r="L99" s="37"/>
    </row>
    <row r="100" spans="2:12" s="1" customFormat="1" ht="16.5" customHeight="1">
      <c r="B100" s="37"/>
      <c r="E100" s="58" t="str">
        <f>E13</f>
        <v>1 - Stavební část</v>
      </c>
      <c r="F100" s="1"/>
      <c r="G100" s="1"/>
      <c r="H100" s="1"/>
      <c r="I100" s="121"/>
      <c r="L100" s="37"/>
    </row>
    <row r="101" spans="2:12" s="1" customFormat="1" ht="6.95" customHeight="1">
      <c r="B101" s="37"/>
      <c r="I101" s="121"/>
      <c r="L101" s="37"/>
    </row>
    <row r="102" spans="2:12" s="1" customFormat="1" ht="12" customHeight="1">
      <c r="B102" s="37"/>
      <c r="C102" s="31" t="s">
        <v>21</v>
      </c>
      <c r="F102" s="19" t="str">
        <f>F16</f>
        <v xml:space="preserve"> </v>
      </c>
      <c r="I102" s="122" t="s">
        <v>23</v>
      </c>
      <c r="J102" s="60" t="str">
        <f>IF(J16="","",J16)</f>
        <v>15.1.2019</v>
      </c>
      <c r="L102" s="37"/>
    </row>
    <row r="103" spans="2:12" s="1" customFormat="1" ht="6.95" customHeight="1">
      <c r="B103" s="37"/>
      <c r="I103" s="121"/>
      <c r="L103" s="37"/>
    </row>
    <row r="104" spans="2:12" s="1" customFormat="1" ht="13.65" customHeight="1">
      <c r="B104" s="37"/>
      <c r="C104" s="31" t="s">
        <v>25</v>
      </c>
      <c r="F104" s="19" t="str">
        <f>E19</f>
        <v>MĚSTO ČESKÝ BROD</v>
      </c>
      <c r="I104" s="122" t="s">
        <v>31</v>
      </c>
      <c r="J104" s="35" t="str">
        <f>E25</f>
        <v>Revitali s.r.o.</v>
      </c>
      <c r="L104" s="37"/>
    </row>
    <row r="105" spans="2:12" s="1" customFormat="1" ht="13.65" customHeight="1">
      <c r="B105" s="37"/>
      <c r="C105" s="31" t="s">
        <v>29</v>
      </c>
      <c r="F105" s="19" t="str">
        <f>IF(E22="","",E22)</f>
        <v>Vyplň údaj</v>
      </c>
      <c r="I105" s="122" t="s">
        <v>34</v>
      </c>
      <c r="J105" s="35" t="str">
        <f>E28</f>
        <v xml:space="preserve"> </v>
      </c>
      <c r="L105" s="37"/>
    </row>
    <row r="106" spans="2:12" s="1" customFormat="1" ht="10.3" customHeight="1">
      <c r="B106" s="37"/>
      <c r="I106" s="121"/>
      <c r="L106" s="37"/>
    </row>
    <row r="107" spans="2:20" s="10" customFormat="1" ht="29.25" customHeight="1">
      <c r="B107" s="153"/>
      <c r="C107" s="154" t="s">
        <v>144</v>
      </c>
      <c r="D107" s="155" t="s">
        <v>56</v>
      </c>
      <c r="E107" s="155" t="s">
        <v>52</v>
      </c>
      <c r="F107" s="155" t="s">
        <v>53</v>
      </c>
      <c r="G107" s="155" t="s">
        <v>145</v>
      </c>
      <c r="H107" s="155" t="s">
        <v>146</v>
      </c>
      <c r="I107" s="156" t="s">
        <v>147</v>
      </c>
      <c r="J107" s="155" t="s">
        <v>114</v>
      </c>
      <c r="K107" s="157" t="s">
        <v>148</v>
      </c>
      <c r="L107" s="153"/>
      <c r="M107" s="75" t="s">
        <v>3</v>
      </c>
      <c r="N107" s="76" t="s">
        <v>41</v>
      </c>
      <c r="O107" s="76" t="s">
        <v>149</v>
      </c>
      <c r="P107" s="76" t="s">
        <v>150</v>
      </c>
      <c r="Q107" s="76" t="s">
        <v>151</v>
      </c>
      <c r="R107" s="76" t="s">
        <v>152</v>
      </c>
      <c r="S107" s="76" t="s">
        <v>153</v>
      </c>
      <c r="T107" s="77" t="s">
        <v>154</v>
      </c>
    </row>
    <row r="108" spans="2:63" s="1" customFormat="1" ht="22.8" customHeight="1">
      <c r="B108" s="37"/>
      <c r="C108" s="80" t="s">
        <v>155</v>
      </c>
      <c r="I108" s="121"/>
      <c r="J108" s="158">
        <f>BK108</f>
        <v>0</v>
      </c>
      <c r="L108" s="37"/>
      <c r="M108" s="78"/>
      <c r="N108" s="63"/>
      <c r="O108" s="63"/>
      <c r="P108" s="159">
        <f>P109+P228</f>
        <v>0</v>
      </c>
      <c r="Q108" s="63"/>
      <c r="R108" s="159">
        <f>R109+R228</f>
        <v>7.074173480000001</v>
      </c>
      <c r="S108" s="63"/>
      <c r="T108" s="160">
        <f>T109+T228</f>
        <v>7.1282890000000005</v>
      </c>
      <c r="AT108" s="19" t="s">
        <v>70</v>
      </c>
      <c r="AU108" s="19" t="s">
        <v>115</v>
      </c>
      <c r="BK108" s="161">
        <f>BK109+BK228</f>
        <v>0</v>
      </c>
    </row>
    <row r="109" spans="2:63" s="11" customFormat="1" ht="25.9" customHeight="1">
      <c r="B109" s="162"/>
      <c r="D109" s="163" t="s">
        <v>70</v>
      </c>
      <c r="E109" s="164" t="s">
        <v>156</v>
      </c>
      <c r="F109" s="164" t="s">
        <v>157</v>
      </c>
      <c r="I109" s="165"/>
      <c r="J109" s="166">
        <f>BK109</f>
        <v>0</v>
      </c>
      <c r="L109" s="162"/>
      <c r="M109" s="167"/>
      <c r="N109" s="168"/>
      <c r="O109" s="168"/>
      <c r="P109" s="169">
        <f>P110+P117+P165+P220+P226</f>
        <v>0</v>
      </c>
      <c r="Q109" s="168"/>
      <c r="R109" s="169">
        <f>R110+R117+R165+R220+R226</f>
        <v>2.2108611300000005</v>
      </c>
      <c r="S109" s="168"/>
      <c r="T109" s="170">
        <f>T110+T117+T165+T220+T226</f>
        <v>2.927169</v>
      </c>
      <c r="AR109" s="163" t="s">
        <v>15</v>
      </c>
      <c r="AT109" s="171" t="s">
        <v>70</v>
      </c>
      <c r="AU109" s="171" t="s">
        <v>71</v>
      </c>
      <c r="AY109" s="163" t="s">
        <v>158</v>
      </c>
      <c r="BK109" s="172">
        <f>BK110+BK117+BK165+BK220+BK226</f>
        <v>0</v>
      </c>
    </row>
    <row r="110" spans="2:63" s="11" customFormat="1" ht="22.8" customHeight="1">
      <c r="B110" s="162"/>
      <c r="D110" s="163" t="s">
        <v>70</v>
      </c>
      <c r="E110" s="173" t="s">
        <v>84</v>
      </c>
      <c r="F110" s="173" t="s">
        <v>206</v>
      </c>
      <c r="I110" s="165"/>
      <c r="J110" s="174">
        <f>BK110</f>
        <v>0</v>
      </c>
      <c r="L110" s="162"/>
      <c r="M110" s="167"/>
      <c r="N110" s="168"/>
      <c r="O110" s="168"/>
      <c r="P110" s="169">
        <f>SUM(P111:P116)</f>
        <v>0</v>
      </c>
      <c r="Q110" s="168"/>
      <c r="R110" s="169">
        <f>SUM(R111:R116)</f>
        <v>0.18142</v>
      </c>
      <c r="S110" s="168"/>
      <c r="T110" s="170">
        <f>SUM(T111:T116)</f>
        <v>0</v>
      </c>
      <c r="AR110" s="163" t="s">
        <v>15</v>
      </c>
      <c r="AT110" s="171" t="s">
        <v>70</v>
      </c>
      <c r="AU110" s="171" t="s">
        <v>15</v>
      </c>
      <c r="AY110" s="163" t="s">
        <v>158</v>
      </c>
      <c r="BK110" s="172">
        <f>SUM(BK111:BK116)</f>
        <v>0</v>
      </c>
    </row>
    <row r="111" spans="2:65" s="1" customFormat="1" ht="16.5" customHeight="1">
      <c r="B111" s="175"/>
      <c r="C111" s="176" t="s">
        <v>15</v>
      </c>
      <c r="D111" s="176" t="s">
        <v>160</v>
      </c>
      <c r="E111" s="177" t="s">
        <v>1354</v>
      </c>
      <c r="F111" s="178" t="s">
        <v>1355</v>
      </c>
      <c r="G111" s="179" t="s">
        <v>322</v>
      </c>
      <c r="H111" s="180">
        <v>1</v>
      </c>
      <c r="I111" s="181"/>
      <c r="J111" s="182">
        <f>ROUND(I111*H111,2)</f>
        <v>0</v>
      </c>
      <c r="K111" s="178" t="s">
        <v>164</v>
      </c>
      <c r="L111" s="37"/>
      <c r="M111" s="183" t="s">
        <v>3</v>
      </c>
      <c r="N111" s="184" t="s">
        <v>42</v>
      </c>
      <c r="O111" s="67"/>
      <c r="P111" s="185">
        <f>O111*H111</f>
        <v>0</v>
      </c>
      <c r="Q111" s="185">
        <v>0.18142</v>
      </c>
      <c r="R111" s="185">
        <f>Q111*H111</f>
        <v>0.18142</v>
      </c>
      <c r="S111" s="185">
        <v>0</v>
      </c>
      <c r="T111" s="186">
        <f>S111*H111</f>
        <v>0</v>
      </c>
      <c r="AR111" s="19" t="s">
        <v>165</v>
      </c>
      <c r="AT111" s="19" t="s">
        <v>160</v>
      </c>
      <c r="AU111" s="19" t="s">
        <v>78</v>
      </c>
      <c r="AY111" s="19" t="s">
        <v>158</v>
      </c>
      <c r="BE111" s="187">
        <f>IF(N111="základní",J111,0)</f>
        <v>0</v>
      </c>
      <c r="BF111" s="187">
        <f>IF(N111="snížená",J111,0)</f>
        <v>0</v>
      </c>
      <c r="BG111" s="187">
        <f>IF(N111="zákl. přenesená",J111,0)</f>
        <v>0</v>
      </c>
      <c r="BH111" s="187">
        <f>IF(N111="sníž. přenesená",J111,0)</f>
        <v>0</v>
      </c>
      <c r="BI111" s="187">
        <f>IF(N111="nulová",J111,0)</f>
        <v>0</v>
      </c>
      <c r="BJ111" s="19" t="s">
        <v>15</v>
      </c>
      <c r="BK111" s="187">
        <f>ROUND(I111*H111,2)</f>
        <v>0</v>
      </c>
      <c r="BL111" s="19" t="s">
        <v>165</v>
      </c>
      <c r="BM111" s="19" t="s">
        <v>1356</v>
      </c>
    </row>
    <row r="112" spans="2:51" s="13" customFormat="1" ht="12">
      <c r="B112" s="197"/>
      <c r="D112" s="189" t="s">
        <v>167</v>
      </c>
      <c r="E112" s="198" t="s">
        <v>3</v>
      </c>
      <c r="F112" s="199" t="s">
        <v>1357</v>
      </c>
      <c r="H112" s="198" t="s">
        <v>3</v>
      </c>
      <c r="I112" s="200"/>
      <c r="L112" s="197"/>
      <c r="M112" s="201"/>
      <c r="N112" s="202"/>
      <c r="O112" s="202"/>
      <c r="P112" s="202"/>
      <c r="Q112" s="202"/>
      <c r="R112" s="202"/>
      <c r="S112" s="202"/>
      <c r="T112" s="203"/>
      <c r="AT112" s="198" t="s">
        <v>167</v>
      </c>
      <c r="AU112" s="198" t="s">
        <v>78</v>
      </c>
      <c r="AV112" s="13" t="s">
        <v>15</v>
      </c>
      <c r="AW112" s="13" t="s">
        <v>33</v>
      </c>
      <c r="AX112" s="13" t="s">
        <v>71</v>
      </c>
      <c r="AY112" s="198" t="s">
        <v>158</v>
      </c>
    </row>
    <row r="113" spans="2:51" s="12" customFormat="1" ht="12">
      <c r="B113" s="188"/>
      <c r="D113" s="189" t="s">
        <v>167</v>
      </c>
      <c r="E113" s="190" t="s">
        <v>3</v>
      </c>
      <c r="F113" s="191" t="s">
        <v>15</v>
      </c>
      <c r="H113" s="192">
        <v>1</v>
      </c>
      <c r="I113" s="193"/>
      <c r="L113" s="188"/>
      <c r="M113" s="194"/>
      <c r="N113" s="195"/>
      <c r="O113" s="195"/>
      <c r="P113" s="195"/>
      <c r="Q113" s="195"/>
      <c r="R113" s="195"/>
      <c r="S113" s="195"/>
      <c r="T113" s="196"/>
      <c r="AT113" s="190" t="s">
        <v>167</v>
      </c>
      <c r="AU113" s="190" t="s">
        <v>78</v>
      </c>
      <c r="AV113" s="12" t="s">
        <v>78</v>
      </c>
      <c r="AW113" s="12" t="s">
        <v>33</v>
      </c>
      <c r="AX113" s="12" t="s">
        <v>15</v>
      </c>
      <c r="AY113" s="190" t="s">
        <v>158</v>
      </c>
    </row>
    <row r="114" spans="2:65" s="1" customFormat="1" ht="101.25" customHeight="1">
      <c r="B114" s="175"/>
      <c r="C114" s="176" t="s">
        <v>78</v>
      </c>
      <c r="D114" s="176" t="s">
        <v>160</v>
      </c>
      <c r="E114" s="177" t="s">
        <v>1358</v>
      </c>
      <c r="F114" s="178" t="s">
        <v>1359</v>
      </c>
      <c r="G114" s="179" t="s">
        <v>322</v>
      </c>
      <c r="H114" s="180">
        <v>2</v>
      </c>
      <c r="I114" s="181"/>
      <c r="J114" s="182">
        <f>ROUND(I114*H114,2)</f>
        <v>0</v>
      </c>
      <c r="K114" s="178" t="s">
        <v>3</v>
      </c>
      <c r="L114" s="37"/>
      <c r="M114" s="183" t="s">
        <v>3</v>
      </c>
      <c r="N114" s="184" t="s">
        <v>42</v>
      </c>
      <c r="O114" s="67"/>
      <c r="P114" s="185">
        <f>O114*H114</f>
        <v>0</v>
      </c>
      <c r="Q114" s="185">
        <v>0</v>
      </c>
      <c r="R114" s="185">
        <f>Q114*H114</f>
        <v>0</v>
      </c>
      <c r="S114" s="185">
        <v>0</v>
      </c>
      <c r="T114" s="186">
        <f>S114*H114</f>
        <v>0</v>
      </c>
      <c r="AR114" s="19" t="s">
        <v>165</v>
      </c>
      <c r="AT114" s="19" t="s">
        <v>160</v>
      </c>
      <c r="AU114" s="19" t="s">
        <v>78</v>
      </c>
      <c r="AY114" s="19" t="s">
        <v>158</v>
      </c>
      <c r="BE114" s="187">
        <f>IF(N114="základní",J114,0)</f>
        <v>0</v>
      </c>
      <c r="BF114" s="187">
        <f>IF(N114="snížená",J114,0)</f>
        <v>0</v>
      </c>
      <c r="BG114" s="187">
        <f>IF(N114="zákl. přenesená",J114,0)</f>
        <v>0</v>
      </c>
      <c r="BH114" s="187">
        <f>IF(N114="sníž. přenesená",J114,0)</f>
        <v>0</v>
      </c>
      <c r="BI114" s="187">
        <f>IF(N114="nulová",J114,0)</f>
        <v>0</v>
      </c>
      <c r="BJ114" s="19" t="s">
        <v>15</v>
      </c>
      <c r="BK114" s="187">
        <f>ROUND(I114*H114,2)</f>
        <v>0</v>
      </c>
      <c r="BL114" s="19" t="s">
        <v>165</v>
      </c>
      <c r="BM114" s="19" t="s">
        <v>1360</v>
      </c>
    </row>
    <row r="115" spans="2:65" s="1" customFormat="1" ht="101.25" customHeight="1">
      <c r="B115" s="175"/>
      <c r="C115" s="176" t="s">
        <v>84</v>
      </c>
      <c r="D115" s="176" t="s">
        <v>160</v>
      </c>
      <c r="E115" s="177" t="s">
        <v>1361</v>
      </c>
      <c r="F115" s="178" t="s">
        <v>1362</v>
      </c>
      <c r="G115" s="179" t="s">
        <v>322</v>
      </c>
      <c r="H115" s="180">
        <v>3</v>
      </c>
      <c r="I115" s="181"/>
      <c r="J115" s="182">
        <f>ROUND(I115*H115,2)</f>
        <v>0</v>
      </c>
      <c r="K115" s="178" t="s">
        <v>3</v>
      </c>
      <c r="L115" s="37"/>
      <c r="M115" s="183" t="s">
        <v>3</v>
      </c>
      <c r="N115" s="184" t="s">
        <v>42</v>
      </c>
      <c r="O115" s="67"/>
      <c r="P115" s="185">
        <f>O115*H115</f>
        <v>0</v>
      </c>
      <c r="Q115" s="185">
        <v>0</v>
      </c>
      <c r="R115" s="185">
        <f>Q115*H115</f>
        <v>0</v>
      </c>
      <c r="S115" s="185">
        <v>0</v>
      </c>
      <c r="T115" s="186">
        <f>S115*H115</f>
        <v>0</v>
      </c>
      <c r="AR115" s="19" t="s">
        <v>165</v>
      </c>
      <c r="AT115" s="19" t="s">
        <v>160</v>
      </c>
      <c r="AU115" s="19" t="s">
        <v>78</v>
      </c>
      <c r="AY115" s="19" t="s">
        <v>158</v>
      </c>
      <c r="BE115" s="187">
        <f>IF(N115="základní",J115,0)</f>
        <v>0</v>
      </c>
      <c r="BF115" s="187">
        <f>IF(N115="snížená",J115,0)</f>
        <v>0</v>
      </c>
      <c r="BG115" s="187">
        <f>IF(N115="zákl. přenesená",J115,0)</f>
        <v>0</v>
      </c>
      <c r="BH115" s="187">
        <f>IF(N115="sníž. přenesená",J115,0)</f>
        <v>0</v>
      </c>
      <c r="BI115" s="187">
        <f>IF(N115="nulová",J115,0)</f>
        <v>0</v>
      </c>
      <c r="BJ115" s="19" t="s">
        <v>15</v>
      </c>
      <c r="BK115" s="187">
        <f>ROUND(I115*H115,2)</f>
        <v>0</v>
      </c>
      <c r="BL115" s="19" t="s">
        <v>165</v>
      </c>
      <c r="BM115" s="19" t="s">
        <v>1363</v>
      </c>
    </row>
    <row r="116" spans="2:65" s="1" customFormat="1" ht="112.5" customHeight="1">
      <c r="B116" s="175"/>
      <c r="C116" s="176" t="s">
        <v>165</v>
      </c>
      <c r="D116" s="176" t="s">
        <v>160</v>
      </c>
      <c r="E116" s="177" t="s">
        <v>877</v>
      </c>
      <c r="F116" s="178" t="s">
        <v>1364</v>
      </c>
      <c r="G116" s="179" t="s">
        <v>322</v>
      </c>
      <c r="H116" s="180">
        <v>2</v>
      </c>
      <c r="I116" s="181"/>
      <c r="J116" s="182">
        <f>ROUND(I116*H116,2)</f>
        <v>0</v>
      </c>
      <c r="K116" s="178" t="s">
        <v>3</v>
      </c>
      <c r="L116" s="37"/>
      <c r="M116" s="183" t="s">
        <v>3</v>
      </c>
      <c r="N116" s="184" t="s">
        <v>42</v>
      </c>
      <c r="O116" s="67"/>
      <c r="P116" s="185">
        <f>O116*H116</f>
        <v>0</v>
      </c>
      <c r="Q116" s="185">
        <v>0</v>
      </c>
      <c r="R116" s="185">
        <f>Q116*H116</f>
        <v>0</v>
      </c>
      <c r="S116" s="185">
        <v>0</v>
      </c>
      <c r="T116" s="186">
        <f>S116*H116</f>
        <v>0</v>
      </c>
      <c r="AR116" s="19" t="s">
        <v>165</v>
      </c>
      <c r="AT116" s="19" t="s">
        <v>160</v>
      </c>
      <c r="AU116" s="19" t="s">
        <v>78</v>
      </c>
      <c r="AY116" s="19" t="s">
        <v>158</v>
      </c>
      <c r="BE116" s="187">
        <f>IF(N116="základní",J116,0)</f>
        <v>0</v>
      </c>
      <c r="BF116" s="187">
        <f>IF(N116="snížená",J116,0)</f>
        <v>0</v>
      </c>
      <c r="BG116" s="187">
        <f>IF(N116="zákl. přenesená",J116,0)</f>
        <v>0</v>
      </c>
      <c r="BH116" s="187">
        <f>IF(N116="sníž. přenesená",J116,0)</f>
        <v>0</v>
      </c>
      <c r="BI116" s="187">
        <f>IF(N116="nulová",J116,0)</f>
        <v>0</v>
      </c>
      <c r="BJ116" s="19" t="s">
        <v>15</v>
      </c>
      <c r="BK116" s="187">
        <f>ROUND(I116*H116,2)</f>
        <v>0</v>
      </c>
      <c r="BL116" s="19" t="s">
        <v>165</v>
      </c>
      <c r="BM116" s="19" t="s">
        <v>1365</v>
      </c>
    </row>
    <row r="117" spans="2:63" s="11" customFormat="1" ht="22.8" customHeight="1">
      <c r="B117" s="162"/>
      <c r="D117" s="163" t="s">
        <v>70</v>
      </c>
      <c r="E117" s="173" t="s">
        <v>187</v>
      </c>
      <c r="F117" s="173" t="s">
        <v>224</v>
      </c>
      <c r="I117" s="165"/>
      <c r="J117" s="174">
        <f>BK117</f>
        <v>0</v>
      </c>
      <c r="L117" s="162"/>
      <c r="M117" s="167"/>
      <c r="N117" s="168"/>
      <c r="O117" s="168"/>
      <c r="P117" s="169">
        <f>P118</f>
        <v>0</v>
      </c>
      <c r="Q117" s="168"/>
      <c r="R117" s="169">
        <f>R118</f>
        <v>2.02684113</v>
      </c>
      <c r="S117" s="168"/>
      <c r="T117" s="170">
        <f>T118</f>
        <v>0</v>
      </c>
      <c r="AR117" s="163" t="s">
        <v>15</v>
      </c>
      <c r="AT117" s="171" t="s">
        <v>70</v>
      </c>
      <c r="AU117" s="171" t="s">
        <v>15</v>
      </c>
      <c r="AY117" s="163" t="s">
        <v>158</v>
      </c>
      <c r="BK117" s="172">
        <f>BK118</f>
        <v>0</v>
      </c>
    </row>
    <row r="118" spans="2:63" s="11" customFormat="1" ht="20.85" customHeight="1">
      <c r="B118" s="162"/>
      <c r="D118" s="163" t="s">
        <v>70</v>
      </c>
      <c r="E118" s="173" t="s">
        <v>324</v>
      </c>
      <c r="F118" s="173" t="s">
        <v>325</v>
      </c>
      <c r="I118" s="165"/>
      <c r="J118" s="174">
        <f>BK118</f>
        <v>0</v>
      </c>
      <c r="L118" s="162"/>
      <c r="M118" s="167"/>
      <c r="N118" s="168"/>
      <c r="O118" s="168"/>
      <c r="P118" s="169">
        <f>SUM(P119:P164)</f>
        <v>0</v>
      </c>
      <c r="Q118" s="168"/>
      <c r="R118" s="169">
        <f>SUM(R119:R164)</f>
        <v>2.02684113</v>
      </c>
      <c r="S118" s="168"/>
      <c r="T118" s="170">
        <f>SUM(T119:T164)</f>
        <v>0</v>
      </c>
      <c r="AR118" s="163" t="s">
        <v>15</v>
      </c>
      <c r="AT118" s="171" t="s">
        <v>70</v>
      </c>
      <c r="AU118" s="171" t="s">
        <v>78</v>
      </c>
      <c r="AY118" s="163" t="s">
        <v>158</v>
      </c>
      <c r="BK118" s="172">
        <f>SUM(BK119:BK164)</f>
        <v>0</v>
      </c>
    </row>
    <row r="119" spans="2:65" s="1" customFormat="1" ht="16.5" customHeight="1">
      <c r="B119" s="175"/>
      <c r="C119" s="176" t="s">
        <v>182</v>
      </c>
      <c r="D119" s="176" t="s">
        <v>160</v>
      </c>
      <c r="E119" s="177" t="s">
        <v>1366</v>
      </c>
      <c r="F119" s="178" t="s">
        <v>1367</v>
      </c>
      <c r="G119" s="179" t="s">
        <v>163</v>
      </c>
      <c r="H119" s="180">
        <v>304.767</v>
      </c>
      <c r="I119" s="181"/>
      <c r="J119" s="182">
        <f>ROUND(I119*H119,2)</f>
        <v>0</v>
      </c>
      <c r="K119" s="178" t="s">
        <v>164</v>
      </c>
      <c r="L119" s="37"/>
      <c r="M119" s="183" t="s">
        <v>3</v>
      </c>
      <c r="N119" s="184" t="s">
        <v>42</v>
      </c>
      <c r="O119" s="67"/>
      <c r="P119" s="185">
        <f>O119*H119</f>
        <v>0</v>
      </c>
      <c r="Q119" s="185">
        <v>0.00639</v>
      </c>
      <c r="R119" s="185">
        <f>Q119*H119</f>
        <v>1.94746113</v>
      </c>
      <c r="S119" s="185">
        <v>0</v>
      </c>
      <c r="T119" s="186">
        <f>S119*H119</f>
        <v>0</v>
      </c>
      <c r="AR119" s="19" t="s">
        <v>165</v>
      </c>
      <c r="AT119" s="19" t="s">
        <v>160</v>
      </c>
      <c r="AU119" s="19" t="s">
        <v>84</v>
      </c>
      <c r="AY119" s="19" t="s">
        <v>158</v>
      </c>
      <c r="BE119" s="187">
        <f>IF(N119="základní",J119,0)</f>
        <v>0</v>
      </c>
      <c r="BF119" s="187">
        <f>IF(N119="snížená",J119,0)</f>
        <v>0</v>
      </c>
      <c r="BG119" s="187">
        <f>IF(N119="zákl. přenesená",J119,0)</f>
        <v>0</v>
      </c>
      <c r="BH119" s="187">
        <f>IF(N119="sníž. přenesená",J119,0)</f>
        <v>0</v>
      </c>
      <c r="BI119" s="187">
        <f>IF(N119="nulová",J119,0)</f>
        <v>0</v>
      </c>
      <c r="BJ119" s="19" t="s">
        <v>15</v>
      </c>
      <c r="BK119" s="187">
        <f>ROUND(I119*H119,2)</f>
        <v>0</v>
      </c>
      <c r="BL119" s="19" t="s">
        <v>165</v>
      </c>
      <c r="BM119" s="19" t="s">
        <v>1368</v>
      </c>
    </row>
    <row r="120" spans="2:51" s="13" customFormat="1" ht="12">
      <c r="B120" s="197"/>
      <c r="D120" s="189" t="s">
        <v>167</v>
      </c>
      <c r="E120" s="198" t="s">
        <v>3</v>
      </c>
      <c r="F120" s="199" t="s">
        <v>1369</v>
      </c>
      <c r="H120" s="198" t="s">
        <v>3</v>
      </c>
      <c r="I120" s="200"/>
      <c r="L120" s="197"/>
      <c r="M120" s="201"/>
      <c r="N120" s="202"/>
      <c r="O120" s="202"/>
      <c r="P120" s="202"/>
      <c r="Q120" s="202"/>
      <c r="R120" s="202"/>
      <c r="S120" s="202"/>
      <c r="T120" s="203"/>
      <c r="AT120" s="198" t="s">
        <v>167</v>
      </c>
      <c r="AU120" s="198" t="s">
        <v>84</v>
      </c>
      <c r="AV120" s="13" t="s">
        <v>15</v>
      </c>
      <c r="AW120" s="13" t="s">
        <v>33</v>
      </c>
      <c r="AX120" s="13" t="s">
        <v>71</v>
      </c>
      <c r="AY120" s="198" t="s">
        <v>158</v>
      </c>
    </row>
    <row r="121" spans="2:51" s="12" customFormat="1" ht="12">
      <c r="B121" s="188"/>
      <c r="D121" s="189" t="s">
        <v>167</v>
      </c>
      <c r="E121" s="190" t="s">
        <v>3</v>
      </c>
      <c r="F121" s="191" t="s">
        <v>1370</v>
      </c>
      <c r="H121" s="192">
        <v>115</v>
      </c>
      <c r="I121" s="193"/>
      <c r="L121" s="188"/>
      <c r="M121" s="194"/>
      <c r="N121" s="195"/>
      <c r="O121" s="195"/>
      <c r="P121" s="195"/>
      <c r="Q121" s="195"/>
      <c r="R121" s="195"/>
      <c r="S121" s="195"/>
      <c r="T121" s="196"/>
      <c r="AT121" s="190" t="s">
        <v>167</v>
      </c>
      <c r="AU121" s="190" t="s">
        <v>84</v>
      </c>
      <c r="AV121" s="12" t="s">
        <v>78</v>
      </c>
      <c r="AW121" s="12" t="s">
        <v>33</v>
      </c>
      <c r="AX121" s="12" t="s">
        <v>71</v>
      </c>
      <c r="AY121" s="190" t="s">
        <v>158</v>
      </c>
    </row>
    <row r="122" spans="2:51" s="13" customFormat="1" ht="12">
      <c r="B122" s="197"/>
      <c r="D122" s="189" t="s">
        <v>167</v>
      </c>
      <c r="E122" s="198" t="s">
        <v>3</v>
      </c>
      <c r="F122" s="199" t="s">
        <v>401</v>
      </c>
      <c r="H122" s="198" t="s">
        <v>3</v>
      </c>
      <c r="I122" s="200"/>
      <c r="L122" s="197"/>
      <c r="M122" s="201"/>
      <c r="N122" s="202"/>
      <c r="O122" s="202"/>
      <c r="P122" s="202"/>
      <c r="Q122" s="202"/>
      <c r="R122" s="202"/>
      <c r="S122" s="202"/>
      <c r="T122" s="203"/>
      <c r="AT122" s="198" t="s">
        <v>167</v>
      </c>
      <c r="AU122" s="198" t="s">
        <v>84</v>
      </c>
      <c r="AV122" s="13" t="s">
        <v>15</v>
      </c>
      <c r="AW122" s="13" t="s">
        <v>33</v>
      </c>
      <c r="AX122" s="13" t="s">
        <v>71</v>
      </c>
      <c r="AY122" s="198" t="s">
        <v>158</v>
      </c>
    </row>
    <row r="123" spans="2:51" s="12" customFormat="1" ht="12">
      <c r="B123" s="188"/>
      <c r="D123" s="189" t="s">
        <v>167</v>
      </c>
      <c r="E123" s="190" t="s">
        <v>3</v>
      </c>
      <c r="F123" s="191" t="s">
        <v>1371</v>
      </c>
      <c r="H123" s="192">
        <v>-5.2</v>
      </c>
      <c r="I123" s="193"/>
      <c r="L123" s="188"/>
      <c r="M123" s="194"/>
      <c r="N123" s="195"/>
      <c r="O123" s="195"/>
      <c r="P123" s="195"/>
      <c r="Q123" s="195"/>
      <c r="R123" s="195"/>
      <c r="S123" s="195"/>
      <c r="T123" s="196"/>
      <c r="AT123" s="190" t="s">
        <v>167</v>
      </c>
      <c r="AU123" s="190" t="s">
        <v>84</v>
      </c>
      <c r="AV123" s="12" t="s">
        <v>78</v>
      </c>
      <c r="AW123" s="12" t="s">
        <v>33</v>
      </c>
      <c r="AX123" s="12" t="s">
        <v>71</v>
      </c>
      <c r="AY123" s="190" t="s">
        <v>158</v>
      </c>
    </row>
    <row r="124" spans="2:51" s="12" customFormat="1" ht="12">
      <c r="B124" s="188"/>
      <c r="D124" s="189" t="s">
        <v>167</v>
      </c>
      <c r="E124" s="190" t="s">
        <v>3</v>
      </c>
      <c r="F124" s="191" t="s">
        <v>411</v>
      </c>
      <c r="H124" s="192">
        <v>-6</v>
      </c>
      <c r="I124" s="193"/>
      <c r="L124" s="188"/>
      <c r="M124" s="194"/>
      <c r="N124" s="195"/>
      <c r="O124" s="195"/>
      <c r="P124" s="195"/>
      <c r="Q124" s="195"/>
      <c r="R124" s="195"/>
      <c r="S124" s="195"/>
      <c r="T124" s="196"/>
      <c r="AT124" s="190" t="s">
        <v>167</v>
      </c>
      <c r="AU124" s="190" t="s">
        <v>84</v>
      </c>
      <c r="AV124" s="12" t="s">
        <v>78</v>
      </c>
      <c r="AW124" s="12" t="s">
        <v>33</v>
      </c>
      <c r="AX124" s="12" t="s">
        <v>71</v>
      </c>
      <c r="AY124" s="190" t="s">
        <v>158</v>
      </c>
    </row>
    <row r="125" spans="2:51" s="12" customFormat="1" ht="12">
      <c r="B125" s="188"/>
      <c r="D125" s="189" t="s">
        <v>167</v>
      </c>
      <c r="E125" s="190" t="s">
        <v>3</v>
      </c>
      <c r="F125" s="191" t="s">
        <v>402</v>
      </c>
      <c r="H125" s="192">
        <v>-5.25</v>
      </c>
      <c r="I125" s="193"/>
      <c r="L125" s="188"/>
      <c r="M125" s="194"/>
      <c r="N125" s="195"/>
      <c r="O125" s="195"/>
      <c r="P125" s="195"/>
      <c r="Q125" s="195"/>
      <c r="R125" s="195"/>
      <c r="S125" s="195"/>
      <c r="T125" s="196"/>
      <c r="AT125" s="190" t="s">
        <v>167</v>
      </c>
      <c r="AU125" s="190" t="s">
        <v>84</v>
      </c>
      <c r="AV125" s="12" t="s">
        <v>78</v>
      </c>
      <c r="AW125" s="12" t="s">
        <v>33</v>
      </c>
      <c r="AX125" s="12" t="s">
        <v>71</v>
      </c>
      <c r="AY125" s="190" t="s">
        <v>158</v>
      </c>
    </row>
    <row r="126" spans="2:51" s="12" customFormat="1" ht="12">
      <c r="B126" s="188"/>
      <c r="D126" s="189" t="s">
        <v>167</v>
      </c>
      <c r="E126" s="190" t="s">
        <v>3</v>
      </c>
      <c r="F126" s="191" t="s">
        <v>1372</v>
      </c>
      <c r="H126" s="192">
        <v>-6.825</v>
      </c>
      <c r="I126" s="193"/>
      <c r="L126" s="188"/>
      <c r="M126" s="194"/>
      <c r="N126" s="195"/>
      <c r="O126" s="195"/>
      <c r="P126" s="195"/>
      <c r="Q126" s="195"/>
      <c r="R126" s="195"/>
      <c r="S126" s="195"/>
      <c r="T126" s="196"/>
      <c r="AT126" s="190" t="s">
        <v>167</v>
      </c>
      <c r="AU126" s="190" t="s">
        <v>84</v>
      </c>
      <c r="AV126" s="12" t="s">
        <v>78</v>
      </c>
      <c r="AW126" s="12" t="s">
        <v>33</v>
      </c>
      <c r="AX126" s="12" t="s">
        <v>71</v>
      </c>
      <c r="AY126" s="190" t="s">
        <v>158</v>
      </c>
    </row>
    <row r="127" spans="2:51" s="13" customFormat="1" ht="12">
      <c r="B127" s="197"/>
      <c r="D127" s="189" t="s">
        <v>167</v>
      </c>
      <c r="E127" s="198" t="s">
        <v>3</v>
      </c>
      <c r="F127" s="199" t="s">
        <v>1373</v>
      </c>
      <c r="H127" s="198" t="s">
        <v>3</v>
      </c>
      <c r="I127" s="200"/>
      <c r="L127" s="197"/>
      <c r="M127" s="201"/>
      <c r="N127" s="202"/>
      <c r="O127" s="202"/>
      <c r="P127" s="202"/>
      <c r="Q127" s="202"/>
      <c r="R127" s="202"/>
      <c r="S127" s="202"/>
      <c r="T127" s="203"/>
      <c r="AT127" s="198" t="s">
        <v>167</v>
      </c>
      <c r="AU127" s="198" t="s">
        <v>84</v>
      </c>
      <c r="AV127" s="13" t="s">
        <v>15</v>
      </c>
      <c r="AW127" s="13" t="s">
        <v>33</v>
      </c>
      <c r="AX127" s="13" t="s">
        <v>71</v>
      </c>
      <c r="AY127" s="198" t="s">
        <v>158</v>
      </c>
    </row>
    <row r="128" spans="2:51" s="12" customFormat="1" ht="12">
      <c r="B128" s="188"/>
      <c r="D128" s="189" t="s">
        <v>167</v>
      </c>
      <c r="E128" s="190" t="s">
        <v>3</v>
      </c>
      <c r="F128" s="191" t="s">
        <v>1374</v>
      </c>
      <c r="H128" s="192">
        <v>132.25</v>
      </c>
      <c r="I128" s="193"/>
      <c r="L128" s="188"/>
      <c r="M128" s="194"/>
      <c r="N128" s="195"/>
      <c r="O128" s="195"/>
      <c r="P128" s="195"/>
      <c r="Q128" s="195"/>
      <c r="R128" s="195"/>
      <c r="S128" s="195"/>
      <c r="T128" s="196"/>
      <c r="AT128" s="190" t="s">
        <v>167</v>
      </c>
      <c r="AU128" s="190" t="s">
        <v>84</v>
      </c>
      <c r="AV128" s="12" t="s">
        <v>78</v>
      </c>
      <c r="AW128" s="12" t="s">
        <v>33</v>
      </c>
      <c r="AX128" s="12" t="s">
        <v>71</v>
      </c>
      <c r="AY128" s="190" t="s">
        <v>158</v>
      </c>
    </row>
    <row r="129" spans="2:51" s="13" customFormat="1" ht="12">
      <c r="B129" s="197"/>
      <c r="D129" s="189" t="s">
        <v>167</v>
      </c>
      <c r="E129" s="198" t="s">
        <v>3</v>
      </c>
      <c r="F129" s="199" t="s">
        <v>401</v>
      </c>
      <c r="H129" s="198" t="s">
        <v>3</v>
      </c>
      <c r="I129" s="200"/>
      <c r="L129" s="197"/>
      <c r="M129" s="201"/>
      <c r="N129" s="202"/>
      <c r="O129" s="202"/>
      <c r="P129" s="202"/>
      <c r="Q129" s="202"/>
      <c r="R129" s="202"/>
      <c r="S129" s="202"/>
      <c r="T129" s="203"/>
      <c r="AT129" s="198" t="s">
        <v>167</v>
      </c>
      <c r="AU129" s="198" t="s">
        <v>84</v>
      </c>
      <c r="AV129" s="13" t="s">
        <v>15</v>
      </c>
      <c r="AW129" s="13" t="s">
        <v>33</v>
      </c>
      <c r="AX129" s="13" t="s">
        <v>71</v>
      </c>
      <c r="AY129" s="198" t="s">
        <v>158</v>
      </c>
    </row>
    <row r="130" spans="2:51" s="12" customFormat="1" ht="12">
      <c r="B130" s="188"/>
      <c r="D130" s="189" t="s">
        <v>167</v>
      </c>
      <c r="E130" s="190" t="s">
        <v>3</v>
      </c>
      <c r="F130" s="191" t="s">
        <v>1375</v>
      </c>
      <c r="H130" s="192">
        <v>-6</v>
      </c>
      <c r="I130" s="193"/>
      <c r="L130" s="188"/>
      <c r="M130" s="194"/>
      <c r="N130" s="195"/>
      <c r="O130" s="195"/>
      <c r="P130" s="195"/>
      <c r="Q130" s="195"/>
      <c r="R130" s="195"/>
      <c r="S130" s="195"/>
      <c r="T130" s="196"/>
      <c r="AT130" s="190" t="s">
        <v>167</v>
      </c>
      <c r="AU130" s="190" t="s">
        <v>84</v>
      </c>
      <c r="AV130" s="12" t="s">
        <v>78</v>
      </c>
      <c r="AW130" s="12" t="s">
        <v>33</v>
      </c>
      <c r="AX130" s="12" t="s">
        <v>71</v>
      </c>
      <c r="AY130" s="190" t="s">
        <v>158</v>
      </c>
    </row>
    <row r="131" spans="2:51" s="12" customFormat="1" ht="12">
      <c r="B131" s="188"/>
      <c r="D131" s="189" t="s">
        <v>167</v>
      </c>
      <c r="E131" s="190" t="s">
        <v>3</v>
      </c>
      <c r="F131" s="191" t="s">
        <v>1376</v>
      </c>
      <c r="H131" s="192">
        <v>-5.25</v>
      </c>
      <c r="I131" s="193"/>
      <c r="L131" s="188"/>
      <c r="M131" s="194"/>
      <c r="N131" s="195"/>
      <c r="O131" s="195"/>
      <c r="P131" s="195"/>
      <c r="Q131" s="195"/>
      <c r="R131" s="195"/>
      <c r="S131" s="195"/>
      <c r="T131" s="196"/>
      <c r="AT131" s="190" t="s">
        <v>167</v>
      </c>
      <c r="AU131" s="190" t="s">
        <v>84</v>
      </c>
      <c r="AV131" s="12" t="s">
        <v>78</v>
      </c>
      <c r="AW131" s="12" t="s">
        <v>33</v>
      </c>
      <c r="AX131" s="12" t="s">
        <v>71</v>
      </c>
      <c r="AY131" s="190" t="s">
        <v>158</v>
      </c>
    </row>
    <row r="132" spans="2:51" s="12" customFormat="1" ht="12">
      <c r="B132" s="188"/>
      <c r="D132" s="189" t="s">
        <v>167</v>
      </c>
      <c r="E132" s="190" t="s">
        <v>3</v>
      </c>
      <c r="F132" s="191" t="s">
        <v>1377</v>
      </c>
      <c r="H132" s="192">
        <v>-5.664</v>
      </c>
      <c r="I132" s="193"/>
      <c r="L132" s="188"/>
      <c r="M132" s="194"/>
      <c r="N132" s="195"/>
      <c r="O132" s="195"/>
      <c r="P132" s="195"/>
      <c r="Q132" s="195"/>
      <c r="R132" s="195"/>
      <c r="S132" s="195"/>
      <c r="T132" s="196"/>
      <c r="AT132" s="190" t="s">
        <v>167</v>
      </c>
      <c r="AU132" s="190" t="s">
        <v>84</v>
      </c>
      <c r="AV132" s="12" t="s">
        <v>78</v>
      </c>
      <c r="AW132" s="12" t="s">
        <v>33</v>
      </c>
      <c r="AX132" s="12" t="s">
        <v>71</v>
      </c>
      <c r="AY132" s="190" t="s">
        <v>158</v>
      </c>
    </row>
    <row r="133" spans="2:51" s="13" customFormat="1" ht="12">
      <c r="B133" s="197"/>
      <c r="D133" s="189" t="s">
        <v>167</v>
      </c>
      <c r="E133" s="198" t="s">
        <v>3</v>
      </c>
      <c r="F133" s="199" t="s">
        <v>1378</v>
      </c>
      <c r="H133" s="198" t="s">
        <v>3</v>
      </c>
      <c r="I133" s="200"/>
      <c r="L133" s="197"/>
      <c r="M133" s="201"/>
      <c r="N133" s="202"/>
      <c r="O133" s="202"/>
      <c r="P133" s="202"/>
      <c r="Q133" s="202"/>
      <c r="R133" s="202"/>
      <c r="S133" s="202"/>
      <c r="T133" s="203"/>
      <c r="AT133" s="198" t="s">
        <v>167</v>
      </c>
      <c r="AU133" s="198" t="s">
        <v>84</v>
      </c>
      <c r="AV133" s="13" t="s">
        <v>15</v>
      </c>
      <c r="AW133" s="13" t="s">
        <v>33</v>
      </c>
      <c r="AX133" s="13" t="s">
        <v>71</v>
      </c>
      <c r="AY133" s="198" t="s">
        <v>158</v>
      </c>
    </row>
    <row r="134" spans="2:51" s="12" customFormat="1" ht="12">
      <c r="B134" s="188"/>
      <c r="D134" s="189" t="s">
        <v>167</v>
      </c>
      <c r="E134" s="190" t="s">
        <v>3</v>
      </c>
      <c r="F134" s="191" t="s">
        <v>1379</v>
      </c>
      <c r="H134" s="192">
        <v>50</v>
      </c>
      <c r="I134" s="193"/>
      <c r="L134" s="188"/>
      <c r="M134" s="194"/>
      <c r="N134" s="195"/>
      <c r="O134" s="195"/>
      <c r="P134" s="195"/>
      <c r="Q134" s="195"/>
      <c r="R134" s="195"/>
      <c r="S134" s="195"/>
      <c r="T134" s="196"/>
      <c r="AT134" s="190" t="s">
        <v>167</v>
      </c>
      <c r="AU134" s="190" t="s">
        <v>84</v>
      </c>
      <c r="AV134" s="12" t="s">
        <v>78</v>
      </c>
      <c r="AW134" s="12" t="s">
        <v>33</v>
      </c>
      <c r="AX134" s="12" t="s">
        <v>71</v>
      </c>
      <c r="AY134" s="190" t="s">
        <v>158</v>
      </c>
    </row>
    <row r="135" spans="2:51" s="13" customFormat="1" ht="12">
      <c r="B135" s="197"/>
      <c r="D135" s="189" t="s">
        <v>167</v>
      </c>
      <c r="E135" s="198" t="s">
        <v>3</v>
      </c>
      <c r="F135" s="199" t="s">
        <v>1380</v>
      </c>
      <c r="H135" s="198" t="s">
        <v>3</v>
      </c>
      <c r="I135" s="200"/>
      <c r="L135" s="197"/>
      <c r="M135" s="201"/>
      <c r="N135" s="202"/>
      <c r="O135" s="202"/>
      <c r="P135" s="202"/>
      <c r="Q135" s="202"/>
      <c r="R135" s="202"/>
      <c r="S135" s="202"/>
      <c r="T135" s="203"/>
      <c r="AT135" s="198" t="s">
        <v>167</v>
      </c>
      <c r="AU135" s="198" t="s">
        <v>84</v>
      </c>
      <c r="AV135" s="13" t="s">
        <v>15</v>
      </c>
      <c r="AW135" s="13" t="s">
        <v>33</v>
      </c>
      <c r="AX135" s="13" t="s">
        <v>71</v>
      </c>
      <c r="AY135" s="198" t="s">
        <v>158</v>
      </c>
    </row>
    <row r="136" spans="2:51" s="12" customFormat="1" ht="12">
      <c r="B136" s="188"/>
      <c r="D136" s="189" t="s">
        <v>167</v>
      </c>
      <c r="E136" s="190" t="s">
        <v>3</v>
      </c>
      <c r="F136" s="191" t="s">
        <v>1381</v>
      </c>
      <c r="H136" s="192">
        <v>20</v>
      </c>
      <c r="I136" s="193"/>
      <c r="L136" s="188"/>
      <c r="M136" s="194"/>
      <c r="N136" s="195"/>
      <c r="O136" s="195"/>
      <c r="P136" s="195"/>
      <c r="Q136" s="195"/>
      <c r="R136" s="195"/>
      <c r="S136" s="195"/>
      <c r="T136" s="196"/>
      <c r="AT136" s="190" t="s">
        <v>167</v>
      </c>
      <c r="AU136" s="190" t="s">
        <v>84</v>
      </c>
      <c r="AV136" s="12" t="s">
        <v>78</v>
      </c>
      <c r="AW136" s="12" t="s">
        <v>33</v>
      </c>
      <c r="AX136" s="12" t="s">
        <v>71</v>
      </c>
      <c r="AY136" s="190" t="s">
        <v>158</v>
      </c>
    </row>
    <row r="137" spans="2:51" s="15" customFormat="1" ht="12">
      <c r="B137" s="222"/>
      <c r="D137" s="189" t="s">
        <v>167</v>
      </c>
      <c r="E137" s="223" t="s">
        <v>3</v>
      </c>
      <c r="F137" s="224" t="s">
        <v>498</v>
      </c>
      <c r="H137" s="225">
        <v>277.06100000000004</v>
      </c>
      <c r="I137" s="226"/>
      <c r="L137" s="222"/>
      <c r="M137" s="227"/>
      <c r="N137" s="228"/>
      <c r="O137" s="228"/>
      <c r="P137" s="228"/>
      <c r="Q137" s="228"/>
      <c r="R137" s="228"/>
      <c r="S137" s="228"/>
      <c r="T137" s="229"/>
      <c r="AT137" s="223" t="s">
        <v>167</v>
      </c>
      <c r="AU137" s="223" t="s">
        <v>84</v>
      </c>
      <c r="AV137" s="15" t="s">
        <v>84</v>
      </c>
      <c r="AW137" s="15" t="s">
        <v>33</v>
      </c>
      <c r="AX137" s="15" t="s">
        <v>71</v>
      </c>
      <c r="AY137" s="223" t="s">
        <v>158</v>
      </c>
    </row>
    <row r="138" spans="2:51" s="13" customFormat="1" ht="12">
      <c r="B138" s="197"/>
      <c r="D138" s="189" t="s">
        <v>167</v>
      </c>
      <c r="E138" s="198" t="s">
        <v>3</v>
      </c>
      <c r="F138" s="199" t="s">
        <v>1382</v>
      </c>
      <c r="H138" s="198" t="s">
        <v>3</v>
      </c>
      <c r="I138" s="200"/>
      <c r="L138" s="197"/>
      <c r="M138" s="201"/>
      <c r="N138" s="202"/>
      <c r="O138" s="202"/>
      <c r="P138" s="202"/>
      <c r="Q138" s="202"/>
      <c r="R138" s="202"/>
      <c r="S138" s="202"/>
      <c r="T138" s="203"/>
      <c r="AT138" s="198" t="s">
        <v>167</v>
      </c>
      <c r="AU138" s="198" t="s">
        <v>84</v>
      </c>
      <c r="AV138" s="13" t="s">
        <v>15</v>
      </c>
      <c r="AW138" s="13" t="s">
        <v>33</v>
      </c>
      <c r="AX138" s="13" t="s">
        <v>71</v>
      </c>
      <c r="AY138" s="198" t="s">
        <v>158</v>
      </c>
    </row>
    <row r="139" spans="2:51" s="12" customFormat="1" ht="12">
      <c r="B139" s="188"/>
      <c r="D139" s="189" t="s">
        <v>167</v>
      </c>
      <c r="E139" s="190" t="s">
        <v>3</v>
      </c>
      <c r="F139" s="191" t="s">
        <v>1383</v>
      </c>
      <c r="H139" s="192">
        <v>27.706</v>
      </c>
      <c r="I139" s="193"/>
      <c r="L139" s="188"/>
      <c r="M139" s="194"/>
      <c r="N139" s="195"/>
      <c r="O139" s="195"/>
      <c r="P139" s="195"/>
      <c r="Q139" s="195"/>
      <c r="R139" s="195"/>
      <c r="S139" s="195"/>
      <c r="T139" s="196"/>
      <c r="AT139" s="190" t="s">
        <v>167</v>
      </c>
      <c r="AU139" s="190" t="s">
        <v>84</v>
      </c>
      <c r="AV139" s="12" t="s">
        <v>78</v>
      </c>
      <c r="AW139" s="12" t="s">
        <v>33</v>
      </c>
      <c r="AX139" s="12" t="s">
        <v>71</v>
      </c>
      <c r="AY139" s="190" t="s">
        <v>158</v>
      </c>
    </row>
    <row r="140" spans="2:51" s="14" customFormat="1" ht="12">
      <c r="B140" s="204"/>
      <c r="D140" s="189" t="s">
        <v>167</v>
      </c>
      <c r="E140" s="205" t="s">
        <v>3</v>
      </c>
      <c r="F140" s="206" t="s">
        <v>215</v>
      </c>
      <c r="H140" s="207">
        <v>304.76700000000005</v>
      </c>
      <c r="I140" s="208"/>
      <c r="L140" s="204"/>
      <c r="M140" s="209"/>
      <c r="N140" s="210"/>
      <c r="O140" s="210"/>
      <c r="P140" s="210"/>
      <c r="Q140" s="210"/>
      <c r="R140" s="210"/>
      <c r="S140" s="210"/>
      <c r="T140" s="211"/>
      <c r="AT140" s="205" t="s">
        <v>167</v>
      </c>
      <c r="AU140" s="205" t="s">
        <v>84</v>
      </c>
      <c r="AV140" s="14" t="s">
        <v>165</v>
      </c>
      <c r="AW140" s="14" t="s">
        <v>33</v>
      </c>
      <c r="AX140" s="14" t="s">
        <v>15</v>
      </c>
      <c r="AY140" s="205" t="s">
        <v>158</v>
      </c>
    </row>
    <row r="141" spans="2:65" s="1" customFormat="1" ht="16.5" customHeight="1">
      <c r="B141" s="175"/>
      <c r="C141" s="176" t="s">
        <v>187</v>
      </c>
      <c r="D141" s="176" t="s">
        <v>160</v>
      </c>
      <c r="E141" s="177" t="s">
        <v>354</v>
      </c>
      <c r="F141" s="178" t="s">
        <v>355</v>
      </c>
      <c r="G141" s="179" t="s">
        <v>163</v>
      </c>
      <c r="H141" s="180">
        <v>30.476</v>
      </c>
      <c r="I141" s="181"/>
      <c r="J141" s="182">
        <f>ROUND(I141*H141,2)</f>
        <v>0</v>
      </c>
      <c r="K141" s="178" t="s">
        <v>3</v>
      </c>
      <c r="L141" s="37"/>
      <c r="M141" s="183" t="s">
        <v>3</v>
      </c>
      <c r="N141" s="184" t="s">
        <v>42</v>
      </c>
      <c r="O141" s="67"/>
      <c r="P141" s="185">
        <f>O141*H141</f>
        <v>0</v>
      </c>
      <c r="Q141" s="185">
        <v>0</v>
      </c>
      <c r="R141" s="185">
        <f>Q141*H141</f>
        <v>0</v>
      </c>
      <c r="S141" s="185">
        <v>0</v>
      </c>
      <c r="T141" s="186">
        <f>S141*H141</f>
        <v>0</v>
      </c>
      <c r="AR141" s="19" t="s">
        <v>165</v>
      </c>
      <c r="AT141" s="19" t="s">
        <v>160</v>
      </c>
      <c r="AU141" s="19" t="s">
        <v>84</v>
      </c>
      <c r="AY141" s="19" t="s">
        <v>158</v>
      </c>
      <c r="BE141" s="187">
        <f>IF(N141="základní",J141,0)</f>
        <v>0</v>
      </c>
      <c r="BF141" s="187">
        <f>IF(N141="snížená",J141,0)</f>
        <v>0</v>
      </c>
      <c r="BG141" s="187">
        <f>IF(N141="zákl. přenesená",J141,0)</f>
        <v>0</v>
      </c>
      <c r="BH141" s="187">
        <f>IF(N141="sníž. přenesená",J141,0)</f>
        <v>0</v>
      </c>
      <c r="BI141" s="187">
        <f>IF(N141="nulová",J141,0)</f>
        <v>0</v>
      </c>
      <c r="BJ141" s="19" t="s">
        <v>15</v>
      </c>
      <c r="BK141" s="187">
        <f>ROUND(I141*H141,2)</f>
        <v>0</v>
      </c>
      <c r="BL141" s="19" t="s">
        <v>165</v>
      </c>
      <c r="BM141" s="19" t="s">
        <v>1384</v>
      </c>
    </row>
    <row r="142" spans="2:51" s="13" customFormat="1" ht="12">
      <c r="B142" s="197"/>
      <c r="D142" s="189" t="s">
        <v>167</v>
      </c>
      <c r="E142" s="198" t="s">
        <v>3</v>
      </c>
      <c r="F142" s="199" t="s">
        <v>1385</v>
      </c>
      <c r="H142" s="198" t="s">
        <v>3</v>
      </c>
      <c r="I142" s="200"/>
      <c r="L142" s="197"/>
      <c r="M142" s="201"/>
      <c r="N142" s="202"/>
      <c r="O142" s="202"/>
      <c r="P142" s="202"/>
      <c r="Q142" s="202"/>
      <c r="R142" s="202"/>
      <c r="S142" s="202"/>
      <c r="T142" s="203"/>
      <c r="AT142" s="198" t="s">
        <v>167</v>
      </c>
      <c r="AU142" s="198" t="s">
        <v>84</v>
      </c>
      <c r="AV142" s="13" t="s">
        <v>15</v>
      </c>
      <c r="AW142" s="13" t="s">
        <v>33</v>
      </c>
      <c r="AX142" s="13" t="s">
        <v>71</v>
      </c>
      <c r="AY142" s="198" t="s">
        <v>158</v>
      </c>
    </row>
    <row r="143" spans="2:51" s="12" customFormat="1" ht="12">
      <c r="B143" s="188"/>
      <c r="D143" s="189" t="s">
        <v>167</v>
      </c>
      <c r="E143" s="190" t="s">
        <v>3</v>
      </c>
      <c r="F143" s="191" t="s">
        <v>1386</v>
      </c>
      <c r="H143" s="192">
        <v>30.476</v>
      </c>
      <c r="I143" s="193"/>
      <c r="L143" s="188"/>
      <c r="M143" s="194"/>
      <c r="N143" s="195"/>
      <c r="O143" s="195"/>
      <c r="P143" s="195"/>
      <c r="Q143" s="195"/>
      <c r="R143" s="195"/>
      <c r="S143" s="195"/>
      <c r="T143" s="196"/>
      <c r="AT143" s="190" t="s">
        <v>167</v>
      </c>
      <c r="AU143" s="190" t="s">
        <v>84</v>
      </c>
      <c r="AV143" s="12" t="s">
        <v>78</v>
      </c>
      <c r="AW143" s="12" t="s">
        <v>33</v>
      </c>
      <c r="AX143" s="12" t="s">
        <v>71</v>
      </c>
      <c r="AY143" s="190" t="s">
        <v>158</v>
      </c>
    </row>
    <row r="144" spans="2:51" s="14" customFormat="1" ht="12">
      <c r="B144" s="204"/>
      <c r="D144" s="189" t="s">
        <v>167</v>
      </c>
      <c r="E144" s="205" t="s">
        <v>3</v>
      </c>
      <c r="F144" s="206" t="s">
        <v>215</v>
      </c>
      <c r="H144" s="207">
        <v>30.476</v>
      </c>
      <c r="I144" s="208"/>
      <c r="L144" s="204"/>
      <c r="M144" s="209"/>
      <c r="N144" s="210"/>
      <c r="O144" s="210"/>
      <c r="P144" s="210"/>
      <c r="Q144" s="210"/>
      <c r="R144" s="210"/>
      <c r="S144" s="210"/>
      <c r="T144" s="211"/>
      <c r="AT144" s="205" t="s">
        <v>167</v>
      </c>
      <c r="AU144" s="205" t="s">
        <v>84</v>
      </c>
      <c r="AV144" s="14" t="s">
        <v>165</v>
      </c>
      <c r="AW144" s="14" t="s">
        <v>33</v>
      </c>
      <c r="AX144" s="14" t="s">
        <v>15</v>
      </c>
      <c r="AY144" s="205" t="s">
        <v>158</v>
      </c>
    </row>
    <row r="145" spans="2:65" s="1" customFormat="1" ht="16.5" customHeight="1">
      <c r="B145" s="175"/>
      <c r="C145" s="176" t="s">
        <v>191</v>
      </c>
      <c r="D145" s="176" t="s">
        <v>160</v>
      </c>
      <c r="E145" s="177" t="s">
        <v>1387</v>
      </c>
      <c r="F145" s="178" t="s">
        <v>1388</v>
      </c>
      <c r="G145" s="179" t="s">
        <v>163</v>
      </c>
      <c r="H145" s="180">
        <v>52.5</v>
      </c>
      <c r="I145" s="181"/>
      <c r="J145" s="182">
        <f>ROUND(I145*H145,2)</f>
        <v>0</v>
      </c>
      <c r="K145" s="178" t="s">
        <v>3</v>
      </c>
      <c r="L145" s="37"/>
      <c r="M145" s="183" t="s">
        <v>3</v>
      </c>
      <c r="N145" s="184" t="s">
        <v>42</v>
      </c>
      <c r="O145" s="67"/>
      <c r="P145" s="185">
        <f>O145*H145</f>
        <v>0</v>
      </c>
      <c r="Q145" s="185">
        <v>0</v>
      </c>
      <c r="R145" s="185">
        <f>Q145*H145</f>
        <v>0</v>
      </c>
      <c r="S145" s="185">
        <v>0</v>
      </c>
      <c r="T145" s="186">
        <f>S145*H145</f>
        <v>0</v>
      </c>
      <c r="AR145" s="19" t="s">
        <v>165</v>
      </c>
      <c r="AT145" s="19" t="s">
        <v>160</v>
      </c>
      <c r="AU145" s="19" t="s">
        <v>84</v>
      </c>
      <c r="AY145" s="19" t="s">
        <v>158</v>
      </c>
      <c r="BE145" s="187">
        <f>IF(N145="základní",J145,0)</f>
        <v>0</v>
      </c>
      <c r="BF145" s="187">
        <f>IF(N145="snížená",J145,0)</f>
        <v>0</v>
      </c>
      <c r="BG145" s="187">
        <f>IF(N145="zákl. přenesená",J145,0)</f>
        <v>0</v>
      </c>
      <c r="BH145" s="187">
        <f>IF(N145="sníž. přenesená",J145,0)</f>
        <v>0</v>
      </c>
      <c r="BI145" s="187">
        <f>IF(N145="nulová",J145,0)</f>
        <v>0</v>
      </c>
      <c r="BJ145" s="19" t="s">
        <v>15</v>
      </c>
      <c r="BK145" s="187">
        <f>ROUND(I145*H145,2)</f>
        <v>0</v>
      </c>
      <c r="BL145" s="19" t="s">
        <v>165</v>
      </c>
      <c r="BM145" s="19" t="s">
        <v>1389</v>
      </c>
    </row>
    <row r="146" spans="2:51" s="13" customFormat="1" ht="12">
      <c r="B146" s="197"/>
      <c r="D146" s="189" t="s">
        <v>167</v>
      </c>
      <c r="E146" s="198" t="s">
        <v>3</v>
      </c>
      <c r="F146" s="199" t="s">
        <v>1369</v>
      </c>
      <c r="H146" s="198" t="s">
        <v>3</v>
      </c>
      <c r="I146" s="200"/>
      <c r="L146" s="197"/>
      <c r="M146" s="201"/>
      <c r="N146" s="202"/>
      <c r="O146" s="202"/>
      <c r="P146" s="202"/>
      <c r="Q146" s="202"/>
      <c r="R146" s="202"/>
      <c r="S146" s="202"/>
      <c r="T146" s="203"/>
      <c r="AT146" s="198" t="s">
        <v>167</v>
      </c>
      <c r="AU146" s="198" t="s">
        <v>84</v>
      </c>
      <c r="AV146" s="13" t="s">
        <v>15</v>
      </c>
      <c r="AW146" s="13" t="s">
        <v>33</v>
      </c>
      <c r="AX146" s="13" t="s">
        <v>71</v>
      </c>
      <c r="AY146" s="198" t="s">
        <v>158</v>
      </c>
    </row>
    <row r="147" spans="2:51" s="12" customFormat="1" ht="12">
      <c r="B147" s="188"/>
      <c r="D147" s="189" t="s">
        <v>167</v>
      </c>
      <c r="E147" s="190" t="s">
        <v>3</v>
      </c>
      <c r="F147" s="191" t="s">
        <v>1390</v>
      </c>
      <c r="H147" s="192">
        <v>25</v>
      </c>
      <c r="I147" s="193"/>
      <c r="L147" s="188"/>
      <c r="M147" s="194"/>
      <c r="N147" s="195"/>
      <c r="O147" s="195"/>
      <c r="P147" s="195"/>
      <c r="Q147" s="195"/>
      <c r="R147" s="195"/>
      <c r="S147" s="195"/>
      <c r="T147" s="196"/>
      <c r="AT147" s="190" t="s">
        <v>167</v>
      </c>
      <c r="AU147" s="190" t="s">
        <v>84</v>
      </c>
      <c r="AV147" s="12" t="s">
        <v>78</v>
      </c>
      <c r="AW147" s="12" t="s">
        <v>33</v>
      </c>
      <c r="AX147" s="12" t="s">
        <v>71</v>
      </c>
      <c r="AY147" s="190" t="s">
        <v>158</v>
      </c>
    </row>
    <row r="148" spans="2:51" s="13" customFormat="1" ht="12">
      <c r="B148" s="197"/>
      <c r="D148" s="189" t="s">
        <v>167</v>
      </c>
      <c r="E148" s="198" t="s">
        <v>3</v>
      </c>
      <c r="F148" s="199" t="s">
        <v>1373</v>
      </c>
      <c r="H148" s="198" t="s">
        <v>3</v>
      </c>
      <c r="I148" s="200"/>
      <c r="L148" s="197"/>
      <c r="M148" s="201"/>
      <c r="N148" s="202"/>
      <c r="O148" s="202"/>
      <c r="P148" s="202"/>
      <c r="Q148" s="202"/>
      <c r="R148" s="202"/>
      <c r="S148" s="202"/>
      <c r="T148" s="203"/>
      <c r="AT148" s="198" t="s">
        <v>167</v>
      </c>
      <c r="AU148" s="198" t="s">
        <v>84</v>
      </c>
      <c r="AV148" s="13" t="s">
        <v>15</v>
      </c>
      <c r="AW148" s="13" t="s">
        <v>33</v>
      </c>
      <c r="AX148" s="13" t="s">
        <v>71</v>
      </c>
      <c r="AY148" s="198" t="s">
        <v>158</v>
      </c>
    </row>
    <row r="149" spans="2:51" s="12" customFormat="1" ht="12">
      <c r="B149" s="188"/>
      <c r="D149" s="189" t="s">
        <v>167</v>
      </c>
      <c r="E149" s="190" t="s">
        <v>3</v>
      </c>
      <c r="F149" s="191" t="s">
        <v>1391</v>
      </c>
      <c r="H149" s="192">
        <v>16.5</v>
      </c>
      <c r="I149" s="193"/>
      <c r="L149" s="188"/>
      <c r="M149" s="194"/>
      <c r="N149" s="195"/>
      <c r="O149" s="195"/>
      <c r="P149" s="195"/>
      <c r="Q149" s="195"/>
      <c r="R149" s="195"/>
      <c r="S149" s="195"/>
      <c r="T149" s="196"/>
      <c r="AT149" s="190" t="s">
        <v>167</v>
      </c>
      <c r="AU149" s="190" t="s">
        <v>84</v>
      </c>
      <c r="AV149" s="12" t="s">
        <v>78</v>
      </c>
      <c r="AW149" s="12" t="s">
        <v>33</v>
      </c>
      <c r="AX149" s="12" t="s">
        <v>71</v>
      </c>
      <c r="AY149" s="190" t="s">
        <v>158</v>
      </c>
    </row>
    <row r="150" spans="2:51" s="13" customFormat="1" ht="12">
      <c r="B150" s="197"/>
      <c r="D150" s="189" t="s">
        <v>167</v>
      </c>
      <c r="E150" s="198" t="s">
        <v>3</v>
      </c>
      <c r="F150" s="199" t="s">
        <v>1378</v>
      </c>
      <c r="H150" s="198" t="s">
        <v>3</v>
      </c>
      <c r="I150" s="200"/>
      <c r="L150" s="197"/>
      <c r="M150" s="201"/>
      <c r="N150" s="202"/>
      <c r="O150" s="202"/>
      <c r="P150" s="202"/>
      <c r="Q150" s="202"/>
      <c r="R150" s="202"/>
      <c r="S150" s="202"/>
      <c r="T150" s="203"/>
      <c r="AT150" s="198" t="s">
        <v>167</v>
      </c>
      <c r="AU150" s="198" t="s">
        <v>84</v>
      </c>
      <c r="AV150" s="13" t="s">
        <v>15</v>
      </c>
      <c r="AW150" s="13" t="s">
        <v>33</v>
      </c>
      <c r="AX150" s="13" t="s">
        <v>71</v>
      </c>
      <c r="AY150" s="198" t="s">
        <v>158</v>
      </c>
    </row>
    <row r="151" spans="2:51" s="12" customFormat="1" ht="12">
      <c r="B151" s="188"/>
      <c r="D151" s="189" t="s">
        <v>167</v>
      </c>
      <c r="E151" s="190" t="s">
        <v>3</v>
      </c>
      <c r="F151" s="191" t="s">
        <v>973</v>
      </c>
      <c r="H151" s="192">
        <v>6</v>
      </c>
      <c r="I151" s="193"/>
      <c r="L151" s="188"/>
      <c r="M151" s="194"/>
      <c r="N151" s="195"/>
      <c r="O151" s="195"/>
      <c r="P151" s="195"/>
      <c r="Q151" s="195"/>
      <c r="R151" s="195"/>
      <c r="S151" s="195"/>
      <c r="T151" s="196"/>
      <c r="AT151" s="190" t="s">
        <v>167</v>
      </c>
      <c r="AU151" s="190" t="s">
        <v>84</v>
      </c>
      <c r="AV151" s="12" t="s">
        <v>78</v>
      </c>
      <c r="AW151" s="12" t="s">
        <v>33</v>
      </c>
      <c r="AX151" s="12" t="s">
        <v>71</v>
      </c>
      <c r="AY151" s="190" t="s">
        <v>158</v>
      </c>
    </row>
    <row r="152" spans="2:51" s="13" customFormat="1" ht="12">
      <c r="B152" s="197"/>
      <c r="D152" s="189" t="s">
        <v>167</v>
      </c>
      <c r="E152" s="198" t="s">
        <v>3</v>
      </c>
      <c r="F152" s="199" t="s">
        <v>1380</v>
      </c>
      <c r="H152" s="198" t="s">
        <v>3</v>
      </c>
      <c r="I152" s="200"/>
      <c r="L152" s="197"/>
      <c r="M152" s="201"/>
      <c r="N152" s="202"/>
      <c r="O152" s="202"/>
      <c r="P152" s="202"/>
      <c r="Q152" s="202"/>
      <c r="R152" s="202"/>
      <c r="S152" s="202"/>
      <c r="T152" s="203"/>
      <c r="AT152" s="198" t="s">
        <v>167</v>
      </c>
      <c r="AU152" s="198" t="s">
        <v>84</v>
      </c>
      <c r="AV152" s="13" t="s">
        <v>15</v>
      </c>
      <c r="AW152" s="13" t="s">
        <v>33</v>
      </c>
      <c r="AX152" s="13" t="s">
        <v>71</v>
      </c>
      <c r="AY152" s="198" t="s">
        <v>158</v>
      </c>
    </row>
    <row r="153" spans="2:51" s="12" customFormat="1" ht="12">
      <c r="B153" s="188"/>
      <c r="D153" s="189" t="s">
        <v>167</v>
      </c>
      <c r="E153" s="190" t="s">
        <v>3</v>
      </c>
      <c r="F153" s="191" t="s">
        <v>1392</v>
      </c>
      <c r="H153" s="192">
        <v>5</v>
      </c>
      <c r="I153" s="193"/>
      <c r="L153" s="188"/>
      <c r="M153" s="194"/>
      <c r="N153" s="195"/>
      <c r="O153" s="195"/>
      <c r="P153" s="195"/>
      <c r="Q153" s="195"/>
      <c r="R153" s="195"/>
      <c r="S153" s="195"/>
      <c r="T153" s="196"/>
      <c r="AT153" s="190" t="s">
        <v>167</v>
      </c>
      <c r="AU153" s="190" t="s">
        <v>84</v>
      </c>
      <c r="AV153" s="12" t="s">
        <v>78</v>
      </c>
      <c r="AW153" s="12" t="s">
        <v>33</v>
      </c>
      <c r="AX153" s="12" t="s">
        <v>71</v>
      </c>
      <c r="AY153" s="190" t="s">
        <v>158</v>
      </c>
    </row>
    <row r="154" spans="2:51" s="14" customFormat="1" ht="12">
      <c r="B154" s="204"/>
      <c r="D154" s="189" t="s">
        <v>167</v>
      </c>
      <c r="E154" s="205" t="s">
        <v>3</v>
      </c>
      <c r="F154" s="206" t="s">
        <v>215</v>
      </c>
      <c r="H154" s="207">
        <v>52.5</v>
      </c>
      <c r="I154" s="208"/>
      <c r="L154" s="204"/>
      <c r="M154" s="209"/>
      <c r="N154" s="210"/>
      <c r="O154" s="210"/>
      <c r="P154" s="210"/>
      <c r="Q154" s="210"/>
      <c r="R154" s="210"/>
      <c r="S154" s="210"/>
      <c r="T154" s="211"/>
      <c r="AT154" s="205" t="s">
        <v>167</v>
      </c>
      <c r="AU154" s="205" t="s">
        <v>84</v>
      </c>
      <c r="AV154" s="14" t="s">
        <v>165</v>
      </c>
      <c r="AW154" s="14" t="s">
        <v>33</v>
      </c>
      <c r="AX154" s="14" t="s">
        <v>15</v>
      </c>
      <c r="AY154" s="205" t="s">
        <v>158</v>
      </c>
    </row>
    <row r="155" spans="2:65" s="1" customFormat="1" ht="16.5" customHeight="1">
      <c r="B155" s="175"/>
      <c r="C155" s="176" t="s">
        <v>195</v>
      </c>
      <c r="D155" s="176" t="s">
        <v>160</v>
      </c>
      <c r="E155" s="177" t="s">
        <v>1393</v>
      </c>
      <c r="F155" s="178" t="s">
        <v>1394</v>
      </c>
      <c r="G155" s="179" t="s">
        <v>163</v>
      </c>
      <c r="H155" s="180">
        <v>56.7</v>
      </c>
      <c r="I155" s="181"/>
      <c r="J155" s="182">
        <f>ROUND(I155*H155,2)</f>
        <v>0</v>
      </c>
      <c r="K155" s="178" t="s">
        <v>164</v>
      </c>
      <c r="L155" s="37"/>
      <c r="M155" s="183" t="s">
        <v>3</v>
      </c>
      <c r="N155" s="184" t="s">
        <v>42</v>
      </c>
      <c r="O155" s="67"/>
      <c r="P155" s="185">
        <f>O155*H155</f>
        <v>0</v>
      </c>
      <c r="Q155" s="185">
        <v>0.0014</v>
      </c>
      <c r="R155" s="185">
        <f>Q155*H155</f>
        <v>0.07938</v>
      </c>
      <c r="S155" s="185">
        <v>0</v>
      </c>
      <c r="T155" s="186">
        <f>S155*H155</f>
        <v>0</v>
      </c>
      <c r="AR155" s="19" t="s">
        <v>165</v>
      </c>
      <c r="AT155" s="19" t="s">
        <v>160</v>
      </c>
      <c r="AU155" s="19" t="s">
        <v>84</v>
      </c>
      <c r="AY155" s="19" t="s">
        <v>158</v>
      </c>
      <c r="BE155" s="187">
        <f>IF(N155="základní",J155,0)</f>
        <v>0</v>
      </c>
      <c r="BF155" s="187">
        <f>IF(N155="snížená",J155,0)</f>
        <v>0</v>
      </c>
      <c r="BG155" s="187">
        <f>IF(N155="zákl. přenesená",J155,0)</f>
        <v>0</v>
      </c>
      <c r="BH155" s="187">
        <f>IF(N155="sníž. přenesená",J155,0)</f>
        <v>0</v>
      </c>
      <c r="BI155" s="187">
        <f>IF(N155="nulová",J155,0)</f>
        <v>0</v>
      </c>
      <c r="BJ155" s="19" t="s">
        <v>15</v>
      </c>
      <c r="BK155" s="187">
        <f>ROUND(I155*H155,2)</f>
        <v>0</v>
      </c>
      <c r="BL155" s="19" t="s">
        <v>165</v>
      </c>
      <c r="BM155" s="19" t="s">
        <v>1395</v>
      </c>
    </row>
    <row r="156" spans="2:51" s="13" customFormat="1" ht="12">
      <c r="B156" s="197"/>
      <c r="D156" s="189" t="s">
        <v>167</v>
      </c>
      <c r="E156" s="198" t="s">
        <v>3</v>
      </c>
      <c r="F156" s="199" t="s">
        <v>1396</v>
      </c>
      <c r="H156" s="198" t="s">
        <v>3</v>
      </c>
      <c r="I156" s="200"/>
      <c r="L156" s="197"/>
      <c r="M156" s="201"/>
      <c r="N156" s="202"/>
      <c r="O156" s="202"/>
      <c r="P156" s="202"/>
      <c r="Q156" s="202"/>
      <c r="R156" s="202"/>
      <c r="S156" s="202"/>
      <c r="T156" s="203"/>
      <c r="AT156" s="198" t="s">
        <v>167</v>
      </c>
      <c r="AU156" s="198" t="s">
        <v>84</v>
      </c>
      <c r="AV156" s="13" t="s">
        <v>15</v>
      </c>
      <c r="AW156" s="13" t="s">
        <v>33</v>
      </c>
      <c r="AX156" s="13" t="s">
        <v>71</v>
      </c>
      <c r="AY156" s="198" t="s">
        <v>158</v>
      </c>
    </row>
    <row r="157" spans="2:51" s="12" customFormat="1" ht="12">
      <c r="B157" s="188"/>
      <c r="D157" s="189" t="s">
        <v>167</v>
      </c>
      <c r="E157" s="190" t="s">
        <v>3</v>
      </c>
      <c r="F157" s="191" t="s">
        <v>1397</v>
      </c>
      <c r="H157" s="192">
        <v>56.7</v>
      </c>
      <c r="I157" s="193"/>
      <c r="L157" s="188"/>
      <c r="M157" s="194"/>
      <c r="N157" s="195"/>
      <c r="O157" s="195"/>
      <c r="P157" s="195"/>
      <c r="Q157" s="195"/>
      <c r="R157" s="195"/>
      <c r="S157" s="195"/>
      <c r="T157" s="196"/>
      <c r="AT157" s="190" t="s">
        <v>167</v>
      </c>
      <c r="AU157" s="190" t="s">
        <v>84</v>
      </c>
      <c r="AV157" s="12" t="s">
        <v>78</v>
      </c>
      <c r="AW157" s="12" t="s">
        <v>33</v>
      </c>
      <c r="AX157" s="12" t="s">
        <v>15</v>
      </c>
      <c r="AY157" s="190" t="s">
        <v>158</v>
      </c>
    </row>
    <row r="158" spans="2:65" s="1" customFormat="1" ht="16.5" customHeight="1">
      <c r="B158" s="175"/>
      <c r="C158" s="176" t="s">
        <v>201</v>
      </c>
      <c r="D158" s="176" t="s">
        <v>160</v>
      </c>
      <c r="E158" s="177" t="s">
        <v>1398</v>
      </c>
      <c r="F158" s="178" t="s">
        <v>1399</v>
      </c>
      <c r="G158" s="179" t="s">
        <v>163</v>
      </c>
      <c r="H158" s="180">
        <v>56.7</v>
      </c>
      <c r="I158" s="181"/>
      <c r="J158" s="182">
        <f>ROUND(I158*H158,2)</f>
        <v>0</v>
      </c>
      <c r="K158" s="178" t="s">
        <v>3</v>
      </c>
      <c r="L158" s="37"/>
      <c r="M158" s="183" t="s">
        <v>3</v>
      </c>
      <c r="N158" s="184" t="s">
        <v>42</v>
      </c>
      <c r="O158" s="67"/>
      <c r="P158" s="185">
        <f>O158*H158</f>
        <v>0</v>
      </c>
      <c r="Q158" s="185">
        <v>0</v>
      </c>
      <c r="R158" s="185">
        <f>Q158*H158</f>
        <v>0</v>
      </c>
      <c r="S158" s="185">
        <v>0</v>
      </c>
      <c r="T158" s="186">
        <f>S158*H158</f>
        <v>0</v>
      </c>
      <c r="AR158" s="19" t="s">
        <v>165</v>
      </c>
      <c r="AT158" s="19" t="s">
        <v>160</v>
      </c>
      <c r="AU158" s="19" t="s">
        <v>84</v>
      </c>
      <c r="AY158" s="19" t="s">
        <v>158</v>
      </c>
      <c r="BE158" s="187">
        <f>IF(N158="základní",J158,0)</f>
        <v>0</v>
      </c>
      <c r="BF158" s="187">
        <f>IF(N158="snížená",J158,0)</f>
        <v>0</v>
      </c>
      <c r="BG158" s="187">
        <f>IF(N158="zákl. přenesená",J158,0)</f>
        <v>0</v>
      </c>
      <c r="BH158" s="187">
        <f>IF(N158="sníž. přenesená",J158,0)</f>
        <v>0</v>
      </c>
      <c r="BI158" s="187">
        <f>IF(N158="nulová",J158,0)</f>
        <v>0</v>
      </c>
      <c r="BJ158" s="19" t="s">
        <v>15</v>
      </c>
      <c r="BK158" s="187">
        <f>ROUND(I158*H158,2)</f>
        <v>0</v>
      </c>
      <c r="BL158" s="19" t="s">
        <v>165</v>
      </c>
      <c r="BM158" s="19" t="s">
        <v>1400</v>
      </c>
    </row>
    <row r="159" spans="2:51" s="13" customFormat="1" ht="12">
      <c r="B159" s="197"/>
      <c r="D159" s="189" t="s">
        <v>167</v>
      </c>
      <c r="E159" s="198" t="s">
        <v>3</v>
      </c>
      <c r="F159" s="199" t="s">
        <v>1396</v>
      </c>
      <c r="H159" s="198" t="s">
        <v>3</v>
      </c>
      <c r="I159" s="200"/>
      <c r="L159" s="197"/>
      <c r="M159" s="201"/>
      <c r="N159" s="202"/>
      <c r="O159" s="202"/>
      <c r="P159" s="202"/>
      <c r="Q159" s="202"/>
      <c r="R159" s="202"/>
      <c r="S159" s="202"/>
      <c r="T159" s="203"/>
      <c r="AT159" s="198" t="s">
        <v>167</v>
      </c>
      <c r="AU159" s="198" t="s">
        <v>84</v>
      </c>
      <c r="AV159" s="13" t="s">
        <v>15</v>
      </c>
      <c r="AW159" s="13" t="s">
        <v>33</v>
      </c>
      <c r="AX159" s="13" t="s">
        <v>71</v>
      </c>
      <c r="AY159" s="198" t="s">
        <v>158</v>
      </c>
    </row>
    <row r="160" spans="2:51" s="12" customFormat="1" ht="12">
      <c r="B160" s="188"/>
      <c r="D160" s="189" t="s">
        <v>167</v>
      </c>
      <c r="E160" s="190" t="s">
        <v>3</v>
      </c>
      <c r="F160" s="191" t="s">
        <v>1397</v>
      </c>
      <c r="H160" s="192">
        <v>56.7</v>
      </c>
      <c r="I160" s="193"/>
      <c r="L160" s="188"/>
      <c r="M160" s="194"/>
      <c r="N160" s="195"/>
      <c r="O160" s="195"/>
      <c r="P160" s="195"/>
      <c r="Q160" s="195"/>
      <c r="R160" s="195"/>
      <c r="S160" s="195"/>
      <c r="T160" s="196"/>
      <c r="AT160" s="190" t="s">
        <v>167</v>
      </c>
      <c r="AU160" s="190" t="s">
        <v>84</v>
      </c>
      <c r="AV160" s="12" t="s">
        <v>78</v>
      </c>
      <c r="AW160" s="12" t="s">
        <v>33</v>
      </c>
      <c r="AX160" s="12" t="s">
        <v>15</v>
      </c>
      <c r="AY160" s="190" t="s">
        <v>158</v>
      </c>
    </row>
    <row r="161" spans="2:65" s="1" customFormat="1" ht="16.5" customHeight="1">
      <c r="B161" s="175"/>
      <c r="C161" s="176" t="s">
        <v>207</v>
      </c>
      <c r="D161" s="176" t="s">
        <v>160</v>
      </c>
      <c r="E161" s="177" t="s">
        <v>521</v>
      </c>
      <c r="F161" s="178" t="s">
        <v>522</v>
      </c>
      <c r="G161" s="179" t="s">
        <v>163</v>
      </c>
      <c r="H161" s="180">
        <v>413.967</v>
      </c>
      <c r="I161" s="181"/>
      <c r="J161" s="182">
        <f>ROUND(I161*H161,2)</f>
        <v>0</v>
      </c>
      <c r="K161" s="178" t="s">
        <v>164</v>
      </c>
      <c r="L161" s="37"/>
      <c r="M161" s="183" t="s">
        <v>3</v>
      </c>
      <c r="N161" s="184" t="s">
        <v>42</v>
      </c>
      <c r="O161" s="67"/>
      <c r="P161" s="185">
        <f>O161*H161</f>
        <v>0</v>
      </c>
      <c r="Q161" s="185">
        <v>0</v>
      </c>
      <c r="R161" s="185">
        <f>Q161*H161</f>
        <v>0</v>
      </c>
      <c r="S161" s="185">
        <v>0</v>
      </c>
      <c r="T161" s="186">
        <f>S161*H161</f>
        <v>0</v>
      </c>
      <c r="AR161" s="19" t="s">
        <v>165</v>
      </c>
      <c r="AT161" s="19" t="s">
        <v>160</v>
      </c>
      <c r="AU161" s="19" t="s">
        <v>84</v>
      </c>
      <c r="AY161" s="19" t="s">
        <v>158</v>
      </c>
      <c r="BE161" s="187">
        <f>IF(N161="základní",J161,0)</f>
        <v>0</v>
      </c>
      <c r="BF161" s="187">
        <f>IF(N161="snížená",J161,0)</f>
        <v>0</v>
      </c>
      <c r="BG161" s="187">
        <f>IF(N161="zákl. přenesená",J161,0)</f>
        <v>0</v>
      </c>
      <c r="BH161" s="187">
        <f>IF(N161="sníž. přenesená",J161,0)</f>
        <v>0</v>
      </c>
      <c r="BI161" s="187">
        <f>IF(N161="nulová",J161,0)</f>
        <v>0</v>
      </c>
      <c r="BJ161" s="19" t="s">
        <v>15</v>
      </c>
      <c r="BK161" s="187">
        <f>ROUND(I161*H161,2)</f>
        <v>0</v>
      </c>
      <c r="BL161" s="19" t="s">
        <v>165</v>
      </c>
      <c r="BM161" s="19" t="s">
        <v>1401</v>
      </c>
    </row>
    <row r="162" spans="2:51" s="13" customFormat="1" ht="12">
      <c r="B162" s="197"/>
      <c r="D162" s="189" t="s">
        <v>167</v>
      </c>
      <c r="E162" s="198" t="s">
        <v>3</v>
      </c>
      <c r="F162" s="199" t="s">
        <v>1402</v>
      </c>
      <c r="H162" s="198" t="s">
        <v>3</v>
      </c>
      <c r="I162" s="200"/>
      <c r="L162" s="197"/>
      <c r="M162" s="201"/>
      <c r="N162" s="202"/>
      <c r="O162" s="202"/>
      <c r="P162" s="202"/>
      <c r="Q162" s="202"/>
      <c r="R162" s="202"/>
      <c r="S162" s="202"/>
      <c r="T162" s="203"/>
      <c r="AT162" s="198" t="s">
        <v>167</v>
      </c>
      <c r="AU162" s="198" t="s">
        <v>84</v>
      </c>
      <c r="AV162" s="13" t="s">
        <v>15</v>
      </c>
      <c r="AW162" s="13" t="s">
        <v>33</v>
      </c>
      <c r="AX162" s="13" t="s">
        <v>71</v>
      </c>
      <c r="AY162" s="198" t="s">
        <v>158</v>
      </c>
    </row>
    <row r="163" spans="2:51" s="12" customFormat="1" ht="12">
      <c r="B163" s="188"/>
      <c r="D163" s="189" t="s">
        <v>167</v>
      </c>
      <c r="E163" s="190" t="s">
        <v>3</v>
      </c>
      <c r="F163" s="191" t="s">
        <v>1403</v>
      </c>
      <c r="H163" s="192">
        <v>413.967</v>
      </c>
      <c r="I163" s="193"/>
      <c r="L163" s="188"/>
      <c r="M163" s="194"/>
      <c r="N163" s="195"/>
      <c r="O163" s="195"/>
      <c r="P163" s="195"/>
      <c r="Q163" s="195"/>
      <c r="R163" s="195"/>
      <c r="S163" s="195"/>
      <c r="T163" s="196"/>
      <c r="AT163" s="190" t="s">
        <v>167</v>
      </c>
      <c r="AU163" s="190" t="s">
        <v>84</v>
      </c>
      <c r="AV163" s="12" t="s">
        <v>78</v>
      </c>
      <c r="AW163" s="12" t="s">
        <v>33</v>
      </c>
      <c r="AX163" s="12" t="s">
        <v>15</v>
      </c>
      <c r="AY163" s="190" t="s">
        <v>158</v>
      </c>
    </row>
    <row r="164" spans="2:65" s="1" customFormat="1" ht="16.5" customHeight="1">
      <c r="B164" s="175"/>
      <c r="C164" s="176" t="s">
        <v>216</v>
      </c>
      <c r="D164" s="176" t="s">
        <v>160</v>
      </c>
      <c r="E164" s="177" t="s">
        <v>1404</v>
      </c>
      <c r="F164" s="178" t="s">
        <v>1405</v>
      </c>
      <c r="G164" s="179" t="s">
        <v>554</v>
      </c>
      <c r="H164" s="180">
        <v>1</v>
      </c>
      <c r="I164" s="181"/>
      <c r="J164" s="182">
        <f>ROUND(I164*H164,2)</f>
        <v>0</v>
      </c>
      <c r="K164" s="178" t="s">
        <v>3</v>
      </c>
      <c r="L164" s="37"/>
      <c r="M164" s="183" t="s">
        <v>3</v>
      </c>
      <c r="N164" s="184" t="s">
        <v>42</v>
      </c>
      <c r="O164" s="67"/>
      <c r="P164" s="185">
        <f>O164*H164</f>
        <v>0</v>
      </c>
      <c r="Q164" s="185">
        <v>0</v>
      </c>
      <c r="R164" s="185">
        <f>Q164*H164</f>
        <v>0</v>
      </c>
      <c r="S164" s="185">
        <v>0</v>
      </c>
      <c r="T164" s="186">
        <f>S164*H164</f>
        <v>0</v>
      </c>
      <c r="AR164" s="19" t="s">
        <v>165</v>
      </c>
      <c r="AT164" s="19" t="s">
        <v>160</v>
      </c>
      <c r="AU164" s="19" t="s">
        <v>84</v>
      </c>
      <c r="AY164" s="19" t="s">
        <v>158</v>
      </c>
      <c r="BE164" s="187">
        <f>IF(N164="základní",J164,0)</f>
        <v>0</v>
      </c>
      <c r="BF164" s="187">
        <f>IF(N164="snížená",J164,0)</f>
        <v>0</v>
      </c>
      <c r="BG164" s="187">
        <f>IF(N164="zákl. přenesená",J164,0)</f>
        <v>0</v>
      </c>
      <c r="BH164" s="187">
        <f>IF(N164="sníž. přenesená",J164,0)</f>
        <v>0</v>
      </c>
      <c r="BI164" s="187">
        <f>IF(N164="nulová",J164,0)</f>
        <v>0</v>
      </c>
      <c r="BJ164" s="19" t="s">
        <v>15</v>
      </c>
      <c r="BK164" s="187">
        <f>ROUND(I164*H164,2)</f>
        <v>0</v>
      </c>
      <c r="BL164" s="19" t="s">
        <v>165</v>
      </c>
      <c r="BM164" s="19" t="s">
        <v>1406</v>
      </c>
    </row>
    <row r="165" spans="2:63" s="11" customFormat="1" ht="22.8" customHeight="1">
      <c r="B165" s="162"/>
      <c r="D165" s="163" t="s">
        <v>70</v>
      </c>
      <c r="E165" s="173" t="s">
        <v>201</v>
      </c>
      <c r="F165" s="173" t="s">
        <v>543</v>
      </c>
      <c r="I165" s="165"/>
      <c r="J165" s="174">
        <f>BK165</f>
        <v>0</v>
      </c>
      <c r="L165" s="162"/>
      <c r="M165" s="167"/>
      <c r="N165" s="168"/>
      <c r="O165" s="168"/>
      <c r="P165" s="169">
        <f>P166+P168+P189+P216</f>
        <v>0</v>
      </c>
      <c r="Q165" s="168"/>
      <c r="R165" s="169">
        <f>R166+R168+R189+R216</f>
        <v>0.0026</v>
      </c>
      <c r="S165" s="168"/>
      <c r="T165" s="170">
        <f>T166+T168+T189+T216</f>
        <v>2.927169</v>
      </c>
      <c r="AR165" s="163" t="s">
        <v>15</v>
      </c>
      <c r="AT165" s="171" t="s">
        <v>70</v>
      </c>
      <c r="AU165" s="171" t="s">
        <v>15</v>
      </c>
      <c r="AY165" s="163" t="s">
        <v>158</v>
      </c>
      <c r="BK165" s="172">
        <f>BK166+BK168+BK189+BK216</f>
        <v>0</v>
      </c>
    </row>
    <row r="166" spans="2:63" s="11" customFormat="1" ht="20.85" customHeight="1">
      <c r="B166" s="162"/>
      <c r="D166" s="163" t="s">
        <v>70</v>
      </c>
      <c r="E166" s="173" t="s">
        <v>544</v>
      </c>
      <c r="F166" s="173" t="s">
        <v>545</v>
      </c>
      <c r="I166" s="165"/>
      <c r="J166" s="174">
        <f>BK166</f>
        <v>0</v>
      </c>
      <c r="L166" s="162"/>
      <c r="M166" s="167"/>
      <c r="N166" s="168"/>
      <c r="O166" s="168"/>
      <c r="P166" s="169">
        <f>P167</f>
        <v>0</v>
      </c>
      <c r="Q166" s="168"/>
      <c r="R166" s="169">
        <f>R167</f>
        <v>0</v>
      </c>
      <c r="S166" s="168"/>
      <c r="T166" s="170">
        <f>T167</f>
        <v>0</v>
      </c>
      <c r="AR166" s="163" t="s">
        <v>15</v>
      </c>
      <c r="AT166" s="171" t="s">
        <v>70</v>
      </c>
      <c r="AU166" s="171" t="s">
        <v>78</v>
      </c>
      <c r="AY166" s="163" t="s">
        <v>158</v>
      </c>
      <c r="BK166" s="172">
        <f>BK167</f>
        <v>0</v>
      </c>
    </row>
    <row r="167" spans="2:65" s="1" customFormat="1" ht="16.5" customHeight="1">
      <c r="B167" s="175"/>
      <c r="C167" s="176" t="s">
        <v>227</v>
      </c>
      <c r="D167" s="176" t="s">
        <v>160</v>
      </c>
      <c r="E167" s="177" t="s">
        <v>1407</v>
      </c>
      <c r="F167" s="178" t="s">
        <v>1408</v>
      </c>
      <c r="G167" s="179" t="s">
        <v>554</v>
      </c>
      <c r="H167" s="180">
        <v>1</v>
      </c>
      <c r="I167" s="181"/>
      <c r="J167" s="182">
        <f>ROUND(I167*H167,2)</f>
        <v>0</v>
      </c>
      <c r="K167" s="178" t="s">
        <v>3</v>
      </c>
      <c r="L167" s="37"/>
      <c r="M167" s="183" t="s">
        <v>3</v>
      </c>
      <c r="N167" s="184" t="s">
        <v>42</v>
      </c>
      <c r="O167" s="67"/>
      <c r="P167" s="185">
        <f>O167*H167</f>
        <v>0</v>
      </c>
      <c r="Q167" s="185">
        <v>0</v>
      </c>
      <c r="R167" s="185">
        <f>Q167*H167</f>
        <v>0</v>
      </c>
      <c r="S167" s="185">
        <v>0</v>
      </c>
      <c r="T167" s="186">
        <f>S167*H167</f>
        <v>0</v>
      </c>
      <c r="AR167" s="19" t="s">
        <v>165</v>
      </c>
      <c r="AT167" s="19" t="s">
        <v>160</v>
      </c>
      <c r="AU167" s="19" t="s">
        <v>84</v>
      </c>
      <c r="AY167" s="19" t="s">
        <v>158</v>
      </c>
      <c r="BE167" s="187">
        <f>IF(N167="základní",J167,0)</f>
        <v>0</v>
      </c>
      <c r="BF167" s="187">
        <f>IF(N167="snížená",J167,0)</f>
        <v>0</v>
      </c>
      <c r="BG167" s="187">
        <f>IF(N167="zákl. přenesená",J167,0)</f>
        <v>0</v>
      </c>
      <c r="BH167" s="187">
        <f>IF(N167="sníž. přenesená",J167,0)</f>
        <v>0</v>
      </c>
      <c r="BI167" s="187">
        <f>IF(N167="nulová",J167,0)</f>
        <v>0</v>
      </c>
      <c r="BJ167" s="19" t="s">
        <v>15</v>
      </c>
      <c r="BK167" s="187">
        <f>ROUND(I167*H167,2)</f>
        <v>0</v>
      </c>
      <c r="BL167" s="19" t="s">
        <v>165</v>
      </c>
      <c r="BM167" s="19" t="s">
        <v>1409</v>
      </c>
    </row>
    <row r="168" spans="2:63" s="11" customFormat="1" ht="20.85" customHeight="1">
      <c r="B168" s="162"/>
      <c r="D168" s="163" t="s">
        <v>70</v>
      </c>
      <c r="E168" s="173" t="s">
        <v>566</v>
      </c>
      <c r="F168" s="173" t="s">
        <v>567</v>
      </c>
      <c r="I168" s="165"/>
      <c r="J168" s="174">
        <f>BK168</f>
        <v>0</v>
      </c>
      <c r="L168" s="162"/>
      <c r="M168" s="167"/>
      <c r="N168" s="168"/>
      <c r="O168" s="168"/>
      <c r="P168" s="169">
        <f>SUM(P169:P188)</f>
        <v>0</v>
      </c>
      <c r="Q168" s="168"/>
      <c r="R168" s="169">
        <f>SUM(R169:R188)</f>
        <v>0.0026</v>
      </c>
      <c r="S168" s="168"/>
      <c r="T168" s="170">
        <f>SUM(T169:T188)</f>
        <v>0</v>
      </c>
      <c r="AR168" s="163" t="s">
        <v>15</v>
      </c>
      <c r="AT168" s="171" t="s">
        <v>70</v>
      </c>
      <c r="AU168" s="171" t="s">
        <v>78</v>
      </c>
      <c r="AY168" s="163" t="s">
        <v>158</v>
      </c>
      <c r="BK168" s="172">
        <f>SUM(BK169:BK188)</f>
        <v>0</v>
      </c>
    </row>
    <row r="169" spans="2:65" s="1" customFormat="1" ht="22.5" customHeight="1">
      <c r="B169" s="175"/>
      <c r="C169" s="176" t="s">
        <v>235</v>
      </c>
      <c r="D169" s="176" t="s">
        <v>160</v>
      </c>
      <c r="E169" s="177" t="s">
        <v>569</v>
      </c>
      <c r="F169" s="178" t="s">
        <v>570</v>
      </c>
      <c r="G169" s="179" t="s">
        <v>163</v>
      </c>
      <c r="H169" s="180">
        <v>437</v>
      </c>
      <c r="I169" s="181"/>
      <c r="J169" s="182">
        <f>ROUND(I169*H169,2)</f>
        <v>0</v>
      </c>
      <c r="K169" s="178" t="s">
        <v>164</v>
      </c>
      <c r="L169" s="37"/>
      <c r="M169" s="183" t="s">
        <v>3</v>
      </c>
      <c r="N169" s="184" t="s">
        <v>42</v>
      </c>
      <c r="O169" s="67"/>
      <c r="P169" s="185">
        <f>O169*H169</f>
        <v>0</v>
      </c>
      <c r="Q169" s="185">
        <v>0</v>
      </c>
      <c r="R169" s="185">
        <f>Q169*H169</f>
        <v>0</v>
      </c>
      <c r="S169" s="185">
        <v>0</v>
      </c>
      <c r="T169" s="186">
        <f>S169*H169</f>
        <v>0</v>
      </c>
      <c r="AR169" s="19" t="s">
        <v>165</v>
      </c>
      <c r="AT169" s="19" t="s">
        <v>160</v>
      </c>
      <c r="AU169" s="19" t="s">
        <v>84</v>
      </c>
      <c r="AY169" s="19" t="s">
        <v>158</v>
      </c>
      <c r="BE169" s="187">
        <f>IF(N169="základní",J169,0)</f>
        <v>0</v>
      </c>
      <c r="BF169" s="187">
        <f>IF(N169="snížená",J169,0)</f>
        <v>0</v>
      </c>
      <c r="BG169" s="187">
        <f>IF(N169="zákl. přenesená",J169,0)</f>
        <v>0</v>
      </c>
      <c r="BH169" s="187">
        <f>IF(N169="sníž. přenesená",J169,0)</f>
        <v>0</v>
      </c>
      <c r="BI169" s="187">
        <f>IF(N169="nulová",J169,0)</f>
        <v>0</v>
      </c>
      <c r="BJ169" s="19" t="s">
        <v>15</v>
      </c>
      <c r="BK169" s="187">
        <f>ROUND(I169*H169,2)</f>
        <v>0</v>
      </c>
      <c r="BL169" s="19" t="s">
        <v>165</v>
      </c>
      <c r="BM169" s="19" t="s">
        <v>1410</v>
      </c>
    </row>
    <row r="170" spans="2:51" s="13" customFormat="1" ht="12">
      <c r="B170" s="197"/>
      <c r="D170" s="189" t="s">
        <v>167</v>
      </c>
      <c r="E170" s="198" t="s">
        <v>3</v>
      </c>
      <c r="F170" s="199" t="s">
        <v>572</v>
      </c>
      <c r="H170" s="198" t="s">
        <v>3</v>
      </c>
      <c r="I170" s="200"/>
      <c r="L170" s="197"/>
      <c r="M170" s="201"/>
      <c r="N170" s="202"/>
      <c r="O170" s="202"/>
      <c r="P170" s="202"/>
      <c r="Q170" s="202"/>
      <c r="R170" s="202"/>
      <c r="S170" s="202"/>
      <c r="T170" s="203"/>
      <c r="AT170" s="198" t="s">
        <v>167</v>
      </c>
      <c r="AU170" s="198" t="s">
        <v>84</v>
      </c>
      <c r="AV170" s="13" t="s">
        <v>15</v>
      </c>
      <c r="AW170" s="13" t="s">
        <v>33</v>
      </c>
      <c r="AX170" s="13" t="s">
        <v>71</v>
      </c>
      <c r="AY170" s="198" t="s">
        <v>158</v>
      </c>
    </row>
    <row r="171" spans="2:51" s="12" customFormat="1" ht="12">
      <c r="B171" s="188"/>
      <c r="D171" s="189" t="s">
        <v>167</v>
      </c>
      <c r="E171" s="190" t="s">
        <v>3</v>
      </c>
      <c r="F171" s="191" t="s">
        <v>1411</v>
      </c>
      <c r="H171" s="192">
        <v>170</v>
      </c>
      <c r="I171" s="193"/>
      <c r="L171" s="188"/>
      <c r="M171" s="194"/>
      <c r="N171" s="195"/>
      <c r="O171" s="195"/>
      <c r="P171" s="195"/>
      <c r="Q171" s="195"/>
      <c r="R171" s="195"/>
      <c r="S171" s="195"/>
      <c r="T171" s="196"/>
      <c r="AT171" s="190" t="s">
        <v>167</v>
      </c>
      <c r="AU171" s="190" t="s">
        <v>84</v>
      </c>
      <c r="AV171" s="12" t="s">
        <v>78</v>
      </c>
      <c r="AW171" s="12" t="s">
        <v>33</v>
      </c>
      <c r="AX171" s="12" t="s">
        <v>71</v>
      </c>
      <c r="AY171" s="190" t="s">
        <v>158</v>
      </c>
    </row>
    <row r="172" spans="2:51" s="13" customFormat="1" ht="12">
      <c r="B172" s="197"/>
      <c r="D172" s="189" t="s">
        <v>167</v>
      </c>
      <c r="E172" s="198" t="s">
        <v>3</v>
      </c>
      <c r="F172" s="199" t="s">
        <v>395</v>
      </c>
      <c r="H172" s="198" t="s">
        <v>3</v>
      </c>
      <c r="I172" s="200"/>
      <c r="L172" s="197"/>
      <c r="M172" s="201"/>
      <c r="N172" s="202"/>
      <c r="O172" s="202"/>
      <c r="P172" s="202"/>
      <c r="Q172" s="202"/>
      <c r="R172" s="202"/>
      <c r="S172" s="202"/>
      <c r="T172" s="203"/>
      <c r="AT172" s="198" t="s">
        <v>167</v>
      </c>
      <c r="AU172" s="198" t="s">
        <v>84</v>
      </c>
      <c r="AV172" s="13" t="s">
        <v>15</v>
      </c>
      <c r="AW172" s="13" t="s">
        <v>33</v>
      </c>
      <c r="AX172" s="13" t="s">
        <v>71</v>
      </c>
      <c r="AY172" s="198" t="s">
        <v>158</v>
      </c>
    </row>
    <row r="173" spans="2:51" s="12" customFormat="1" ht="12">
      <c r="B173" s="188"/>
      <c r="D173" s="189" t="s">
        <v>167</v>
      </c>
      <c r="E173" s="190" t="s">
        <v>3</v>
      </c>
      <c r="F173" s="191" t="s">
        <v>1412</v>
      </c>
      <c r="H173" s="192">
        <v>162</v>
      </c>
      <c r="I173" s="193"/>
      <c r="L173" s="188"/>
      <c r="M173" s="194"/>
      <c r="N173" s="195"/>
      <c r="O173" s="195"/>
      <c r="P173" s="195"/>
      <c r="Q173" s="195"/>
      <c r="R173" s="195"/>
      <c r="S173" s="195"/>
      <c r="T173" s="196"/>
      <c r="AT173" s="190" t="s">
        <v>167</v>
      </c>
      <c r="AU173" s="190" t="s">
        <v>84</v>
      </c>
      <c r="AV173" s="12" t="s">
        <v>78</v>
      </c>
      <c r="AW173" s="12" t="s">
        <v>33</v>
      </c>
      <c r="AX173" s="12" t="s">
        <v>71</v>
      </c>
      <c r="AY173" s="190" t="s">
        <v>158</v>
      </c>
    </row>
    <row r="174" spans="2:51" s="13" customFormat="1" ht="12">
      <c r="B174" s="197"/>
      <c r="D174" s="189" t="s">
        <v>167</v>
      </c>
      <c r="E174" s="198" t="s">
        <v>3</v>
      </c>
      <c r="F174" s="199" t="s">
        <v>397</v>
      </c>
      <c r="H174" s="198" t="s">
        <v>3</v>
      </c>
      <c r="I174" s="200"/>
      <c r="L174" s="197"/>
      <c r="M174" s="201"/>
      <c r="N174" s="202"/>
      <c r="O174" s="202"/>
      <c r="P174" s="202"/>
      <c r="Q174" s="202"/>
      <c r="R174" s="202"/>
      <c r="S174" s="202"/>
      <c r="T174" s="203"/>
      <c r="AT174" s="198" t="s">
        <v>167</v>
      </c>
      <c r="AU174" s="198" t="s">
        <v>84</v>
      </c>
      <c r="AV174" s="13" t="s">
        <v>15</v>
      </c>
      <c r="AW174" s="13" t="s">
        <v>33</v>
      </c>
      <c r="AX174" s="13" t="s">
        <v>71</v>
      </c>
      <c r="AY174" s="198" t="s">
        <v>158</v>
      </c>
    </row>
    <row r="175" spans="2:51" s="12" customFormat="1" ht="12">
      <c r="B175" s="188"/>
      <c r="D175" s="189" t="s">
        <v>167</v>
      </c>
      <c r="E175" s="190" t="s">
        <v>3</v>
      </c>
      <c r="F175" s="191" t="s">
        <v>1413</v>
      </c>
      <c r="H175" s="192">
        <v>65</v>
      </c>
      <c r="I175" s="193"/>
      <c r="L175" s="188"/>
      <c r="M175" s="194"/>
      <c r="N175" s="195"/>
      <c r="O175" s="195"/>
      <c r="P175" s="195"/>
      <c r="Q175" s="195"/>
      <c r="R175" s="195"/>
      <c r="S175" s="195"/>
      <c r="T175" s="196"/>
      <c r="AT175" s="190" t="s">
        <v>167</v>
      </c>
      <c r="AU175" s="190" t="s">
        <v>84</v>
      </c>
      <c r="AV175" s="12" t="s">
        <v>78</v>
      </c>
      <c r="AW175" s="12" t="s">
        <v>33</v>
      </c>
      <c r="AX175" s="12" t="s">
        <v>71</v>
      </c>
      <c r="AY175" s="190" t="s">
        <v>158</v>
      </c>
    </row>
    <row r="176" spans="2:51" s="13" customFormat="1" ht="12">
      <c r="B176" s="197"/>
      <c r="D176" s="189" t="s">
        <v>167</v>
      </c>
      <c r="E176" s="198" t="s">
        <v>3</v>
      </c>
      <c r="F176" s="199" t="s">
        <v>399</v>
      </c>
      <c r="H176" s="198" t="s">
        <v>3</v>
      </c>
      <c r="I176" s="200"/>
      <c r="L176" s="197"/>
      <c r="M176" s="201"/>
      <c r="N176" s="202"/>
      <c r="O176" s="202"/>
      <c r="P176" s="202"/>
      <c r="Q176" s="202"/>
      <c r="R176" s="202"/>
      <c r="S176" s="202"/>
      <c r="T176" s="203"/>
      <c r="AT176" s="198" t="s">
        <v>167</v>
      </c>
      <c r="AU176" s="198" t="s">
        <v>84</v>
      </c>
      <c r="AV176" s="13" t="s">
        <v>15</v>
      </c>
      <c r="AW176" s="13" t="s">
        <v>33</v>
      </c>
      <c r="AX176" s="13" t="s">
        <v>71</v>
      </c>
      <c r="AY176" s="198" t="s">
        <v>158</v>
      </c>
    </row>
    <row r="177" spans="2:51" s="12" customFormat="1" ht="12">
      <c r="B177" s="188"/>
      <c r="D177" s="189" t="s">
        <v>167</v>
      </c>
      <c r="E177" s="190" t="s">
        <v>3</v>
      </c>
      <c r="F177" s="191" t="s">
        <v>1414</v>
      </c>
      <c r="H177" s="192">
        <v>40</v>
      </c>
      <c r="I177" s="193"/>
      <c r="L177" s="188"/>
      <c r="M177" s="194"/>
      <c r="N177" s="195"/>
      <c r="O177" s="195"/>
      <c r="P177" s="195"/>
      <c r="Q177" s="195"/>
      <c r="R177" s="195"/>
      <c r="S177" s="195"/>
      <c r="T177" s="196"/>
      <c r="AT177" s="190" t="s">
        <v>167</v>
      </c>
      <c r="AU177" s="190" t="s">
        <v>84</v>
      </c>
      <c r="AV177" s="12" t="s">
        <v>78</v>
      </c>
      <c r="AW177" s="12" t="s">
        <v>33</v>
      </c>
      <c r="AX177" s="12" t="s">
        <v>71</v>
      </c>
      <c r="AY177" s="190" t="s">
        <v>158</v>
      </c>
    </row>
    <row r="178" spans="2:51" s="14" customFormat="1" ht="12">
      <c r="B178" s="204"/>
      <c r="D178" s="189" t="s">
        <v>167</v>
      </c>
      <c r="E178" s="205" t="s">
        <v>3</v>
      </c>
      <c r="F178" s="206" t="s">
        <v>215</v>
      </c>
      <c r="H178" s="207">
        <v>437</v>
      </c>
      <c r="I178" s="208"/>
      <c r="L178" s="204"/>
      <c r="M178" s="209"/>
      <c r="N178" s="210"/>
      <c r="O178" s="210"/>
      <c r="P178" s="210"/>
      <c r="Q178" s="210"/>
      <c r="R178" s="210"/>
      <c r="S178" s="210"/>
      <c r="T178" s="211"/>
      <c r="AT178" s="205" t="s">
        <v>167</v>
      </c>
      <c r="AU178" s="205" t="s">
        <v>84</v>
      </c>
      <c r="AV178" s="14" t="s">
        <v>165</v>
      </c>
      <c r="AW178" s="14" t="s">
        <v>33</v>
      </c>
      <c r="AX178" s="14" t="s">
        <v>15</v>
      </c>
      <c r="AY178" s="205" t="s">
        <v>158</v>
      </c>
    </row>
    <row r="179" spans="2:65" s="1" customFormat="1" ht="22.5" customHeight="1">
      <c r="B179" s="175"/>
      <c r="C179" s="176" t="s">
        <v>243</v>
      </c>
      <c r="D179" s="176" t="s">
        <v>160</v>
      </c>
      <c r="E179" s="177" t="s">
        <v>577</v>
      </c>
      <c r="F179" s="178" t="s">
        <v>578</v>
      </c>
      <c r="G179" s="179" t="s">
        <v>163</v>
      </c>
      <c r="H179" s="180">
        <v>81282</v>
      </c>
      <c r="I179" s="181"/>
      <c r="J179" s="182">
        <f>ROUND(I179*H179,2)</f>
        <v>0</v>
      </c>
      <c r="K179" s="178" t="s">
        <v>164</v>
      </c>
      <c r="L179" s="37"/>
      <c r="M179" s="183" t="s">
        <v>3</v>
      </c>
      <c r="N179" s="184" t="s">
        <v>42</v>
      </c>
      <c r="O179" s="67"/>
      <c r="P179" s="185">
        <f>O179*H179</f>
        <v>0</v>
      </c>
      <c r="Q179" s="185">
        <v>0</v>
      </c>
      <c r="R179" s="185">
        <f>Q179*H179</f>
        <v>0</v>
      </c>
      <c r="S179" s="185">
        <v>0</v>
      </c>
      <c r="T179" s="186">
        <f>S179*H179</f>
        <v>0</v>
      </c>
      <c r="AR179" s="19" t="s">
        <v>165</v>
      </c>
      <c r="AT179" s="19" t="s">
        <v>160</v>
      </c>
      <c r="AU179" s="19" t="s">
        <v>84</v>
      </c>
      <c r="AY179" s="19" t="s">
        <v>158</v>
      </c>
      <c r="BE179" s="187">
        <f>IF(N179="základní",J179,0)</f>
        <v>0</v>
      </c>
      <c r="BF179" s="187">
        <f>IF(N179="snížená",J179,0)</f>
        <v>0</v>
      </c>
      <c r="BG179" s="187">
        <f>IF(N179="zákl. přenesená",J179,0)</f>
        <v>0</v>
      </c>
      <c r="BH179" s="187">
        <f>IF(N179="sníž. přenesená",J179,0)</f>
        <v>0</v>
      </c>
      <c r="BI179" s="187">
        <f>IF(N179="nulová",J179,0)</f>
        <v>0</v>
      </c>
      <c r="BJ179" s="19" t="s">
        <v>15</v>
      </c>
      <c r="BK179" s="187">
        <f>ROUND(I179*H179,2)</f>
        <v>0</v>
      </c>
      <c r="BL179" s="19" t="s">
        <v>165</v>
      </c>
      <c r="BM179" s="19" t="s">
        <v>1415</v>
      </c>
    </row>
    <row r="180" spans="2:51" s="13" customFormat="1" ht="12">
      <c r="B180" s="197"/>
      <c r="D180" s="189" t="s">
        <v>167</v>
      </c>
      <c r="E180" s="198" t="s">
        <v>3</v>
      </c>
      <c r="F180" s="199" t="s">
        <v>580</v>
      </c>
      <c r="H180" s="198" t="s">
        <v>3</v>
      </c>
      <c r="I180" s="200"/>
      <c r="L180" s="197"/>
      <c r="M180" s="201"/>
      <c r="N180" s="202"/>
      <c r="O180" s="202"/>
      <c r="P180" s="202"/>
      <c r="Q180" s="202"/>
      <c r="R180" s="202"/>
      <c r="S180" s="202"/>
      <c r="T180" s="203"/>
      <c r="AT180" s="198" t="s">
        <v>167</v>
      </c>
      <c r="AU180" s="198" t="s">
        <v>84</v>
      </c>
      <c r="AV180" s="13" t="s">
        <v>15</v>
      </c>
      <c r="AW180" s="13" t="s">
        <v>33</v>
      </c>
      <c r="AX180" s="13" t="s">
        <v>71</v>
      </c>
      <c r="AY180" s="198" t="s">
        <v>158</v>
      </c>
    </row>
    <row r="181" spans="2:51" s="12" customFormat="1" ht="12">
      <c r="B181" s="188"/>
      <c r="D181" s="189" t="s">
        <v>167</v>
      </c>
      <c r="E181" s="190" t="s">
        <v>3</v>
      </c>
      <c r="F181" s="191" t="s">
        <v>1416</v>
      </c>
      <c r="H181" s="192">
        <v>81282</v>
      </c>
      <c r="I181" s="193"/>
      <c r="L181" s="188"/>
      <c r="M181" s="194"/>
      <c r="N181" s="195"/>
      <c r="O181" s="195"/>
      <c r="P181" s="195"/>
      <c r="Q181" s="195"/>
      <c r="R181" s="195"/>
      <c r="S181" s="195"/>
      <c r="T181" s="196"/>
      <c r="AT181" s="190" t="s">
        <v>167</v>
      </c>
      <c r="AU181" s="190" t="s">
        <v>84</v>
      </c>
      <c r="AV181" s="12" t="s">
        <v>78</v>
      </c>
      <c r="AW181" s="12" t="s">
        <v>33</v>
      </c>
      <c r="AX181" s="12" t="s">
        <v>15</v>
      </c>
      <c r="AY181" s="190" t="s">
        <v>158</v>
      </c>
    </row>
    <row r="182" spans="2:65" s="1" customFormat="1" ht="22.5" customHeight="1">
      <c r="B182" s="175"/>
      <c r="C182" s="176" t="s">
        <v>9</v>
      </c>
      <c r="D182" s="176" t="s">
        <v>160</v>
      </c>
      <c r="E182" s="177" t="s">
        <v>583</v>
      </c>
      <c r="F182" s="178" t="s">
        <v>584</v>
      </c>
      <c r="G182" s="179" t="s">
        <v>163</v>
      </c>
      <c r="H182" s="180">
        <v>437</v>
      </c>
      <c r="I182" s="181"/>
      <c r="J182" s="182">
        <f>ROUND(I182*H182,2)</f>
        <v>0</v>
      </c>
      <c r="K182" s="178" t="s">
        <v>164</v>
      </c>
      <c r="L182" s="37"/>
      <c r="M182" s="183" t="s">
        <v>3</v>
      </c>
      <c r="N182" s="184" t="s">
        <v>42</v>
      </c>
      <c r="O182" s="67"/>
      <c r="P182" s="185">
        <f>O182*H182</f>
        <v>0</v>
      </c>
      <c r="Q182" s="185">
        <v>0</v>
      </c>
      <c r="R182" s="185">
        <f>Q182*H182</f>
        <v>0</v>
      </c>
      <c r="S182" s="185">
        <v>0</v>
      </c>
      <c r="T182" s="186">
        <f>S182*H182</f>
        <v>0</v>
      </c>
      <c r="AR182" s="19" t="s">
        <v>165</v>
      </c>
      <c r="AT182" s="19" t="s">
        <v>160</v>
      </c>
      <c r="AU182" s="19" t="s">
        <v>84</v>
      </c>
      <c r="AY182" s="19" t="s">
        <v>158</v>
      </c>
      <c r="BE182" s="187">
        <f>IF(N182="základní",J182,0)</f>
        <v>0</v>
      </c>
      <c r="BF182" s="187">
        <f>IF(N182="snížená",J182,0)</f>
        <v>0</v>
      </c>
      <c r="BG182" s="187">
        <f>IF(N182="zákl. přenesená",J182,0)</f>
        <v>0</v>
      </c>
      <c r="BH182" s="187">
        <f>IF(N182="sníž. přenesená",J182,0)</f>
        <v>0</v>
      </c>
      <c r="BI182" s="187">
        <f>IF(N182="nulová",J182,0)</f>
        <v>0</v>
      </c>
      <c r="BJ182" s="19" t="s">
        <v>15</v>
      </c>
      <c r="BK182" s="187">
        <f>ROUND(I182*H182,2)</f>
        <v>0</v>
      </c>
      <c r="BL182" s="19" t="s">
        <v>165</v>
      </c>
      <c r="BM182" s="19" t="s">
        <v>1417</v>
      </c>
    </row>
    <row r="183" spans="2:65" s="1" customFormat="1" ht="16.5" customHeight="1">
      <c r="B183" s="175"/>
      <c r="C183" s="176" t="s">
        <v>253</v>
      </c>
      <c r="D183" s="176" t="s">
        <v>160</v>
      </c>
      <c r="E183" s="177" t="s">
        <v>587</v>
      </c>
      <c r="F183" s="178" t="s">
        <v>588</v>
      </c>
      <c r="G183" s="179" t="s">
        <v>163</v>
      </c>
      <c r="H183" s="180">
        <v>437</v>
      </c>
      <c r="I183" s="181"/>
      <c r="J183" s="182">
        <f>ROUND(I183*H183,2)</f>
        <v>0</v>
      </c>
      <c r="K183" s="178" t="s">
        <v>164</v>
      </c>
      <c r="L183" s="37"/>
      <c r="M183" s="183" t="s">
        <v>3</v>
      </c>
      <c r="N183" s="184" t="s">
        <v>42</v>
      </c>
      <c r="O183" s="67"/>
      <c r="P183" s="185">
        <f>O183*H183</f>
        <v>0</v>
      </c>
      <c r="Q183" s="185">
        <v>0</v>
      </c>
      <c r="R183" s="185">
        <f>Q183*H183</f>
        <v>0</v>
      </c>
      <c r="S183" s="185">
        <v>0</v>
      </c>
      <c r="T183" s="186">
        <f>S183*H183</f>
        <v>0</v>
      </c>
      <c r="AR183" s="19" t="s">
        <v>165</v>
      </c>
      <c r="AT183" s="19" t="s">
        <v>160</v>
      </c>
      <c r="AU183" s="19" t="s">
        <v>84</v>
      </c>
      <c r="AY183" s="19" t="s">
        <v>158</v>
      </c>
      <c r="BE183" s="187">
        <f>IF(N183="základní",J183,0)</f>
        <v>0</v>
      </c>
      <c r="BF183" s="187">
        <f>IF(N183="snížená",J183,0)</f>
        <v>0</v>
      </c>
      <c r="BG183" s="187">
        <f>IF(N183="zákl. přenesená",J183,0)</f>
        <v>0</v>
      </c>
      <c r="BH183" s="187">
        <f>IF(N183="sníž. přenesená",J183,0)</f>
        <v>0</v>
      </c>
      <c r="BI183" s="187">
        <f>IF(N183="nulová",J183,0)</f>
        <v>0</v>
      </c>
      <c r="BJ183" s="19" t="s">
        <v>15</v>
      </c>
      <c r="BK183" s="187">
        <f>ROUND(I183*H183,2)</f>
        <v>0</v>
      </c>
      <c r="BL183" s="19" t="s">
        <v>165</v>
      </c>
      <c r="BM183" s="19" t="s">
        <v>1418</v>
      </c>
    </row>
    <row r="184" spans="2:65" s="1" customFormat="1" ht="16.5" customHeight="1">
      <c r="B184" s="175"/>
      <c r="C184" s="176" t="s">
        <v>275</v>
      </c>
      <c r="D184" s="176" t="s">
        <v>160</v>
      </c>
      <c r="E184" s="177" t="s">
        <v>591</v>
      </c>
      <c r="F184" s="178" t="s">
        <v>592</v>
      </c>
      <c r="G184" s="179" t="s">
        <v>163</v>
      </c>
      <c r="H184" s="180">
        <v>81282</v>
      </c>
      <c r="I184" s="181"/>
      <c r="J184" s="182">
        <f>ROUND(I184*H184,2)</f>
        <v>0</v>
      </c>
      <c r="K184" s="178" t="s">
        <v>164</v>
      </c>
      <c r="L184" s="37"/>
      <c r="M184" s="183" t="s">
        <v>3</v>
      </c>
      <c r="N184" s="184" t="s">
        <v>42</v>
      </c>
      <c r="O184" s="67"/>
      <c r="P184" s="185">
        <f>O184*H184</f>
        <v>0</v>
      </c>
      <c r="Q184" s="185">
        <v>0</v>
      </c>
      <c r="R184" s="185">
        <f>Q184*H184</f>
        <v>0</v>
      </c>
      <c r="S184" s="185">
        <v>0</v>
      </c>
      <c r="T184" s="186">
        <f>S184*H184</f>
        <v>0</v>
      </c>
      <c r="AR184" s="19" t="s">
        <v>165</v>
      </c>
      <c r="AT184" s="19" t="s">
        <v>160</v>
      </c>
      <c r="AU184" s="19" t="s">
        <v>84</v>
      </c>
      <c r="AY184" s="19" t="s">
        <v>158</v>
      </c>
      <c r="BE184" s="187">
        <f>IF(N184="základní",J184,0)</f>
        <v>0</v>
      </c>
      <c r="BF184" s="187">
        <f>IF(N184="snížená",J184,0)</f>
        <v>0</v>
      </c>
      <c r="BG184" s="187">
        <f>IF(N184="zákl. přenesená",J184,0)</f>
        <v>0</v>
      </c>
      <c r="BH184" s="187">
        <f>IF(N184="sníž. přenesená",J184,0)</f>
        <v>0</v>
      </c>
      <c r="BI184" s="187">
        <f>IF(N184="nulová",J184,0)</f>
        <v>0</v>
      </c>
      <c r="BJ184" s="19" t="s">
        <v>15</v>
      </c>
      <c r="BK184" s="187">
        <f>ROUND(I184*H184,2)</f>
        <v>0</v>
      </c>
      <c r="BL184" s="19" t="s">
        <v>165</v>
      </c>
      <c r="BM184" s="19" t="s">
        <v>1419</v>
      </c>
    </row>
    <row r="185" spans="2:65" s="1" customFormat="1" ht="16.5" customHeight="1">
      <c r="B185" s="175"/>
      <c r="C185" s="176" t="s">
        <v>279</v>
      </c>
      <c r="D185" s="176" t="s">
        <v>160</v>
      </c>
      <c r="E185" s="177" t="s">
        <v>595</v>
      </c>
      <c r="F185" s="178" t="s">
        <v>596</v>
      </c>
      <c r="G185" s="179" t="s">
        <v>163</v>
      </c>
      <c r="H185" s="180">
        <v>437</v>
      </c>
      <c r="I185" s="181"/>
      <c r="J185" s="182">
        <f>ROUND(I185*H185,2)</f>
        <v>0</v>
      </c>
      <c r="K185" s="178" t="s">
        <v>164</v>
      </c>
      <c r="L185" s="37"/>
      <c r="M185" s="183" t="s">
        <v>3</v>
      </c>
      <c r="N185" s="184" t="s">
        <v>42</v>
      </c>
      <c r="O185" s="67"/>
      <c r="P185" s="185">
        <f>O185*H185</f>
        <v>0</v>
      </c>
      <c r="Q185" s="185">
        <v>0</v>
      </c>
      <c r="R185" s="185">
        <f>Q185*H185</f>
        <v>0</v>
      </c>
      <c r="S185" s="185">
        <v>0</v>
      </c>
      <c r="T185" s="186">
        <f>S185*H185</f>
        <v>0</v>
      </c>
      <c r="AR185" s="19" t="s">
        <v>165</v>
      </c>
      <c r="AT185" s="19" t="s">
        <v>160</v>
      </c>
      <c r="AU185" s="19" t="s">
        <v>84</v>
      </c>
      <c r="AY185" s="19" t="s">
        <v>158</v>
      </c>
      <c r="BE185" s="187">
        <f>IF(N185="základní",J185,0)</f>
        <v>0</v>
      </c>
      <c r="BF185" s="187">
        <f>IF(N185="snížená",J185,0)</f>
        <v>0</v>
      </c>
      <c r="BG185" s="187">
        <f>IF(N185="zákl. přenesená",J185,0)</f>
        <v>0</v>
      </c>
      <c r="BH185" s="187">
        <f>IF(N185="sníž. přenesená",J185,0)</f>
        <v>0</v>
      </c>
      <c r="BI185" s="187">
        <f>IF(N185="nulová",J185,0)</f>
        <v>0</v>
      </c>
      <c r="BJ185" s="19" t="s">
        <v>15</v>
      </c>
      <c r="BK185" s="187">
        <f>ROUND(I185*H185,2)</f>
        <v>0</v>
      </c>
      <c r="BL185" s="19" t="s">
        <v>165</v>
      </c>
      <c r="BM185" s="19" t="s">
        <v>1420</v>
      </c>
    </row>
    <row r="186" spans="2:65" s="1" customFormat="1" ht="16.5" customHeight="1">
      <c r="B186" s="175"/>
      <c r="C186" s="176" t="s">
        <v>301</v>
      </c>
      <c r="D186" s="176" t="s">
        <v>160</v>
      </c>
      <c r="E186" s="177" t="s">
        <v>605</v>
      </c>
      <c r="F186" s="178" t="s">
        <v>606</v>
      </c>
      <c r="G186" s="179" t="s">
        <v>163</v>
      </c>
      <c r="H186" s="180">
        <v>20</v>
      </c>
      <c r="I186" s="181"/>
      <c r="J186" s="182">
        <f>ROUND(I186*H186,2)</f>
        <v>0</v>
      </c>
      <c r="K186" s="178" t="s">
        <v>164</v>
      </c>
      <c r="L186" s="37"/>
      <c r="M186" s="183" t="s">
        <v>3</v>
      </c>
      <c r="N186" s="184" t="s">
        <v>42</v>
      </c>
      <c r="O186" s="67"/>
      <c r="P186" s="185">
        <f>O186*H186</f>
        <v>0</v>
      </c>
      <c r="Q186" s="185">
        <v>0.00013</v>
      </c>
      <c r="R186" s="185">
        <f>Q186*H186</f>
        <v>0.0026</v>
      </c>
      <c r="S186" s="185">
        <v>0</v>
      </c>
      <c r="T186" s="186">
        <f>S186*H186</f>
        <v>0</v>
      </c>
      <c r="AR186" s="19" t="s">
        <v>165</v>
      </c>
      <c r="AT186" s="19" t="s">
        <v>160</v>
      </c>
      <c r="AU186" s="19" t="s">
        <v>84</v>
      </c>
      <c r="AY186" s="19" t="s">
        <v>158</v>
      </c>
      <c r="BE186" s="187">
        <f>IF(N186="základní",J186,0)</f>
        <v>0</v>
      </c>
      <c r="BF186" s="187">
        <f>IF(N186="snížená",J186,0)</f>
        <v>0</v>
      </c>
      <c r="BG186" s="187">
        <f>IF(N186="zákl. přenesená",J186,0)</f>
        <v>0</v>
      </c>
      <c r="BH186" s="187">
        <f>IF(N186="sníž. přenesená",J186,0)</f>
        <v>0</v>
      </c>
      <c r="BI186" s="187">
        <f>IF(N186="nulová",J186,0)</f>
        <v>0</v>
      </c>
      <c r="BJ186" s="19" t="s">
        <v>15</v>
      </c>
      <c r="BK186" s="187">
        <f>ROUND(I186*H186,2)</f>
        <v>0</v>
      </c>
      <c r="BL186" s="19" t="s">
        <v>165</v>
      </c>
      <c r="BM186" s="19" t="s">
        <v>1421</v>
      </c>
    </row>
    <row r="187" spans="2:51" s="13" customFormat="1" ht="12">
      <c r="B187" s="197"/>
      <c r="D187" s="189" t="s">
        <v>167</v>
      </c>
      <c r="E187" s="198" t="s">
        <v>3</v>
      </c>
      <c r="F187" s="199" t="s">
        <v>1422</v>
      </c>
      <c r="H187" s="198" t="s">
        <v>3</v>
      </c>
      <c r="I187" s="200"/>
      <c r="L187" s="197"/>
      <c r="M187" s="201"/>
      <c r="N187" s="202"/>
      <c r="O187" s="202"/>
      <c r="P187" s="202"/>
      <c r="Q187" s="202"/>
      <c r="R187" s="202"/>
      <c r="S187" s="202"/>
      <c r="T187" s="203"/>
      <c r="AT187" s="198" t="s">
        <v>167</v>
      </c>
      <c r="AU187" s="198" t="s">
        <v>84</v>
      </c>
      <c r="AV187" s="13" t="s">
        <v>15</v>
      </c>
      <c r="AW187" s="13" t="s">
        <v>33</v>
      </c>
      <c r="AX187" s="13" t="s">
        <v>71</v>
      </c>
      <c r="AY187" s="198" t="s">
        <v>158</v>
      </c>
    </row>
    <row r="188" spans="2:51" s="12" customFormat="1" ht="12">
      <c r="B188" s="188"/>
      <c r="D188" s="189" t="s">
        <v>167</v>
      </c>
      <c r="E188" s="190" t="s">
        <v>3</v>
      </c>
      <c r="F188" s="191" t="s">
        <v>1381</v>
      </c>
      <c r="H188" s="192">
        <v>20</v>
      </c>
      <c r="I188" s="193"/>
      <c r="L188" s="188"/>
      <c r="M188" s="194"/>
      <c r="N188" s="195"/>
      <c r="O188" s="195"/>
      <c r="P188" s="195"/>
      <c r="Q188" s="195"/>
      <c r="R188" s="195"/>
      <c r="S188" s="195"/>
      <c r="T188" s="196"/>
      <c r="AT188" s="190" t="s">
        <v>167</v>
      </c>
      <c r="AU188" s="190" t="s">
        <v>84</v>
      </c>
      <c r="AV188" s="12" t="s">
        <v>78</v>
      </c>
      <c r="AW188" s="12" t="s">
        <v>33</v>
      </c>
      <c r="AX188" s="12" t="s">
        <v>15</v>
      </c>
      <c r="AY188" s="190" t="s">
        <v>158</v>
      </c>
    </row>
    <row r="189" spans="2:63" s="11" customFormat="1" ht="20.85" customHeight="1">
      <c r="B189" s="162"/>
      <c r="D189" s="163" t="s">
        <v>70</v>
      </c>
      <c r="E189" s="173" t="s">
        <v>733</v>
      </c>
      <c r="F189" s="173" t="s">
        <v>1423</v>
      </c>
      <c r="I189" s="165"/>
      <c r="J189" s="174">
        <f>BK189</f>
        <v>0</v>
      </c>
      <c r="L189" s="162"/>
      <c r="M189" s="167"/>
      <c r="N189" s="168"/>
      <c r="O189" s="168"/>
      <c r="P189" s="169">
        <f>SUM(P190:P215)</f>
        <v>0</v>
      </c>
      <c r="Q189" s="168"/>
      <c r="R189" s="169">
        <f>SUM(R190:R215)</f>
        <v>0</v>
      </c>
      <c r="S189" s="168"/>
      <c r="T189" s="170">
        <f>SUM(T190:T215)</f>
        <v>2.927169</v>
      </c>
      <c r="AR189" s="163" t="s">
        <v>15</v>
      </c>
      <c r="AT189" s="171" t="s">
        <v>70</v>
      </c>
      <c r="AU189" s="171" t="s">
        <v>78</v>
      </c>
      <c r="AY189" s="163" t="s">
        <v>158</v>
      </c>
      <c r="BK189" s="172">
        <f>SUM(BK190:BK215)</f>
        <v>0</v>
      </c>
    </row>
    <row r="190" spans="2:65" s="1" customFormat="1" ht="22.5" customHeight="1">
      <c r="B190" s="175"/>
      <c r="C190" s="176" t="s">
        <v>307</v>
      </c>
      <c r="D190" s="176" t="s">
        <v>160</v>
      </c>
      <c r="E190" s="177" t="s">
        <v>1424</v>
      </c>
      <c r="F190" s="178" t="s">
        <v>1425</v>
      </c>
      <c r="G190" s="179" t="s">
        <v>163</v>
      </c>
      <c r="H190" s="180">
        <v>304.767</v>
      </c>
      <c r="I190" s="181"/>
      <c r="J190" s="182">
        <f>ROUND(I190*H190,2)</f>
        <v>0</v>
      </c>
      <c r="K190" s="178" t="s">
        <v>164</v>
      </c>
      <c r="L190" s="37"/>
      <c r="M190" s="183" t="s">
        <v>3</v>
      </c>
      <c r="N190" s="184" t="s">
        <v>42</v>
      </c>
      <c r="O190" s="67"/>
      <c r="P190" s="185">
        <f>O190*H190</f>
        <v>0</v>
      </c>
      <c r="Q190" s="185">
        <v>0</v>
      </c>
      <c r="R190" s="185">
        <f>Q190*H190</f>
        <v>0</v>
      </c>
      <c r="S190" s="185">
        <v>0.007</v>
      </c>
      <c r="T190" s="186">
        <f>S190*H190</f>
        <v>2.133369</v>
      </c>
      <c r="AR190" s="19" t="s">
        <v>165</v>
      </c>
      <c r="AT190" s="19" t="s">
        <v>160</v>
      </c>
      <c r="AU190" s="19" t="s">
        <v>84</v>
      </c>
      <c r="AY190" s="19" t="s">
        <v>158</v>
      </c>
      <c r="BE190" s="187">
        <f>IF(N190="základní",J190,0)</f>
        <v>0</v>
      </c>
      <c r="BF190" s="187">
        <f>IF(N190="snížená",J190,0)</f>
        <v>0</v>
      </c>
      <c r="BG190" s="187">
        <f>IF(N190="zákl. přenesená",J190,0)</f>
        <v>0</v>
      </c>
      <c r="BH190" s="187">
        <f>IF(N190="sníž. přenesená",J190,0)</f>
        <v>0</v>
      </c>
      <c r="BI190" s="187">
        <f>IF(N190="nulová",J190,0)</f>
        <v>0</v>
      </c>
      <c r="BJ190" s="19" t="s">
        <v>15</v>
      </c>
      <c r="BK190" s="187">
        <f>ROUND(I190*H190,2)</f>
        <v>0</v>
      </c>
      <c r="BL190" s="19" t="s">
        <v>165</v>
      </c>
      <c r="BM190" s="19" t="s">
        <v>1426</v>
      </c>
    </row>
    <row r="191" spans="2:51" s="13" customFormat="1" ht="12">
      <c r="B191" s="197"/>
      <c r="D191" s="189" t="s">
        <v>167</v>
      </c>
      <c r="E191" s="198" t="s">
        <v>3</v>
      </c>
      <c r="F191" s="199" t="s">
        <v>1369</v>
      </c>
      <c r="H191" s="198" t="s">
        <v>3</v>
      </c>
      <c r="I191" s="200"/>
      <c r="L191" s="197"/>
      <c r="M191" s="201"/>
      <c r="N191" s="202"/>
      <c r="O191" s="202"/>
      <c r="P191" s="202"/>
      <c r="Q191" s="202"/>
      <c r="R191" s="202"/>
      <c r="S191" s="202"/>
      <c r="T191" s="203"/>
      <c r="AT191" s="198" t="s">
        <v>167</v>
      </c>
      <c r="AU191" s="198" t="s">
        <v>84</v>
      </c>
      <c r="AV191" s="13" t="s">
        <v>15</v>
      </c>
      <c r="AW191" s="13" t="s">
        <v>33</v>
      </c>
      <c r="AX191" s="13" t="s">
        <v>71</v>
      </c>
      <c r="AY191" s="198" t="s">
        <v>158</v>
      </c>
    </row>
    <row r="192" spans="2:51" s="12" customFormat="1" ht="12">
      <c r="B192" s="188"/>
      <c r="D192" s="189" t="s">
        <v>167</v>
      </c>
      <c r="E192" s="190" t="s">
        <v>3</v>
      </c>
      <c r="F192" s="191" t="s">
        <v>1370</v>
      </c>
      <c r="H192" s="192">
        <v>115</v>
      </c>
      <c r="I192" s="193"/>
      <c r="L192" s="188"/>
      <c r="M192" s="194"/>
      <c r="N192" s="195"/>
      <c r="O192" s="195"/>
      <c r="P192" s="195"/>
      <c r="Q192" s="195"/>
      <c r="R192" s="195"/>
      <c r="S192" s="195"/>
      <c r="T192" s="196"/>
      <c r="AT192" s="190" t="s">
        <v>167</v>
      </c>
      <c r="AU192" s="190" t="s">
        <v>84</v>
      </c>
      <c r="AV192" s="12" t="s">
        <v>78</v>
      </c>
      <c r="AW192" s="12" t="s">
        <v>33</v>
      </c>
      <c r="AX192" s="12" t="s">
        <v>71</v>
      </c>
      <c r="AY192" s="190" t="s">
        <v>158</v>
      </c>
    </row>
    <row r="193" spans="2:51" s="13" customFormat="1" ht="12">
      <c r="B193" s="197"/>
      <c r="D193" s="189" t="s">
        <v>167</v>
      </c>
      <c r="E193" s="198" t="s">
        <v>3</v>
      </c>
      <c r="F193" s="199" t="s">
        <v>401</v>
      </c>
      <c r="H193" s="198" t="s">
        <v>3</v>
      </c>
      <c r="I193" s="200"/>
      <c r="L193" s="197"/>
      <c r="M193" s="201"/>
      <c r="N193" s="202"/>
      <c r="O193" s="202"/>
      <c r="P193" s="202"/>
      <c r="Q193" s="202"/>
      <c r="R193" s="202"/>
      <c r="S193" s="202"/>
      <c r="T193" s="203"/>
      <c r="AT193" s="198" t="s">
        <v>167</v>
      </c>
      <c r="AU193" s="198" t="s">
        <v>84</v>
      </c>
      <c r="AV193" s="13" t="s">
        <v>15</v>
      </c>
      <c r="AW193" s="13" t="s">
        <v>33</v>
      </c>
      <c r="AX193" s="13" t="s">
        <v>71</v>
      </c>
      <c r="AY193" s="198" t="s">
        <v>158</v>
      </c>
    </row>
    <row r="194" spans="2:51" s="12" customFormat="1" ht="12">
      <c r="B194" s="188"/>
      <c r="D194" s="189" t="s">
        <v>167</v>
      </c>
      <c r="E194" s="190" t="s">
        <v>3</v>
      </c>
      <c r="F194" s="191" t="s">
        <v>1371</v>
      </c>
      <c r="H194" s="192">
        <v>-5.2</v>
      </c>
      <c r="I194" s="193"/>
      <c r="L194" s="188"/>
      <c r="M194" s="194"/>
      <c r="N194" s="195"/>
      <c r="O194" s="195"/>
      <c r="P194" s="195"/>
      <c r="Q194" s="195"/>
      <c r="R194" s="195"/>
      <c r="S194" s="195"/>
      <c r="T194" s="196"/>
      <c r="AT194" s="190" t="s">
        <v>167</v>
      </c>
      <c r="AU194" s="190" t="s">
        <v>84</v>
      </c>
      <c r="AV194" s="12" t="s">
        <v>78</v>
      </c>
      <c r="AW194" s="12" t="s">
        <v>33</v>
      </c>
      <c r="AX194" s="12" t="s">
        <v>71</v>
      </c>
      <c r="AY194" s="190" t="s">
        <v>158</v>
      </c>
    </row>
    <row r="195" spans="2:51" s="12" customFormat="1" ht="12">
      <c r="B195" s="188"/>
      <c r="D195" s="189" t="s">
        <v>167</v>
      </c>
      <c r="E195" s="190" t="s">
        <v>3</v>
      </c>
      <c r="F195" s="191" t="s">
        <v>411</v>
      </c>
      <c r="H195" s="192">
        <v>-6</v>
      </c>
      <c r="I195" s="193"/>
      <c r="L195" s="188"/>
      <c r="M195" s="194"/>
      <c r="N195" s="195"/>
      <c r="O195" s="195"/>
      <c r="P195" s="195"/>
      <c r="Q195" s="195"/>
      <c r="R195" s="195"/>
      <c r="S195" s="195"/>
      <c r="T195" s="196"/>
      <c r="AT195" s="190" t="s">
        <v>167</v>
      </c>
      <c r="AU195" s="190" t="s">
        <v>84</v>
      </c>
      <c r="AV195" s="12" t="s">
        <v>78</v>
      </c>
      <c r="AW195" s="12" t="s">
        <v>33</v>
      </c>
      <c r="AX195" s="12" t="s">
        <v>71</v>
      </c>
      <c r="AY195" s="190" t="s">
        <v>158</v>
      </c>
    </row>
    <row r="196" spans="2:51" s="12" customFormat="1" ht="12">
      <c r="B196" s="188"/>
      <c r="D196" s="189" t="s">
        <v>167</v>
      </c>
      <c r="E196" s="190" t="s">
        <v>3</v>
      </c>
      <c r="F196" s="191" t="s">
        <v>402</v>
      </c>
      <c r="H196" s="192">
        <v>-5.25</v>
      </c>
      <c r="I196" s="193"/>
      <c r="L196" s="188"/>
      <c r="M196" s="194"/>
      <c r="N196" s="195"/>
      <c r="O196" s="195"/>
      <c r="P196" s="195"/>
      <c r="Q196" s="195"/>
      <c r="R196" s="195"/>
      <c r="S196" s="195"/>
      <c r="T196" s="196"/>
      <c r="AT196" s="190" t="s">
        <v>167</v>
      </c>
      <c r="AU196" s="190" t="s">
        <v>84</v>
      </c>
      <c r="AV196" s="12" t="s">
        <v>78</v>
      </c>
      <c r="AW196" s="12" t="s">
        <v>33</v>
      </c>
      <c r="AX196" s="12" t="s">
        <v>71</v>
      </c>
      <c r="AY196" s="190" t="s">
        <v>158</v>
      </c>
    </row>
    <row r="197" spans="2:51" s="12" customFormat="1" ht="12">
      <c r="B197" s="188"/>
      <c r="D197" s="189" t="s">
        <v>167</v>
      </c>
      <c r="E197" s="190" t="s">
        <v>3</v>
      </c>
      <c r="F197" s="191" t="s">
        <v>1372</v>
      </c>
      <c r="H197" s="192">
        <v>-6.825</v>
      </c>
      <c r="I197" s="193"/>
      <c r="L197" s="188"/>
      <c r="M197" s="194"/>
      <c r="N197" s="195"/>
      <c r="O197" s="195"/>
      <c r="P197" s="195"/>
      <c r="Q197" s="195"/>
      <c r="R197" s="195"/>
      <c r="S197" s="195"/>
      <c r="T197" s="196"/>
      <c r="AT197" s="190" t="s">
        <v>167</v>
      </c>
      <c r="AU197" s="190" t="s">
        <v>84</v>
      </c>
      <c r="AV197" s="12" t="s">
        <v>78</v>
      </c>
      <c r="AW197" s="12" t="s">
        <v>33</v>
      </c>
      <c r="AX197" s="12" t="s">
        <v>71</v>
      </c>
      <c r="AY197" s="190" t="s">
        <v>158</v>
      </c>
    </row>
    <row r="198" spans="2:51" s="13" customFormat="1" ht="12">
      <c r="B198" s="197"/>
      <c r="D198" s="189" t="s">
        <v>167</v>
      </c>
      <c r="E198" s="198" t="s">
        <v>3</v>
      </c>
      <c r="F198" s="199" t="s">
        <v>1373</v>
      </c>
      <c r="H198" s="198" t="s">
        <v>3</v>
      </c>
      <c r="I198" s="200"/>
      <c r="L198" s="197"/>
      <c r="M198" s="201"/>
      <c r="N198" s="202"/>
      <c r="O198" s="202"/>
      <c r="P198" s="202"/>
      <c r="Q198" s="202"/>
      <c r="R198" s="202"/>
      <c r="S198" s="202"/>
      <c r="T198" s="203"/>
      <c r="AT198" s="198" t="s">
        <v>167</v>
      </c>
      <c r="AU198" s="198" t="s">
        <v>84</v>
      </c>
      <c r="AV198" s="13" t="s">
        <v>15</v>
      </c>
      <c r="AW198" s="13" t="s">
        <v>33</v>
      </c>
      <c r="AX198" s="13" t="s">
        <v>71</v>
      </c>
      <c r="AY198" s="198" t="s">
        <v>158</v>
      </c>
    </row>
    <row r="199" spans="2:51" s="12" customFormat="1" ht="12">
      <c r="B199" s="188"/>
      <c r="D199" s="189" t="s">
        <v>167</v>
      </c>
      <c r="E199" s="190" t="s">
        <v>3</v>
      </c>
      <c r="F199" s="191" t="s">
        <v>1374</v>
      </c>
      <c r="H199" s="192">
        <v>132.25</v>
      </c>
      <c r="I199" s="193"/>
      <c r="L199" s="188"/>
      <c r="M199" s="194"/>
      <c r="N199" s="195"/>
      <c r="O199" s="195"/>
      <c r="P199" s="195"/>
      <c r="Q199" s="195"/>
      <c r="R199" s="195"/>
      <c r="S199" s="195"/>
      <c r="T199" s="196"/>
      <c r="AT199" s="190" t="s">
        <v>167</v>
      </c>
      <c r="AU199" s="190" t="s">
        <v>84</v>
      </c>
      <c r="AV199" s="12" t="s">
        <v>78</v>
      </c>
      <c r="AW199" s="12" t="s">
        <v>33</v>
      </c>
      <c r="AX199" s="12" t="s">
        <v>71</v>
      </c>
      <c r="AY199" s="190" t="s">
        <v>158</v>
      </c>
    </row>
    <row r="200" spans="2:51" s="13" customFormat="1" ht="12">
      <c r="B200" s="197"/>
      <c r="D200" s="189" t="s">
        <v>167</v>
      </c>
      <c r="E200" s="198" t="s">
        <v>3</v>
      </c>
      <c r="F200" s="199" t="s">
        <v>401</v>
      </c>
      <c r="H200" s="198" t="s">
        <v>3</v>
      </c>
      <c r="I200" s="200"/>
      <c r="L200" s="197"/>
      <c r="M200" s="201"/>
      <c r="N200" s="202"/>
      <c r="O200" s="202"/>
      <c r="P200" s="202"/>
      <c r="Q200" s="202"/>
      <c r="R200" s="202"/>
      <c r="S200" s="202"/>
      <c r="T200" s="203"/>
      <c r="AT200" s="198" t="s">
        <v>167</v>
      </c>
      <c r="AU200" s="198" t="s">
        <v>84</v>
      </c>
      <c r="AV200" s="13" t="s">
        <v>15</v>
      </c>
      <c r="AW200" s="13" t="s">
        <v>33</v>
      </c>
      <c r="AX200" s="13" t="s">
        <v>71</v>
      </c>
      <c r="AY200" s="198" t="s">
        <v>158</v>
      </c>
    </row>
    <row r="201" spans="2:51" s="12" customFormat="1" ht="12">
      <c r="B201" s="188"/>
      <c r="D201" s="189" t="s">
        <v>167</v>
      </c>
      <c r="E201" s="190" t="s">
        <v>3</v>
      </c>
      <c r="F201" s="191" t="s">
        <v>1375</v>
      </c>
      <c r="H201" s="192">
        <v>-6</v>
      </c>
      <c r="I201" s="193"/>
      <c r="L201" s="188"/>
      <c r="M201" s="194"/>
      <c r="N201" s="195"/>
      <c r="O201" s="195"/>
      <c r="P201" s="195"/>
      <c r="Q201" s="195"/>
      <c r="R201" s="195"/>
      <c r="S201" s="195"/>
      <c r="T201" s="196"/>
      <c r="AT201" s="190" t="s">
        <v>167</v>
      </c>
      <c r="AU201" s="190" t="s">
        <v>84</v>
      </c>
      <c r="AV201" s="12" t="s">
        <v>78</v>
      </c>
      <c r="AW201" s="12" t="s">
        <v>33</v>
      </c>
      <c r="AX201" s="12" t="s">
        <v>71</v>
      </c>
      <c r="AY201" s="190" t="s">
        <v>158</v>
      </c>
    </row>
    <row r="202" spans="2:51" s="12" customFormat="1" ht="12">
      <c r="B202" s="188"/>
      <c r="D202" s="189" t="s">
        <v>167</v>
      </c>
      <c r="E202" s="190" t="s">
        <v>3</v>
      </c>
      <c r="F202" s="191" t="s">
        <v>1376</v>
      </c>
      <c r="H202" s="192">
        <v>-5.25</v>
      </c>
      <c r="I202" s="193"/>
      <c r="L202" s="188"/>
      <c r="M202" s="194"/>
      <c r="N202" s="195"/>
      <c r="O202" s="195"/>
      <c r="P202" s="195"/>
      <c r="Q202" s="195"/>
      <c r="R202" s="195"/>
      <c r="S202" s="195"/>
      <c r="T202" s="196"/>
      <c r="AT202" s="190" t="s">
        <v>167</v>
      </c>
      <c r="AU202" s="190" t="s">
        <v>84</v>
      </c>
      <c r="AV202" s="12" t="s">
        <v>78</v>
      </c>
      <c r="AW202" s="12" t="s">
        <v>33</v>
      </c>
      <c r="AX202" s="12" t="s">
        <v>71</v>
      </c>
      <c r="AY202" s="190" t="s">
        <v>158</v>
      </c>
    </row>
    <row r="203" spans="2:51" s="12" customFormat="1" ht="12">
      <c r="B203" s="188"/>
      <c r="D203" s="189" t="s">
        <v>167</v>
      </c>
      <c r="E203" s="190" t="s">
        <v>3</v>
      </c>
      <c r="F203" s="191" t="s">
        <v>1377</v>
      </c>
      <c r="H203" s="192">
        <v>-5.664</v>
      </c>
      <c r="I203" s="193"/>
      <c r="L203" s="188"/>
      <c r="M203" s="194"/>
      <c r="N203" s="195"/>
      <c r="O203" s="195"/>
      <c r="P203" s="195"/>
      <c r="Q203" s="195"/>
      <c r="R203" s="195"/>
      <c r="S203" s="195"/>
      <c r="T203" s="196"/>
      <c r="AT203" s="190" t="s">
        <v>167</v>
      </c>
      <c r="AU203" s="190" t="s">
        <v>84</v>
      </c>
      <c r="AV203" s="12" t="s">
        <v>78</v>
      </c>
      <c r="AW203" s="12" t="s">
        <v>33</v>
      </c>
      <c r="AX203" s="12" t="s">
        <v>71</v>
      </c>
      <c r="AY203" s="190" t="s">
        <v>158</v>
      </c>
    </row>
    <row r="204" spans="2:51" s="13" customFormat="1" ht="12">
      <c r="B204" s="197"/>
      <c r="D204" s="189" t="s">
        <v>167</v>
      </c>
      <c r="E204" s="198" t="s">
        <v>3</v>
      </c>
      <c r="F204" s="199" t="s">
        <v>1378</v>
      </c>
      <c r="H204" s="198" t="s">
        <v>3</v>
      </c>
      <c r="I204" s="200"/>
      <c r="L204" s="197"/>
      <c r="M204" s="201"/>
      <c r="N204" s="202"/>
      <c r="O204" s="202"/>
      <c r="P204" s="202"/>
      <c r="Q204" s="202"/>
      <c r="R204" s="202"/>
      <c r="S204" s="202"/>
      <c r="T204" s="203"/>
      <c r="AT204" s="198" t="s">
        <v>167</v>
      </c>
      <c r="AU204" s="198" t="s">
        <v>84</v>
      </c>
      <c r="AV204" s="13" t="s">
        <v>15</v>
      </c>
      <c r="AW204" s="13" t="s">
        <v>33</v>
      </c>
      <c r="AX204" s="13" t="s">
        <v>71</v>
      </c>
      <c r="AY204" s="198" t="s">
        <v>158</v>
      </c>
    </row>
    <row r="205" spans="2:51" s="12" customFormat="1" ht="12">
      <c r="B205" s="188"/>
      <c r="D205" s="189" t="s">
        <v>167</v>
      </c>
      <c r="E205" s="190" t="s">
        <v>3</v>
      </c>
      <c r="F205" s="191" t="s">
        <v>1379</v>
      </c>
      <c r="H205" s="192">
        <v>50</v>
      </c>
      <c r="I205" s="193"/>
      <c r="L205" s="188"/>
      <c r="M205" s="194"/>
      <c r="N205" s="195"/>
      <c r="O205" s="195"/>
      <c r="P205" s="195"/>
      <c r="Q205" s="195"/>
      <c r="R205" s="195"/>
      <c r="S205" s="195"/>
      <c r="T205" s="196"/>
      <c r="AT205" s="190" t="s">
        <v>167</v>
      </c>
      <c r="AU205" s="190" t="s">
        <v>84</v>
      </c>
      <c r="AV205" s="12" t="s">
        <v>78</v>
      </c>
      <c r="AW205" s="12" t="s">
        <v>33</v>
      </c>
      <c r="AX205" s="12" t="s">
        <v>71</v>
      </c>
      <c r="AY205" s="190" t="s">
        <v>158</v>
      </c>
    </row>
    <row r="206" spans="2:51" s="13" customFormat="1" ht="12">
      <c r="B206" s="197"/>
      <c r="D206" s="189" t="s">
        <v>167</v>
      </c>
      <c r="E206" s="198" t="s">
        <v>3</v>
      </c>
      <c r="F206" s="199" t="s">
        <v>1380</v>
      </c>
      <c r="H206" s="198" t="s">
        <v>3</v>
      </c>
      <c r="I206" s="200"/>
      <c r="L206" s="197"/>
      <c r="M206" s="201"/>
      <c r="N206" s="202"/>
      <c r="O206" s="202"/>
      <c r="P206" s="202"/>
      <c r="Q206" s="202"/>
      <c r="R206" s="202"/>
      <c r="S206" s="202"/>
      <c r="T206" s="203"/>
      <c r="AT206" s="198" t="s">
        <v>167</v>
      </c>
      <c r="AU206" s="198" t="s">
        <v>84</v>
      </c>
      <c r="AV206" s="13" t="s">
        <v>15</v>
      </c>
      <c r="AW206" s="13" t="s">
        <v>33</v>
      </c>
      <c r="AX206" s="13" t="s">
        <v>71</v>
      </c>
      <c r="AY206" s="198" t="s">
        <v>158</v>
      </c>
    </row>
    <row r="207" spans="2:51" s="12" customFormat="1" ht="12">
      <c r="B207" s="188"/>
      <c r="D207" s="189" t="s">
        <v>167</v>
      </c>
      <c r="E207" s="190" t="s">
        <v>3</v>
      </c>
      <c r="F207" s="191" t="s">
        <v>1381</v>
      </c>
      <c r="H207" s="192">
        <v>20</v>
      </c>
      <c r="I207" s="193"/>
      <c r="L207" s="188"/>
      <c r="M207" s="194"/>
      <c r="N207" s="195"/>
      <c r="O207" s="195"/>
      <c r="P207" s="195"/>
      <c r="Q207" s="195"/>
      <c r="R207" s="195"/>
      <c r="S207" s="195"/>
      <c r="T207" s="196"/>
      <c r="AT207" s="190" t="s">
        <v>167</v>
      </c>
      <c r="AU207" s="190" t="s">
        <v>84</v>
      </c>
      <c r="AV207" s="12" t="s">
        <v>78</v>
      </c>
      <c r="AW207" s="12" t="s">
        <v>33</v>
      </c>
      <c r="AX207" s="12" t="s">
        <v>71</v>
      </c>
      <c r="AY207" s="190" t="s">
        <v>158</v>
      </c>
    </row>
    <row r="208" spans="2:51" s="15" customFormat="1" ht="12">
      <c r="B208" s="222"/>
      <c r="D208" s="189" t="s">
        <v>167</v>
      </c>
      <c r="E208" s="223" t="s">
        <v>3</v>
      </c>
      <c r="F208" s="224" t="s">
        <v>498</v>
      </c>
      <c r="H208" s="225">
        <v>277.06100000000004</v>
      </c>
      <c r="I208" s="226"/>
      <c r="L208" s="222"/>
      <c r="M208" s="227"/>
      <c r="N208" s="228"/>
      <c r="O208" s="228"/>
      <c r="P208" s="228"/>
      <c r="Q208" s="228"/>
      <c r="R208" s="228"/>
      <c r="S208" s="228"/>
      <c r="T208" s="229"/>
      <c r="AT208" s="223" t="s">
        <v>167</v>
      </c>
      <c r="AU208" s="223" t="s">
        <v>84</v>
      </c>
      <c r="AV208" s="15" t="s">
        <v>84</v>
      </c>
      <c r="AW208" s="15" t="s">
        <v>33</v>
      </c>
      <c r="AX208" s="15" t="s">
        <v>71</v>
      </c>
      <c r="AY208" s="223" t="s">
        <v>158</v>
      </c>
    </row>
    <row r="209" spans="2:51" s="13" customFormat="1" ht="12">
      <c r="B209" s="197"/>
      <c r="D209" s="189" t="s">
        <v>167</v>
      </c>
      <c r="E209" s="198" t="s">
        <v>3</v>
      </c>
      <c r="F209" s="199" t="s">
        <v>1382</v>
      </c>
      <c r="H209" s="198" t="s">
        <v>3</v>
      </c>
      <c r="I209" s="200"/>
      <c r="L209" s="197"/>
      <c r="M209" s="201"/>
      <c r="N209" s="202"/>
      <c r="O209" s="202"/>
      <c r="P209" s="202"/>
      <c r="Q209" s="202"/>
      <c r="R209" s="202"/>
      <c r="S209" s="202"/>
      <c r="T209" s="203"/>
      <c r="AT209" s="198" t="s">
        <v>167</v>
      </c>
      <c r="AU209" s="198" t="s">
        <v>84</v>
      </c>
      <c r="AV209" s="13" t="s">
        <v>15</v>
      </c>
      <c r="AW209" s="13" t="s">
        <v>33</v>
      </c>
      <c r="AX209" s="13" t="s">
        <v>71</v>
      </c>
      <c r="AY209" s="198" t="s">
        <v>158</v>
      </c>
    </row>
    <row r="210" spans="2:51" s="12" customFormat="1" ht="12">
      <c r="B210" s="188"/>
      <c r="D210" s="189" t="s">
        <v>167</v>
      </c>
      <c r="E210" s="190" t="s">
        <v>3</v>
      </c>
      <c r="F210" s="191" t="s">
        <v>1383</v>
      </c>
      <c r="H210" s="192">
        <v>27.706</v>
      </c>
      <c r="I210" s="193"/>
      <c r="L210" s="188"/>
      <c r="M210" s="194"/>
      <c r="N210" s="195"/>
      <c r="O210" s="195"/>
      <c r="P210" s="195"/>
      <c r="Q210" s="195"/>
      <c r="R210" s="195"/>
      <c r="S210" s="195"/>
      <c r="T210" s="196"/>
      <c r="AT210" s="190" t="s">
        <v>167</v>
      </c>
      <c r="AU210" s="190" t="s">
        <v>84</v>
      </c>
      <c r="AV210" s="12" t="s">
        <v>78</v>
      </c>
      <c r="AW210" s="12" t="s">
        <v>33</v>
      </c>
      <c r="AX210" s="12" t="s">
        <v>71</v>
      </c>
      <c r="AY210" s="190" t="s">
        <v>158</v>
      </c>
    </row>
    <row r="211" spans="2:51" s="14" customFormat="1" ht="12">
      <c r="B211" s="204"/>
      <c r="D211" s="189" t="s">
        <v>167</v>
      </c>
      <c r="E211" s="205" t="s">
        <v>3</v>
      </c>
      <c r="F211" s="206" t="s">
        <v>215</v>
      </c>
      <c r="H211" s="207">
        <v>304.76700000000005</v>
      </c>
      <c r="I211" s="208"/>
      <c r="L211" s="204"/>
      <c r="M211" s="209"/>
      <c r="N211" s="210"/>
      <c r="O211" s="210"/>
      <c r="P211" s="210"/>
      <c r="Q211" s="210"/>
      <c r="R211" s="210"/>
      <c r="S211" s="210"/>
      <c r="T211" s="211"/>
      <c r="AT211" s="205" t="s">
        <v>167</v>
      </c>
      <c r="AU211" s="205" t="s">
        <v>84</v>
      </c>
      <c r="AV211" s="14" t="s">
        <v>165</v>
      </c>
      <c r="AW211" s="14" t="s">
        <v>33</v>
      </c>
      <c r="AX211" s="14" t="s">
        <v>15</v>
      </c>
      <c r="AY211" s="205" t="s">
        <v>158</v>
      </c>
    </row>
    <row r="212" spans="2:65" s="1" customFormat="1" ht="16.5" customHeight="1">
      <c r="B212" s="175"/>
      <c r="C212" s="176" t="s">
        <v>8</v>
      </c>
      <c r="D212" s="176" t="s">
        <v>160</v>
      </c>
      <c r="E212" s="177" t="s">
        <v>1427</v>
      </c>
      <c r="F212" s="178" t="s">
        <v>1428</v>
      </c>
      <c r="G212" s="179" t="s">
        <v>163</v>
      </c>
      <c r="H212" s="180">
        <v>56.7</v>
      </c>
      <c r="I212" s="181"/>
      <c r="J212" s="182">
        <f>ROUND(I212*H212,2)</f>
        <v>0</v>
      </c>
      <c r="K212" s="178" t="s">
        <v>164</v>
      </c>
      <c r="L212" s="37"/>
      <c r="M212" s="183" t="s">
        <v>3</v>
      </c>
      <c r="N212" s="184" t="s">
        <v>42</v>
      </c>
      <c r="O212" s="67"/>
      <c r="P212" s="185">
        <f>O212*H212</f>
        <v>0</v>
      </c>
      <c r="Q212" s="185">
        <v>0</v>
      </c>
      <c r="R212" s="185">
        <f>Q212*H212</f>
        <v>0</v>
      </c>
      <c r="S212" s="185">
        <v>0.014</v>
      </c>
      <c r="T212" s="186">
        <f>S212*H212</f>
        <v>0.7938000000000001</v>
      </c>
      <c r="AR212" s="19" t="s">
        <v>165</v>
      </c>
      <c r="AT212" s="19" t="s">
        <v>160</v>
      </c>
      <c r="AU212" s="19" t="s">
        <v>84</v>
      </c>
      <c r="AY212" s="19" t="s">
        <v>158</v>
      </c>
      <c r="BE212" s="187">
        <f>IF(N212="základní",J212,0)</f>
        <v>0</v>
      </c>
      <c r="BF212" s="187">
        <f>IF(N212="snížená",J212,0)</f>
        <v>0</v>
      </c>
      <c r="BG212" s="187">
        <f>IF(N212="zákl. přenesená",J212,0)</f>
        <v>0</v>
      </c>
      <c r="BH212" s="187">
        <f>IF(N212="sníž. přenesená",J212,0)</f>
        <v>0</v>
      </c>
      <c r="BI212" s="187">
        <f>IF(N212="nulová",J212,0)</f>
        <v>0</v>
      </c>
      <c r="BJ212" s="19" t="s">
        <v>15</v>
      </c>
      <c r="BK212" s="187">
        <f>ROUND(I212*H212,2)</f>
        <v>0</v>
      </c>
      <c r="BL212" s="19" t="s">
        <v>165</v>
      </c>
      <c r="BM212" s="19" t="s">
        <v>1429</v>
      </c>
    </row>
    <row r="213" spans="2:51" s="13" customFormat="1" ht="12">
      <c r="B213" s="197"/>
      <c r="D213" s="189" t="s">
        <v>167</v>
      </c>
      <c r="E213" s="198" t="s">
        <v>3</v>
      </c>
      <c r="F213" s="199" t="s">
        <v>1396</v>
      </c>
      <c r="H213" s="198" t="s">
        <v>3</v>
      </c>
      <c r="I213" s="200"/>
      <c r="L213" s="197"/>
      <c r="M213" s="201"/>
      <c r="N213" s="202"/>
      <c r="O213" s="202"/>
      <c r="P213" s="202"/>
      <c r="Q213" s="202"/>
      <c r="R213" s="202"/>
      <c r="S213" s="202"/>
      <c r="T213" s="203"/>
      <c r="AT213" s="198" t="s">
        <v>167</v>
      </c>
      <c r="AU213" s="198" t="s">
        <v>84</v>
      </c>
      <c r="AV213" s="13" t="s">
        <v>15</v>
      </c>
      <c r="AW213" s="13" t="s">
        <v>33</v>
      </c>
      <c r="AX213" s="13" t="s">
        <v>71</v>
      </c>
      <c r="AY213" s="198" t="s">
        <v>158</v>
      </c>
    </row>
    <row r="214" spans="2:51" s="12" customFormat="1" ht="12">
      <c r="B214" s="188"/>
      <c r="D214" s="189" t="s">
        <v>167</v>
      </c>
      <c r="E214" s="190" t="s">
        <v>3</v>
      </c>
      <c r="F214" s="191" t="s">
        <v>1397</v>
      </c>
      <c r="H214" s="192">
        <v>56.7</v>
      </c>
      <c r="I214" s="193"/>
      <c r="L214" s="188"/>
      <c r="M214" s="194"/>
      <c r="N214" s="195"/>
      <c r="O214" s="195"/>
      <c r="P214" s="195"/>
      <c r="Q214" s="195"/>
      <c r="R214" s="195"/>
      <c r="S214" s="195"/>
      <c r="T214" s="196"/>
      <c r="AT214" s="190" t="s">
        <v>167</v>
      </c>
      <c r="AU214" s="190" t="s">
        <v>84</v>
      </c>
      <c r="AV214" s="12" t="s">
        <v>78</v>
      </c>
      <c r="AW214" s="12" t="s">
        <v>33</v>
      </c>
      <c r="AX214" s="12" t="s">
        <v>15</v>
      </c>
      <c r="AY214" s="190" t="s">
        <v>158</v>
      </c>
    </row>
    <row r="215" spans="2:65" s="1" customFormat="1" ht="16.5" customHeight="1">
      <c r="B215" s="175"/>
      <c r="C215" s="176" t="s">
        <v>315</v>
      </c>
      <c r="D215" s="176" t="s">
        <v>160</v>
      </c>
      <c r="E215" s="177" t="s">
        <v>1430</v>
      </c>
      <c r="F215" s="178" t="s">
        <v>1431</v>
      </c>
      <c r="G215" s="179" t="s">
        <v>322</v>
      </c>
      <c r="H215" s="180">
        <v>1</v>
      </c>
      <c r="I215" s="181"/>
      <c r="J215" s="182">
        <f>ROUND(I215*H215,2)</f>
        <v>0</v>
      </c>
      <c r="K215" s="178" t="s">
        <v>3</v>
      </c>
      <c r="L215" s="37"/>
      <c r="M215" s="183" t="s">
        <v>3</v>
      </c>
      <c r="N215" s="184" t="s">
        <v>42</v>
      </c>
      <c r="O215" s="67"/>
      <c r="P215" s="185">
        <f>O215*H215</f>
        <v>0</v>
      </c>
      <c r="Q215" s="185">
        <v>0</v>
      </c>
      <c r="R215" s="185">
        <f>Q215*H215</f>
        <v>0</v>
      </c>
      <c r="S215" s="185">
        <v>0</v>
      </c>
      <c r="T215" s="186">
        <f>S215*H215</f>
        <v>0</v>
      </c>
      <c r="AR215" s="19" t="s">
        <v>165</v>
      </c>
      <c r="AT215" s="19" t="s">
        <v>160</v>
      </c>
      <c r="AU215" s="19" t="s">
        <v>84</v>
      </c>
      <c r="AY215" s="19" t="s">
        <v>158</v>
      </c>
      <c r="BE215" s="187">
        <f>IF(N215="základní",J215,0)</f>
        <v>0</v>
      </c>
      <c r="BF215" s="187">
        <f>IF(N215="snížená",J215,0)</f>
        <v>0</v>
      </c>
      <c r="BG215" s="187">
        <f>IF(N215="zákl. přenesená",J215,0)</f>
        <v>0</v>
      </c>
      <c r="BH215" s="187">
        <f>IF(N215="sníž. přenesená",J215,0)</f>
        <v>0</v>
      </c>
      <c r="BI215" s="187">
        <f>IF(N215="nulová",J215,0)</f>
        <v>0</v>
      </c>
      <c r="BJ215" s="19" t="s">
        <v>15</v>
      </c>
      <c r="BK215" s="187">
        <f>ROUND(I215*H215,2)</f>
        <v>0</v>
      </c>
      <c r="BL215" s="19" t="s">
        <v>165</v>
      </c>
      <c r="BM215" s="19" t="s">
        <v>1432</v>
      </c>
    </row>
    <row r="216" spans="2:63" s="11" customFormat="1" ht="20.85" customHeight="1">
      <c r="B216" s="162"/>
      <c r="D216" s="163" t="s">
        <v>70</v>
      </c>
      <c r="E216" s="173" t="s">
        <v>692</v>
      </c>
      <c r="F216" s="173" t="s">
        <v>693</v>
      </c>
      <c r="I216" s="165"/>
      <c r="J216" s="174">
        <f>BK216</f>
        <v>0</v>
      </c>
      <c r="L216" s="162"/>
      <c r="M216" s="167"/>
      <c r="N216" s="168"/>
      <c r="O216" s="168"/>
      <c r="P216" s="169">
        <f>SUM(P217:P219)</f>
        <v>0</v>
      </c>
      <c r="Q216" s="168"/>
      <c r="R216" s="169">
        <f>SUM(R217:R219)</f>
        <v>0</v>
      </c>
      <c r="S216" s="168"/>
      <c r="T216" s="170">
        <f>SUM(T217:T219)</f>
        <v>0</v>
      </c>
      <c r="AR216" s="163" t="s">
        <v>15</v>
      </c>
      <c r="AT216" s="171" t="s">
        <v>70</v>
      </c>
      <c r="AU216" s="171" t="s">
        <v>78</v>
      </c>
      <c r="AY216" s="163" t="s">
        <v>158</v>
      </c>
      <c r="BK216" s="172">
        <f>SUM(BK217:BK219)</f>
        <v>0</v>
      </c>
    </row>
    <row r="217" spans="2:65" s="1" customFormat="1" ht="22.5" customHeight="1">
      <c r="B217" s="175"/>
      <c r="C217" s="176" t="s">
        <v>319</v>
      </c>
      <c r="D217" s="176" t="s">
        <v>160</v>
      </c>
      <c r="E217" s="177" t="s">
        <v>700</v>
      </c>
      <c r="F217" s="178" t="s">
        <v>1433</v>
      </c>
      <c r="G217" s="179" t="s">
        <v>219</v>
      </c>
      <c r="H217" s="180">
        <v>100</v>
      </c>
      <c r="I217" s="181"/>
      <c r="J217" s="182">
        <f>ROUND(I217*H217,2)</f>
        <v>0</v>
      </c>
      <c r="K217" s="178" t="s">
        <v>3</v>
      </c>
      <c r="L217" s="37"/>
      <c r="M217" s="183" t="s">
        <v>3</v>
      </c>
      <c r="N217" s="184" t="s">
        <v>42</v>
      </c>
      <c r="O217" s="67"/>
      <c r="P217" s="185">
        <f>O217*H217</f>
        <v>0</v>
      </c>
      <c r="Q217" s="185">
        <v>0</v>
      </c>
      <c r="R217" s="185">
        <f>Q217*H217</f>
        <v>0</v>
      </c>
      <c r="S217" s="185">
        <v>0</v>
      </c>
      <c r="T217" s="186">
        <f>S217*H217</f>
        <v>0</v>
      </c>
      <c r="AR217" s="19" t="s">
        <v>165</v>
      </c>
      <c r="AT217" s="19" t="s">
        <v>160</v>
      </c>
      <c r="AU217" s="19" t="s">
        <v>84</v>
      </c>
      <c r="AY217" s="19" t="s">
        <v>158</v>
      </c>
      <c r="BE217" s="187">
        <f>IF(N217="základní",J217,0)</f>
        <v>0</v>
      </c>
      <c r="BF217" s="187">
        <f>IF(N217="snížená",J217,0)</f>
        <v>0</v>
      </c>
      <c r="BG217" s="187">
        <f>IF(N217="zákl. přenesená",J217,0)</f>
        <v>0</v>
      </c>
      <c r="BH217" s="187">
        <f>IF(N217="sníž. přenesená",J217,0)</f>
        <v>0</v>
      </c>
      <c r="BI217" s="187">
        <f>IF(N217="nulová",J217,0)</f>
        <v>0</v>
      </c>
      <c r="BJ217" s="19" t="s">
        <v>15</v>
      </c>
      <c r="BK217" s="187">
        <f>ROUND(I217*H217,2)</f>
        <v>0</v>
      </c>
      <c r="BL217" s="19" t="s">
        <v>165</v>
      </c>
      <c r="BM217" s="19" t="s">
        <v>1434</v>
      </c>
    </row>
    <row r="218" spans="2:51" s="13" customFormat="1" ht="12">
      <c r="B218" s="197"/>
      <c r="D218" s="189" t="s">
        <v>167</v>
      </c>
      <c r="E218" s="198" t="s">
        <v>3</v>
      </c>
      <c r="F218" s="199" t="s">
        <v>703</v>
      </c>
      <c r="H218" s="198" t="s">
        <v>3</v>
      </c>
      <c r="I218" s="200"/>
      <c r="L218" s="197"/>
      <c r="M218" s="201"/>
      <c r="N218" s="202"/>
      <c r="O218" s="202"/>
      <c r="P218" s="202"/>
      <c r="Q218" s="202"/>
      <c r="R218" s="202"/>
      <c r="S218" s="202"/>
      <c r="T218" s="203"/>
      <c r="AT218" s="198" t="s">
        <v>167</v>
      </c>
      <c r="AU218" s="198" t="s">
        <v>84</v>
      </c>
      <c r="AV218" s="13" t="s">
        <v>15</v>
      </c>
      <c r="AW218" s="13" t="s">
        <v>33</v>
      </c>
      <c r="AX218" s="13" t="s">
        <v>71</v>
      </c>
      <c r="AY218" s="198" t="s">
        <v>158</v>
      </c>
    </row>
    <row r="219" spans="2:51" s="12" customFormat="1" ht="12">
      <c r="B219" s="188"/>
      <c r="D219" s="189" t="s">
        <v>167</v>
      </c>
      <c r="E219" s="190" t="s">
        <v>3</v>
      </c>
      <c r="F219" s="191" t="s">
        <v>704</v>
      </c>
      <c r="H219" s="192">
        <v>100</v>
      </c>
      <c r="I219" s="193"/>
      <c r="L219" s="188"/>
      <c r="M219" s="194"/>
      <c r="N219" s="195"/>
      <c r="O219" s="195"/>
      <c r="P219" s="195"/>
      <c r="Q219" s="195"/>
      <c r="R219" s="195"/>
      <c r="S219" s="195"/>
      <c r="T219" s="196"/>
      <c r="AT219" s="190" t="s">
        <v>167</v>
      </c>
      <c r="AU219" s="190" t="s">
        <v>84</v>
      </c>
      <c r="AV219" s="12" t="s">
        <v>78</v>
      </c>
      <c r="AW219" s="12" t="s">
        <v>33</v>
      </c>
      <c r="AX219" s="12" t="s">
        <v>15</v>
      </c>
      <c r="AY219" s="190" t="s">
        <v>158</v>
      </c>
    </row>
    <row r="220" spans="2:63" s="11" customFormat="1" ht="22.8" customHeight="1">
      <c r="B220" s="162"/>
      <c r="D220" s="163" t="s">
        <v>70</v>
      </c>
      <c r="E220" s="173" t="s">
        <v>705</v>
      </c>
      <c r="F220" s="173" t="s">
        <v>706</v>
      </c>
      <c r="I220" s="165"/>
      <c r="J220" s="174">
        <f>BK220</f>
        <v>0</v>
      </c>
      <c r="L220" s="162"/>
      <c r="M220" s="167"/>
      <c r="N220" s="168"/>
      <c r="O220" s="168"/>
      <c r="P220" s="169">
        <f>SUM(P221:P225)</f>
        <v>0</v>
      </c>
      <c r="Q220" s="168"/>
      <c r="R220" s="169">
        <f>SUM(R221:R225)</f>
        <v>0</v>
      </c>
      <c r="S220" s="168"/>
      <c r="T220" s="170">
        <f>SUM(T221:T225)</f>
        <v>0</v>
      </c>
      <c r="AR220" s="163" t="s">
        <v>15</v>
      </c>
      <c r="AT220" s="171" t="s">
        <v>70</v>
      </c>
      <c r="AU220" s="171" t="s">
        <v>15</v>
      </c>
      <c r="AY220" s="163" t="s">
        <v>158</v>
      </c>
      <c r="BK220" s="172">
        <f>SUM(BK221:BK225)</f>
        <v>0</v>
      </c>
    </row>
    <row r="221" spans="2:65" s="1" customFormat="1" ht="22.5" customHeight="1">
      <c r="B221" s="175"/>
      <c r="C221" s="176" t="s">
        <v>326</v>
      </c>
      <c r="D221" s="176" t="s">
        <v>160</v>
      </c>
      <c r="E221" s="177" t="s">
        <v>707</v>
      </c>
      <c r="F221" s="178" t="s">
        <v>708</v>
      </c>
      <c r="G221" s="179" t="s">
        <v>198</v>
      </c>
      <c r="H221" s="180">
        <v>7.128</v>
      </c>
      <c r="I221" s="181"/>
      <c r="J221" s="182">
        <f>ROUND(I221*H221,2)</f>
        <v>0</v>
      </c>
      <c r="K221" s="178" t="s">
        <v>164</v>
      </c>
      <c r="L221" s="37"/>
      <c r="M221" s="183" t="s">
        <v>3</v>
      </c>
      <c r="N221" s="184" t="s">
        <v>42</v>
      </c>
      <c r="O221" s="67"/>
      <c r="P221" s="185">
        <f>O221*H221</f>
        <v>0</v>
      </c>
      <c r="Q221" s="185">
        <v>0</v>
      </c>
      <c r="R221" s="185">
        <f>Q221*H221</f>
        <v>0</v>
      </c>
      <c r="S221" s="185">
        <v>0</v>
      </c>
      <c r="T221" s="186">
        <f>S221*H221</f>
        <v>0</v>
      </c>
      <c r="AR221" s="19" t="s">
        <v>165</v>
      </c>
      <c r="AT221" s="19" t="s">
        <v>160</v>
      </c>
      <c r="AU221" s="19" t="s">
        <v>78</v>
      </c>
      <c r="AY221" s="19" t="s">
        <v>158</v>
      </c>
      <c r="BE221" s="187">
        <f>IF(N221="základní",J221,0)</f>
        <v>0</v>
      </c>
      <c r="BF221" s="187">
        <f>IF(N221="snížená",J221,0)</f>
        <v>0</v>
      </c>
      <c r="BG221" s="187">
        <f>IF(N221="zákl. přenesená",J221,0)</f>
        <v>0</v>
      </c>
      <c r="BH221" s="187">
        <f>IF(N221="sníž. přenesená",J221,0)</f>
        <v>0</v>
      </c>
      <c r="BI221" s="187">
        <f>IF(N221="nulová",J221,0)</f>
        <v>0</v>
      </c>
      <c r="BJ221" s="19" t="s">
        <v>15</v>
      </c>
      <c r="BK221" s="187">
        <f>ROUND(I221*H221,2)</f>
        <v>0</v>
      </c>
      <c r="BL221" s="19" t="s">
        <v>165</v>
      </c>
      <c r="BM221" s="19" t="s">
        <v>1435</v>
      </c>
    </row>
    <row r="222" spans="2:65" s="1" customFormat="1" ht="16.5" customHeight="1">
      <c r="B222" s="175"/>
      <c r="C222" s="176" t="s">
        <v>332</v>
      </c>
      <c r="D222" s="176" t="s">
        <v>160</v>
      </c>
      <c r="E222" s="177" t="s">
        <v>711</v>
      </c>
      <c r="F222" s="178" t="s">
        <v>712</v>
      </c>
      <c r="G222" s="179" t="s">
        <v>198</v>
      </c>
      <c r="H222" s="180">
        <v>7.128</v>
      </c>
      <c r="I222" s="181"/>
      <c r="J222" s="182">
        <f>ROUND(I222*H222,2)</f>
        <v>0</v>
      </c>
      <c r="K222" s="178" t="s">
        <v>164</v>
      </c>
      <c r="L222" s="37"/>
      <c r="M222" s="183" t="s">
        <v>3</v>
      </c>
      <c r="N222" s="184" t="s">
        <v>42</v>
      </c>
      <c r="O222" s="67"/>
      <c r="P222" s="185">
        <f>O222*H222</f>
        <v>0</v>
      </c>
      <c r="Q222" s="185">
        <v>0</v>
      </c>
      <c r="R222" s="185">
        <f>Q222*H222</f>
        <v>0</v>
      </c>
      <c r="S222" s="185">
        <v>0</v>
      </c>
      <c r="T222" s="186">
        <f>S222*H222</f>
        <v>0</v>
      </c>
      <c r="AR222" s="19" t="s">
        <v>165</v>
      </c>
      <c r="AT222" s="19" t="s">
        <v>160</v>
      </c>
      <c r="AU222" s="19" t="s">
        <v>78</v>
      </c>
      <c r="AY222" s="19" t="s">
        <v>158</v>
      </c>
      <c r="BE222" s="187">
        <f>IF(N222="základní",J222,0)</f>
        <v>0</v>
      </c>
      <c r="BF222" s="187">
        <f>IF(N222="snížená",J222,0)</f>
        <v>0</v>
      </c>
      <c r="BG222" s="187">
        <f>IF(N222="zákl. přenesená",J222,0)</f>
        <v>0</v>
      </c>
      <c r="BH222" s="187">
        <f>IF(N222="sníž. přenesená",J222,0)</f>
        <v>0</v>
      </c>
      <c r="BI222" s="187">
        <f>IF(N222="nulová",J222,0)</f>
        <v>0</v>
      </c>
      <c r="BJ222" s="19" t="s">
        <v>15</v>
      </c>
      <c r="BK222" s="187">
        <f>ROUND(I222*H222,2)</f>
        <v>0</v>
      </c>
      <c r="BL222" s="19" t="s">
        <v>165</v>
      </c>
      <c r="BM222" s="19" t="s">
        <v>1436</v>
      </c>
    </row>
    <row r="223" spans="2:65" s="1" customFormat="1" ht="22.5" customHeight="1">
      <c r="B223" s="175"/>
      <c r="C223" s="176" t="s">
        <v>336</v>
      </c>
      <c r="D223" s="176" t="s">
        <v>160</v>
      </c>
      <c r="E223" s="177" t="s">
        <v>714</v>
      </c>
      <c r="F223" s="178" t="s">
        <v>715</v>
      </c>
      <c r="G223" s="179" t="s">
        <v>198</v>
      </c>
      <c r="H223" s="180">
        <v>213.84</v>
      </c>
      <c r="I223" s="181"/>
      <c r="J223" s="182">
        <f>ROUND(I223*H223,2)</f>
        <v>0</v>
      </c>
      <c r="K223" s="178" t="s">
        <v>164</v>
      </c>
      <c r="L223" s="37"/>
      <c r="M223" s="183" t="s">
        <v>3</v>
      </c>
      <c r="N223" s="184" t="s">
        <v>42</v>
      </c>
      <c r="O223" s="67"/>
      <c r="P223" s="185">
        <f>O223*H223</f>
        <v>0</v>
      </c>
      <c r="Q223" s="185">
        <v>0</v>
      </c>
      <c r="R223" s="185">
        <f>Q223*H223</f>
        <v>0</v>
      </c>
      <c r="S223" s="185">
        <v>0</v>
      </c>
      <c r="T223" s="186">
        <f>S223*H223</f>
        <v>0</v>
      </c>
      <c r="AR223" s="19" t="s">
        <v>165</v>
      </c>
      <c r="AT223" s="19" t="s">
        <v>160</v>
      </c>
      <c r="AU223" s="19" t="s">
        <v>78</v>
      </c>
      <c r="AY223" s="19" t="s">
        <v>158</v>
      </c>
      <c r="BE223" s="187">
        <f>IF(N223="základní",J223,0)</f>
        <v>0</v>
      </c>
      <c r="BF223" s="187">
        <f>IF(N223="snížená",J223,0)</f>
        <v>0</v>
      </c>
      <c r="BG223" s="187">
        <f>IF(N223="zákl. přenesená",J223,0)</f>
        <v>0</v>
      </c>
      <c r="BH223" s="187">
        <f>IF(N223="sníž. přenesená",J223,0)</f>
        <v>0</v>
      </c>
      <c r="BI223" s="187">
        <f>IF(N223="nulová",J223,0)</f>
        <v>0</v>
      </c>
      <c r="BJ223" s="19" t="s">
        <v>15</v>
      </c>
      <c r="BK223" s="187">
        <f>ROUND(I223*H223,2)</f>
        <v>0</v>
      </c>
      <c r="BL223" s="19" t="s">
        <v>165</v>
      </c>
      <c r="BM223" s="19" t="s">
        <v>1437</v>
      </c>
    </row>
    <row r="224" spans="2:51" s="12" customFormat="1" ht="12">
      <c r="B224" s="188"/>
      <c r="D224" s="189" t="s">
        <v>167</v>
      </c>
      <c r="F224" s="191" t="s">
        <v>1438</v>
      </c>
      <c r="H224" s="192">
        <v>213.84</v>
      </c>
      <c r="I224" s="193"/>
      <c r="L224" s="188"/>
      <c r="M224" s="194"/>
      <c r="N224" s="195"/>
      <c r="O224" s="195"/>
      <c r="P224" s="195"/>
      <c r="Q224" s="195"/>
      <c r="R224" s="195"/>
      <c r="S224" s="195"/>
      <c r="T224" s="196"/>
      <c r="AT224" s="190" t="s">
        <v>167</v>
      </c>
      <c r="AU224" s="190" t="s">
        <v>78</v>
      </c>
      <c r="AV224" s="12" t="s">
        <v>78</v>
      </c>
      <c r="AW224" s="12" t="s">
        <v>4</v>
      </c>
      <c r="AX224" s="12" t="s">
        <v>15</v>
      </c>
      <c r="AY224" s="190" t="s">
        <v>158</v>
      </c>
    </row>
    <row r="225" spans="2:65" s="1" customFormat="1" ht="22.5" customHeight="1">
      <c r="B225" s="175"/>
      <c r="C225" s="176" t="s">
        <v>341</v>
      </c>
      <c r="D225" s="176" t="s">
        <v>160</v>
      </c>
      <c r="E225" s="177" t="s">
        <v>718</v>
      </c>
      <c r="F225" s="178" t="s">
        <v>719</v>
      </c>
      <c r="G225" s="179" t="s">
        <v>198</v>
      </c>
      <c r="H225" s="180">
        <v>7.128</v>
      </c>
      <c r="I225" s="181"/>
      <c r="J225" s="182">
        <f>ROUND(I225*H225,2)</f>
        <v>0</v>
      </c>
      <c r="K225" s="178" t="s">
        <v>164</v>
      </c>
      <c r="L225" s="37"/>
      <c r="M225" s="183" t="s">
        <v>3</v>
      </c>
      <c r="N225" s="184" t="s">
        <v>42</v>
      </c>
      <c r="O225" s="67"/>
      <c r="P225" s="185">
        <f>O225*H225</f>
        <v>0</v>
      </c>
      <c r="Q225" s="185">
        <v>0</v>
      </c>
      <c r="R225" s="185">
        <f>Q225*H225</f>
        <v>0</v>
      </c>
      <c r="S225" s="185">
        <v>0</v>
      </c>
      <c r="T225" s="186">
        <f>S225*H225</f>
        <v>0</v>
      </c>
      <c r="AR225" s="19" t="s">
        <v>165</v>
      </c>
      <c r="AT225" s="19" t="s">
        <v>160</v>
      </c>
      <c r="AU225" s="19" t="s">
        <v>78</v>
      </c>
      <c r="AY225" s="19" t="s">
        <v>158</v>
      </c>
      <c r="BE225" s="187">
        <f>IF(N225="základní",J225,0)</f>
        <v>0</v>
      </c>
      <c r="BF225" s="187">
        <f>IF(N225="snížená",J225,0)</f>
        <v>0</v>
      </c>
      <c r="BG225" s="187">
        <f>IF(N225="zákl. přenesená",J225,0)</f>
        <v>0</v>
      </c>
      <c r="BH225" s="187">
        <f>IF(N225="sníž. přenesená",J225,0)</f>
        <v>0</v>
      </c>
      <c r="BI225" s="187">
        <f>IF(N225="nulová",J225,0)</f>
        <v>0</v>
      </c>
      <c r="BJ225" s="19" t="s">
        <v>15</v>
      </c>
      <c r="BK225" s="187">
        <f>ROUND(I225*H225,2)</f>
        <v>0</v>
      </c>
      <c r="BL225" s="19" t="s">
        <v>165</v>
      </c>
      <c r="BM225" s="19" t="s">
        <v>1439</v>
      </c>
    </row>
    <row r="226" spans="2:63" s="11" customFormat="1" ht="22.8" customHeight="1">
      <c r="B226" s="162"/>
      <c r="D226" s="163" t="s">
        <v>70</v>
      </c>
      <c r="E226" s="173" t="s">
        <v>721</v>
      </c>
      <c r="F226" s="173" t="s">
        <v>722</v>
      </c>
      <c r="I226" s="165"/>
      <c r="J226" s="174">
        <f>BK226</f>
        <v>0</v>
      </c>
      <c r="L226" s="162"/>
      <c r="M226" s="167"/>
      <c r="N226" s="168"/>
      <c r="O226" s="168"/>
      <c r="P226" s="169">
        <f>P227</f>
        <v>0</v>
      </c>
      <c r="Q226" s="168"/>
      <c r="R226" s="169">
        <f>R227</f>
        <v>0</v>
      </c>
      <c r="S226" s="168"/>
      <c r="T226" s="170">
        <f>T227</f>
        <v>0</v>
      </c>
      <c r="AR226" s="163" t="s">
        <v>15</v>
      </c>
      <c r="AT226" s="171" t="s">
        <v>70</v>
      </c>
      <c r="AU226" s="171" t="s">
        <v>15</v>
      </c>
      <c r="AY226" s="163" t="s">
        <v>158</v>
      </c>
      <c r="BK226" s="172">
        <f>BK227</f>
        <v>0</v>
      </c>
    </row>
    <row r="227" spans="2:65" s="1" customFormat="1" ht="22.5" customHeight="1">
      <c r="B227" s="175"/>
      <c r="C227" s="176" t="s">
        <v>345</v>
      </c>
      <c r="D227" s="176" t="s">
        <v>160</v>
      </c>
      <c r="E227" s="177" t="s">
        <v>723</v>
      </c>
      <c r="F227" s="178" t="s">
        <v>724</v>
      </c>
      <c r="G227" s="179" t="s">
        <v>198</v>
      </c>
      <c r="H227" s="180">
        <v>2.211</v>
      </c>
      <c r="I227" s="181"/>
      <c r="J227" s="182">
        <f>ROUND(I227*H227,2)</f>
        <v>0</v>
      </c>
      <c r="K227" s="178" t="s">
        <v>164</v>
      </c>
      <c r="L227" s="37"/>
      <c r="M227" s="183" t="s">
        <v>3</v>
      </c>
      <c r="N227" s="184" t="s">
        <v>42</v>
      </c>
      <c r="O227" s="67"/>
      <c r="P227" s="185">
        <f>O227*H227</f>
        <v>0</v>
      </c>
      <c r="Q227" s="185">
        <v>0</v>
      </c>
      <c r="R227" s="185">
        <f>Q227*H227</f>
        <v>0</v>
      </c>
      <c r="S227" s="185">
        <v>0</v>
      </c>
      <c r="T227" s="186">
        <f>S227*H227</f>
        <v>0</v>
      </c>
      <c r="AR227" s="19" t="s">
        <v>165</v>
      </c>
      <c r="AT227" s="19" t="s">
        <v>160</v>
      </c>
      <c r="AU227" s="19" t="s">
        <v>78</v>
      </c>
      <c r="AY227" s="19" t="s">
        <v>158</v>
      </c>
      <c r="BE227" s="187">
        <f>IF(N227="základní",J227,0)</f>
        <v>0</v>
      </c>
      <c r="BF227" s="187">
        <f>IF(N227="snížená",J227,0)</f>
        <v>0</v>
      </c>
      <c r="BG227" s="187">
        <f>IF(N227="zákl. přenesená",J227,0)</f>
        <v>0</v>
      </c>
      <c r="BH227" s="187">
        <f>IF(N227="sníž. přenesená",J227,0)</f>
        <v>0</v>
      </c>
      <c r="BI227" s="187">
        <f>IF(N227="nulová",J227,0)</f>
        <v>0</v>
      </c>
      <c r="BJ227" s="19" t="s">
        <v>15</v>
      </c>
      <c r="BK227" s="187">
        <f>ROUND(I227*H227,2)</f>
        <v>0</v>
      </c>
      <c r="BL227" s="19" t="s">
        <v>165</v>
      </c>
      <c r="BM227" s="19" t="s">
        <v>1440</v>
      </c>
    </row>
    <row r="228" spans="2:63" s="11" customFormat="1" ht="25.9" customHeight="1">
      <c r="B228" s="162"/>
      <c r="D228" s="163" t="s">
        <v>70</v>
      </c>
      <c r="E228" s="164" t="s">
        <v>726</v>
      </c>
      <c r="F228" s="164" t="s">
        <v>727</v>
      </c>
      <c r="I228" s="165"/>
      <c r="J228" s="166">
        <f>BK228</f>
        <v>0</v>
      </c>
      <c r="L228" s="162"/>
      <c r="M228" s="167"/>
      <c r="N228" s="168"/>
      <c r="O228" s="168"/>
      <c r="P228" s="169">
        <f>P229+P263+P266+P274+P279</f>
        <v>0</v>
      </c>
      <c r="Q228" s="168"/>
      <c r="R228" s="169">
        <f>R229+R263+R266+R274+R279</f>
        <v>4.86331235</v>
      </c>
      <c r="S228" s="168"/>
      <c r="T228" s="170">
        <f>T229+T263+T266+T274+T279</f>
        <v>4.20112</v>
      </c>
      <c r="AR228" s="163" t="s">
        <v>78</v>
      </c>
      <c r="AT228" s="171" t="s">
        <v>70</v>
      </c>
      <c r="AU228" s="171" t="s">
        <v>71</v>
      </c>
      <c r="AY228" s="163" t="s">
        <v>158</v>
      </c>
      <c r="BK228" s="172">
        <f>BK229+BK263+BK266+BK274+BK279</f>
        <v>0</v>
      </c>
    </row>
    <row r="229" spans="2:63" s="11" customFormat="1" ht="22.8" customHeight="1">
      <c r="B229" s="162"/>
      <c r="D229" s="163" t="s">
        <v>70</v>
      </c>
      <c r="E229" s="173" t="s">
        <v>869</v>
      </c>
      <c r="F229" s="173" t="s">
        <v>870</v>
      </c>
      <c r="I229" s="165"/>
      <c r="J229" s="174">
        <f>BK229</f>
        <v>0</v>
      </c>
      <c r="L229" s="162"/>
      <c r="M229" s="167"/>
      <c r="N229" s="168"/>
      <c r="O229" s="168"/>
      <c r="P229" s="169">
        <f>SUM(P230:P262)</f>
        <v>0</v>
      </c>
      <c r="Q229" s="168"/>
      <c r="R229" s="169">
        <f>SUM(R230:R262)</f>
        <v>0.70995467</v>
      </c>
      <c r="S229" s="168"/>
      <c r="T229" s="170">
        <f>SUM(T230:T262)</f>
        <v>0.5047200000000001</v>
      </c>
      <c r="AR229" s="163" t="s">
        <v>78</v>
      </c>
      <c r="AT229" s="171" t="s">
        <v>70</v>
      </c>
      <c r="AU229" s="171" t="s">
        <v>15</v>
      </c>
      <c r="AY229" s="163" t="s">
        <v>158</v>
      </c>
      <c r="BK229" s="172">
        <f>SUM(BK230:BK262)</f>
        <v>0</v>
      </c>
    </row>
    <row r="230" spans="2:65" s="1" customFormat="1" ht="22.5" customHeight="1">
      <c r="B230" s="175"/>
      <c r="C230" s="176" t="s">
        <v>349</v>
      </c>
      <c r="D230" s="176" t="s">
        <v>160</v>
      </c>
      <c r="E230" s="177" t="s">
        <v>1441</v>
      </c>
      <c r="F230" s="178" t="s">
        <v>1442</v>
      </c>
      <c r="G230" s="179" t="s">
        <v>171</v>
      </c>
      <c r="H230" s="180">
        <v>0.163</v>
      </c>
      <c r="I230" s="181"/>
      <c r="J230" s="182">
        <f>ROUND(I230*H230,2)</f>
        <v>0</v>
      </c>
      <c r="K230" s="178" t="s">
        <v>164</v>
      </c>
      <c r="L230" s="37"/>
      <c r="M230" s="183" t="s">
        <v>3</v>
      </c>
      <c r="N230" s="184" t="s">
        <v>42</v>
      </c>
      <c r="O230" s="67"/>
      <c r="P230" s="185">
        <f>O230*H230</f>
        <v>0</v>
      </c>
      <c r="Q230" s="185">
        <v>0.00122</v>
      </c>
      <c r="R230" s="185">
        <f>Q230*H230</f>
        <v>0.00019886</v>
      </c>
      <c r="S230" s="185">
        <v>0</v>
      </c>
      <c r="T230" s="186">
        <f>S230*H230</f>
        <v>0</v>
      </c>
      <c r="AR230" s="19" t="s">
        <v>253</v>
      </c>
      <c r="AT230" s="19" t="s">
        <v>160</v>
      </c>
      <c r="AU230" s="19" t="s">
        <v>78</v>
      </c>
      <c r="AY230" s="19" t="s">
        <v>158</v>
      </c>
      <c r="BE230" s="187">
        <f>IF(N230="základní",J230,0)</f>
        <v>0</v>
      </c>
      <c r="BF230" s="187">
        <f>IF(N230="snížená",J230,0)</f>
        <v>0</v>
      </c>
      <c r="BG230" s="187">
        <f>IF(N230="zákl. přenesená",J230,0)</f>
        <v>0</v>
      </c>
      <c r="BH230" s="187">
        <f>IF(N230="sníž. přenesená",J230,0)</f>
        <v>0</v>
      </c>
      <c r="BI230" s="187">
        <f>IF(N230="nulová",J230,0)</f>
        <v>0</v>
      </c>
      <c r="BJ230" s="19" t="s">
        <v>15</v>
      </c>
      <c r="BK230" s="187">
        <f>ROUND(I230*H230,2)</f>
        <v>0</v>
      </c>
      <c r="BL230" s="19" t="s">
        <v>253</v>
      </c>
      <c r="BM230" s="19" t="s">
        <v>1443</v>
      </c>
    </row>
    <row r="231" spans="2:51" s="13" customFormat="1" ht="12">
      <c r="B231" s="197"/>
      <c r="D231" s="189" t="s">
        <v>167</v>
      </c>
      <c r="E231" s="198" t="s">
        <v>3</v>
      </c>
      <c r="F231" s="199" t="s">
        <v>1444</v>
      </c>
      <c r="H231" s="198" t="s">
        <v>3</v>
      </c>
      <c r="I231" s="200"/>
      <c r="L231" s="197"/>
      <c r="M231" s="201"/>
      <c r="N231" s="202"/>
      <c r="O231" s="202"/>
      <c r="P231" s="202"/>
      <c r="Q231" s="202"/>
      <c r="R231" s="202"/>
      <c r="S231" s="202"/>
      <c r="T231" s="203"/>
      <c r="AT231" s="198" t="s">
        <v>167</v>
      </c>
      <c r="AU231" s="198" t="s">
        <v>78</v>
      </c>
      <c r="AV231" s="13" t="s">
        <v>15</v>
      </c>
      <c r="AW231" s="13" t="s">
        <v>33</v>
      </c>
      <c r="AX231" s="13" t="s">
        <v>71</v>
      </c>
      <c r="AY231" s="198" t="s">
        <v>158</v>
      </c>
    </row>
    <row r="232" spans="2:51" s="12" customFormat="1" ht="12">
      <c r="B232" s="188"/>
      <c r="D232" s="189" t="s">
        <v>167</v>
      </c>
      <c r="E232" s="190" t="s">
        <v>3</v>
      </c>
      <c r="F232" s="191" t="s">
        <v>1445</v>
      </c>
      <c r="H232" s="192">
        <v>0.163</v>
      </c>
      <c r="I232" s="193"/>
      <c r="L232" s="188"/>
      <c r="M232" s="194"/>
      <c r="N232" s="195"/>
      <c r="O232" s="195"/>
      <c r="P232" s="195"/>
      <c r="Q232" s="195"/>
      <c r="R232" s="195"/>
      <c r="S232" s="195"/>
      <c r="T232" s="196"/>
      <c r="AT232" s="190" t="s">
        <v>167</v>
      </c>
      <c r="AU232" s="190" t="s">
        <v>78</v>
      </c>
      <c r="AV232" s="12" t="s">
        <v>78</v>
      </c>
      <c r="AW232" s="12" t="s">
        <v>33</v>
      </c>
      <c r="AX232" s="12" t="s">
        <v>15</v>
      </c>
      <c r="AY232" s="190" t="s">
        <v>158</v>
      </c>
    </row>
    <row r="233" spans="2:65" s="1" customFormat="1" ht="22.5" customHeight="1">
      <c r="B233" s="175"/>
      <c r="C233" s="176" t="s">
        <v>353</v>
      </c>
      <c r="D233" s="176" t="s">
        <v>160</v>
      </c>
      <c r="E233" s="177" t="s">
        <v>1446</v>
      </c>
      <c r="F233" s="178" t="s">
        <v>1447</v>
      </c>
      <c r="G233" s="179" t="s">
        <v>322</v>
      </c>
      <c r="H233" s="180">
        <v>17</v>
      </c>
      <c r="I233" s="181"/>
      <c r="J233" s="182">
        <f>ROUND(I233*H233,2)</f>
        <v>0</v>
      </c>
      <c r="K233" s="178" t="s">
        <v>164</v>
      </c>
      <c r="L233" s="37"/>
      <c r="M233" s="183" t="s">
        <v>3</v>
      </c>
      <c r="N233" s="184" t="s">
        <v>42</v>
      </c>
      <c r="O233" s="67"/>
      <c r="P233" s="185">
        <f>O233*H233</f>
        <v>0</v>
      </c>
      <c r="Q233" s="185">
        <v>0.00267</v>
      </c>
      <c r="R233" s="185">
        <f>Q233*H233</f>
        <v>0.04539</v>
      </c>
      <c r="S233" s="185">
        <v>0</v>
      </c>
      <c r="T233" s="186">
        <f>S233*H233</f>
        <v>0</v>
      </c>
      <c r="AR233" s="19" t="s">
        <v>253</v>
      </c>
      <c r="AT233" s="19" t="s">
        <v>160</v>
      </c>
      <c r="AU233" s="19" t="s">
        <v>78</v>
      </c>
      <c r="AY233" s="19" t="s">
        <v>158</v>
      </c>
      <c r="BE233" s="187">
        <f>IF(N233="základní",J233,0)</f>
        <v>0</v>
      </c>
      <c r="BF233" s="187">
        <f>IF(N233="snížená",J233,0)</f>
        <v>0</v>
      </c>
      <c r="BG233" s="187">
        <f>IF(N233="zákl. přenesená",J233,0)</f>
        <v>0</v>
      </c>
      <c r="BH233" s="187">
        <f>IF(N233="sníž. přenesená",J233,0)</f>
        <v>0</v>
      </c>
      <c r="BI233" s="187">
        <f>IF(N233="nulová",J233,0)</f>
        <v>0</v>
      </c>
      <c r="BJ233" s="19" t="s">
        <v>15</v>
      </c>
      <c r="BK233" s="187">
        <f>ROUND(I233*H233,2)</f>
        <v>0</v>
      </c>
      <c r="BL233" s="19" t="s">
        <v>253</v>
      </c>
      <c r="BM233" s="19" t="s">
        <v>1448</v>
      </c>
    </row>
    <row r="234" spans="2:51" s="13" customFormat="1" ht="12">
      <c r="B234" s="197"/>
      <c r="D234" s="189" t="s">
        <v>167</v>
      </c>
      <c r="E234" s="198" t="s">
        <v>3</v>
      </c>
      <c r="F234" s="199" t="s">
        <v>1449</v>
      </c>
      <c r="H234" s="198" t="s">
        <v>3</v>
      </c>
      <c r="I234" s="200"/>
      <c r="L234" s="197"/>
      <c r="M234" s="201"/>
      <c r="N234" s="202"/>
      <c r="O234" s="202"/>
      <c r="P234" s="202"/>
      <c r="Q234" s="202"/>
      <c r="R234" s="202"/>
      <c r="S234" s="202"/>
      <c r="T234" s="203"/>
      <c r="AT234" s="198" t="s">
        <v>167</v>
      </c>
      <c r="AU234" s="198" t="s">
        <v>78</v>
      </c>
      <c r="AV234" s="13" t="s">
        <v>15</v>
      </c>
      <c r="AW234" s="13" t="s">
        <v>33</v>
      </c>
      <c r="AX234" s="13" t="s">
        <v>71</v>
      </c>
      <c r="AY234" s="198" t="s">
        <v>158</v>
      </c>
    </row>
    <row r="235" spans="2:51" s="13" customFormat="1" ht="12">
      <c r="B235" s="197"/>
      <c r="D235" s="189" t="s">
        <v>167</v>
      </c>
      <c r="E235" s="198" t="s">
        <v>3</v>
      </c>
      <c r="F235" s="199" t="s">
        <v>1444</v>
      </c>
      <c r="H235" s="198" t="s">
        <v>3</v>
      </c>
      <c r="I235" s="200"/>
      <c r="L235" s="197"/>
      <c r="M235" s="201"/>
      <c r="N235" s="202"/>
      <c r="O235" s="202"/>
      <c r="P235" s="202"/>
      <c r="Q235" s="202"/>
      <c r="R235" s="202"/>
      <c r="S235" s="202"/>
      <c r="T235" s="203"/>
      <c r="AT235" s="198" t="s">
        <v>167</v>
      </c>
      <c r="AU235" s="198" t="s">
        <v>78</v>
      </c>
      <c r="AV235" s="13" t="s">
        <v>15</v>
      </c>
      <c r="AW235" s="13" t="s">
        <v>33</v>
      </c>
      <c r="AX235" s="13" t="s">
        <v>71</v>
      </c>
      <c r="AY235" s="198" t="s">
        <v>158</v>
      </c>
    </row>
    <row r="236" spans="2:51" s="12" customFormat="1" ht="12">
      <c r="B236" s="188"/>
      <c r="D236" s="189" t="s">
        <v>167</v>
      </c>
      <c r="E236" s="190" t="s">
        <v>3</v>
      </c>
      <c r="F236" s="191" t="s">
        <v>1450</v>
      </c>
      <c r="H236" s="192">
        <v>17</v>
      </c>
      <c r="I236" s="193"/>
      <c r="L236" s="188"/>
      <c r="M236" s="194"/>
      <c r="N236" s="195"/>
      <c r="O236" s="195"/>
      <c r="P236" s="195"/>
      <c r="Q236" s="195"/>
      <c r="R236" s="195"/>
      <c r="S236" s="195"/>
      <c r="T236" s="196"/>
      <c r="AT236" s="190" t="s">
        <v>167</v>
      </c>
      <c r="AU236" s="190" t="s">
        <v>78</v>
      </c>
      <c r="AV236" s="12" t="s">
        <v>78</v>
      </c>
      <c r="AW236" s="12" t="s">
        <v>33</v>
      </c>
      <c r="AX236" s="12" t="s">
        <v>15</v>
      </c>
      <c r="AY236" s="190" t="s">
        <v>158</v>
      </c>
    </row>
    <row r="237" spans="2:65" s="1" customFormat="1" ht="16.5" customHeight="1">
      <c r="B237" s="175"/>
      <c r="C237" s="212" t="s">
        <v>358</v>
      </c>
      <c r="D237" s="212" t="s">
        <v>248</v>
      </c>
      <c r="E237" s="213" t="s">
        <v>1451</v>
      </c>
      <c r="F237" s="214" t="s">
        <v>1452</v>
      </c>
      <c r="G237" s="215" t="s">
        <v>322</v>
      </c>
      <c r="H237" s="216">
        <v>17</v>
      </c>
      <c r="I237" s="217"/>
      <c r="J237" s="218">
        <f>ROUND(I237*H237,2)</f>
        <v>0</v>
      </c>
      <c r="K237" s="214" t="s">
        <v>3</v>
      </c>
      <c r="L237" s="219"/>
      <c r="M237" s="220" t="s">
        <v>3</v>
      </c>
      <c r="N237" s="221" t="s">
        <v>42</v>
      </c>
      <c r="O237" s="67"/>
      <c r="P237" s="185">
        <f>O237*H237</f>
        <v>0</v>
      </c>
      <c r="Q237" s="185">
        <v>0</v>
      </c>
      <c r="R237" s="185">
        <f>Q237*H237</f>
        <v>0</v>
      </c>
      <c r="S237" s="185">
        <v>0</v>
      </c>
      <c r="T237" s="186">
        <f>S237*H237</f>
        <v>0</v>
      </c>
      <c r="AR237" s="19" t="s">
        <v>364</v>
      </c>
      <c r="AT237" s="19" t="s">
        <v>248</v>
      </c>
      <c r="AU237" s="19" t="s">
        <v>78</v>
      </c>
      <c r="AY237" s="19" t="s">
        <v>158</v>
      </c>
      <c r="BE237" s="187">
        <f>IF(N237="základní",J237,0)</f>
        <v>0</v>
      </c>
      <c r="BF237" s="187">
        <f>IF(N237="snížená",J237,0)</f>
        <v>0</v>
      </c>
      <c r="BG237" s="187">
        <f>IF(N237="zákl. přenesená",J237,0)</f>
        <v>0</v>
      </c>
      <c r="BH237" s="187">
        <f>IF(N237="sníž. přenesená",J237,0)</f>
        <v>0</v>
      </c>
      <c r="BI237" s="187">
        <f>IF(N237="nulová",J237,0)</f>
        <v>0</v>
      </c>
      <c r="BJ237" s="19" t="s">
        <v>15</v>
      </c>
      <c r="BK237" s="187">
        <f>ROUND(I237*H237,2)</f>
        <v>0</v>
      </c>
      <c r="BL237" s="19" t="s">
        <v>253</v>
      </c>
      <c r="BM237" s="19" t="s">
        <v>1453</v>
      </c>
    </row>
    <row r="238" spans="2:65" s="1" customFormat="1" ht="22.5" customHeight="1">
      <c r="B238" s="175"/>
      <c r="C238" s="176" t="s">
        <v>364</v>
      </c>
      <c r="D238" s="176" t="s">
        <v>160</v>
      </c>
      <c r="E238" s="177" t="s">
        <v>1454</v>
      </c>
      <c r="F238" s="178" t="s">
        <v>1455</v>
      </c>
      <c r="G238" s="179" t="s">
        <v>219</v>
      </c>
      <c r="H238" s="180">
        <v>8.5</v>
      </c>
      <c r="I238" s="181"/>
      <c r="J238" s="182">
        <f>ROUND(I238*H238,2)</f>
        <v>0</v>
      </c>
      <c r="K238" s="178" t="s">
        <v>164</v>
      </c>
      <c r="L238" s="37"/>
      <c r="M238" s="183" t="s">
        <v>3</v>
      </c>
      <c r="N238" s="184" t="s">
        <v>42</v>
      </c>
      <c r="O238" s="67"/>
      <c r="P238" s="185">
        <f>O238*H238</f>
        <v>0</v>
      </c>
      <c r="Q238" s="185">
        <v>0</v>
      </c>
      <c r="R238" s="185">
        <f>Q238*H238</f>
        <v>0</v>
      </c>
      <c r="S238" s="185">
        <v>0.01232</v>
      </c>
      <c r="T238" s="186">
        <f>S238*H238</f>
        <v>0.10472</v>
      </c>
      <c r="AR238" s="19" t="s">
        <v>253</v>
      </c>
      <c r="AT238" s="19" t="s">
        <v>160</v>
      </c>
      <c r="AU238" s="19" t="s">
        <v>78</v>
      </c>
      <c r="AY238" s="19" t="s">
        <v>158</v>
      </c>
      <c r="BE238" s="187">
        <f>IF(N238="základní",J238,0)</f>
        <v>0</v>
      </c>
      <c r="BF238" s="187">
        <f>IF(N238="snížená",J238,0)</f>
        <v>0</v>
      </c>
      <c r="BG238" s="187">
        <f>IF(N238="zákl. přenesená",J238,0)</f>
        <v>0</v>
      </c>
      <c r="BH238" s="187">
        <f>IF(N238="sníž. přenesená",J238,0)</f>
        <v>0</v>
      </c>
      <c r="BI238" s="187">
        <f>IF(N238="nulová",J238,0)</f>
        <v>0</v>
      </c>
      <c r="BJ238" s="19" t="s">
        <v>15</v>
      </c>
      <c r="BK238" s="187">
        <f>ROUND(I238*H238,2)</f>
        <v>0</v>
      </c>
      <c r="BL238" s="19" t="s">
        <v>253</v>
      </c>
      <c r="BM238" s="19" t="s">
        <v>1456</v>
      </c>
    </row>
    <row r="239" spans="2:51" s="13" customFormat="1" ht="12">
      <c r="B239" s="197"/>
      <c r="D239" s="189" t="s">
        <v>167</v>
      </c>
      <c r="E239" s="198" t="s">
        <v>3</v>
      </c>
      <c r="F239" s="199" t="s">
        <v>1444</v>
      </c>
      <c r="H239" s="198" t="s">
        <v>3</v>
      </c>
      <c r="I239" s="200"/>
      <c r="L239" s="197"/>
      <c r="M239" s="201"/>
      <c r="N239" s="202"/>
      <c r="O239" s="202"/>
      <c r="P239" s="202"/>
      <c r="Q239" s="202"/>
      <c r="R239" s="202"/>
      <c r="S239" s="202"/>
      <c r="T239" s="203"/>
      <c r="AT239" s="198" t="s">
        <v>167</v>
      </c>
      <c r="AU239" s="198" t="s">
        <v>78</v>
      </c>
      <c r="AV239" s="13" t="s">
        <v>15</v>
      </c>
      <c r="AW239" s="13" t="s">
        <v>33</v>
      </c>
      <c r="AX239" s="13" t="s">
        <v>71</v>
      </c>
      <c r="AY239" s="198" t="s">
        <v>158</v>
      </c>
    </row>
    <row r="240" spans="2:51" s="12" customFormat="1" ht="12">
      <c r="B240" s="188"/>
      <c r="D240" s="189" t="s">
        <v>167</v>
      </c>
      <c r="E240" s="190" t="s">
        <v>3</v>
      </c>
      <c r="F240" s="191" t="s">
        <v>1457</v>
      </c>
      <c r="H240" s="192">
        <v>8.5</v>
      </c>
      <c r="I240" s="193"/>
      <c r="L240" s="188"/>
      <c r="M240" s="194"/>
      <c r="N240" s="195"/>
      <c r="O240" s="195"/>
      <c r="P240" s="195"/>
      <c r="Q240" s="195"/>
      <c r="R240" s="195"/>
      <c r="S240" s="195"/>
      <c r="T240" s="196"/>
      <c r="AT240" s="190" t="s">
        <v>167</v>
      </c>
      <c r="AU240" s="190" t="s">
        <v>78</v>
      </c>
      <c r="AV240" s="12" t="s">
        <v>78</v>
      </c>
      <c r="AW240" s="12" t="s">
        <v>33</v>
      </c>
      <c r="AX240" s="12" t="s">
        <v>15</v>
      </c>
      <c r="AY240" s="190" t="s">
        <v>158</v>
      </c>
    </row>
    <row r="241" spans="2:65" s="1" customFormat="1" ht="22.5" customHeight="1">
      <c r="B241" s="175"/>
      <c r="C241" s="176" t="s">
        <v>368</v>
      </c>
      <c r="D241" s="176" t="s">
        <v>160</v>
      </c>
      <c r="E241" s="177" t="s">
        <v>1458</v>
      </c>
      <c r="F241" s="178" t="s">
        <v>1459</v>
      </c>
      <c r="G241" s="179" t="s">
        <v>219</v>
      </c>
      <c r="H241" s="180">
        <v>8.5</v>
      </c>
      <c r="I241" s="181"/>
      <c r="J241" s="182">
        <f>ROUND(I241*H241,2)</f>
        <v>0</v>
      </c>
      <c r="K241" s="178" t="s">
        <v>164</v>
      </c>
      <c r="L241" s="37"/>
      <c r="M241" s="183" t="s">
        <v>3</v>
      </c>
      <c r="N241" s="184" t="s">
        <v>42</v>
      </c>
      <c r="O241" s="67"/>
      <c r="P241" s="185">
        <f>O241*H241</f>
        <v>0</v>
      </c>
      <c r="Q241" s="185">
        <v>0.01363</v>
      </c>
      <c r="R241" s="185">
        <f>Q241*H241</f>
        <v>0.115855</v>
      </c>
      <c r="S241" s="185">
        <v>0</v>
      </c>
      <c r="T241" s="186">
        <f>S241*H241</f>
        <v>0</v>
      </c>
      <c r="AR241" s="19" t="s">
        <v>253</v>
      </c>
      <c r="AT241" s="19" t="s">
        <v>160</v>
      </c>
      <c r="AU241" s="19" t="s">
        <v>78</v>
      </c>
      <c r="AY241" s="19" t="s">
        <v>158</v>
      </c>
      <c r="BE241" s="187">
        <f>IF(N241="základní",J241,0)</f>
        <v>0</v>
      </c>
      <c r="BF241" s="187">
        <f>IF(N241="snížená",J241,0)</f>
        <v>0</v>
      </c>
      <c r="BG241" s="187">
        <f>IF(N241="zákl. přenesená",J241,0)</f>
        <v>0</v>
      </c>
      <c r="BH241" s="187">
        <f>IF(N241="sníž. přenesená",J241,0)</f>
        <v>0</v>
      </c>
      <c r="BI241" s="187">
        <f>IF(N241="nulová",J241,0)</f>
        <v>0</v>
      </c>
      <c r="BJ241" s="19" t="s">
        <v>15</v>
      </c>
      <c r="BK241" s="187">
        <f>ROUND(I241*H241,2)</f>
        <v>0</v>
      </c>
      <c r="BL241" s="19" t="s">
        <v>253</v>
      </c>
      <c r="BM241" s="19" t="s">
        <v>1460</v>
      </c>
    </row>
    <row r="242" spans="2:51" s="13" customFormat="1" ht="12">
      <c r="B242" s="197"/>
      <c r="D242" s="189" t="s">
        <v>167</v>
      </c>
      <c r="E242" s="198" t="s">
        <v>3</v>
      </c>
      <c r="F242" s="199" t="s">
        <v>1444</v>
      </c>
      <c r="H242" s="198" t="s">
        <v>3</v>
      </c>
      <c r="I242" s="200"/>
      <c r="L242" s="197"/>
      <c r="M242" s="201"/>
      <c r="N242" s="202"/>
      <c r="O242" s="202"/>
      <c r="P242" s="202"/>
      <c r="Q242" s="202"/>
      <c r="R242" s="202"/>
      <c r="S242" s="202"/>
      <c r="T242" s="203"/>
      <c r="AT242" s="198" t="s">
        <v>167</v>
      </c>
      <c r="AU242" s="198" t="s">
        <v>78</v>
      </c>
      <c r="AV242" s="13" t="s">
        <v>15</v>
      </c>
      <c r="AW242" s="13" t="s">
        <v>33</v>
      </c>
      <c r="AX242" s="13" t="s">
        <v>71</v>
      </c>
      <c r="AY242" s="198" t="s">
        <v>158</v>
      </c>
    </row>
    <row r="243" spans="2:51" s="12" customFormat="1" ht="12">
      <c r="B243" s="188"/>
      <c r="D243" s="189" t="s">
        <v>167</v>
      </c>
      <c r="E243" s="190" t="s">
        <v>3</v>
      </c>
      <c r="F243" s="191" t="s">
        <v>1457</v>
      </c>
      <c r="H243" s="192">
        <v>8.5</v>
      </c>
      <c r="I243" s="193"/>
      <c r="L243" s="188"/>
      <c r="M243" s="194"/>
      <c r="N243" s="195"/>
      <c r="O243" s="195"/>
      <c r="P243" s="195"/>
      <c r="Q243" s="195"/>
      <c r="R243" s="195"/>
      <c r="S243" s="195"/>
      <c r="T243" s="196"/>
      <c r="AT243" s="190" t="s">
        <v>167</v>
      </c>
      <c r="AU243" s="190" t="s">
        <v>78</v>
      </c>
      <c r="AV243" s="12" t="s">
        <v>78</v>
      </c>
      <c r="AW243" s="12" t="s">
        <v>33</v>
      </c>
      <c r="AX243" s="12" t="s">
        <v>15</v>
      </c>
      <c r="AY243" s="190" t="s">
        <v>158</v>
      </c>
    </row>
    <row r="244" spans="2:65" s="1" customFormat="1" ht="16.5" customHeight="1">
      <c r="B244" s="175"/>
      <c r="C244" s="176" t="s">
        <v>375</v>
      </c>
      <c r="D244" s="176" t="s">
        <v>160</v>
      </c>
      <c r="E244" s="177" t="s">
        <v>1461</v>
      </c>
      <c r="F244" s="178" t="s">
        <v>1462</v>
      </c>
      <c r="G244" s="179" t="s">
        <v>163</v>
      </c>
      <c r="H244" s="180">
        <v>80</v>
      </c>
      <c r="I244" s="181"/>
      <c r="J244" s="182">
        <f>ROUND(I244*H244,2)</f>
        <v>0</v>
      </c>
      <c r="K244" s="178" t="s">
        <v>164</v>
      </c>
      <c r="L244" s="37"/>
      <c r="M244" s="183" t="s">
        <v>3</v>
      </c>
      <c r="N244" s="184" t="s">
        <v>42</v>
      </c>
      <c r="O244" s="67"/>
      <c r="P244" s="185">
        <f>O244*H244</f>
        <v>0</v>
      </c>
      <c r="Q244" s="185">
        <v>0</v>
      </c>
      <c r="R244" s="185">
        <f>Q244*H244</f>
        <v>0</v>
      </c>
      <c r="S244" s="185">
        <v>0</v>
      </c>
      <c r="T244" s="186">
        <f>S244*H244</f>
        <v>0</v>
      </c>
      <c r="AR244" s="19" t="s">
        <v>253</v>
      </c>
      <c r="AT244" s="19" t="s">
        <v>160</v>
      </c>
      <c r="AU244" s="19" t="s">
        <v>78</v>
      </c>
      <c r="AY244" s="19" t="s">
        <v>158</v>
      </c>
      <c r="BE244" s="187">
        <f>IF(N244="základní",J244,0)</f>
        <v>0</v>
      </c>
      <c r="BF244" s="187">
        <f>IF(N244="snížená",J244,0)</f>
        <v>0</v>
      </c>
      <c r="BG244" s="187">
        <f>IF(N244="zákl. přenesená",J244,0)</f>
        <v>0</v>
      </c>
      <c r="BH244" s="187">
        <f>IF(N244="sníž. přenesená",J244,0)</f>
        <v>0</v>
      </c>
      <c r="BI244" s="187">
        <f>IF(N244="nulová",J244,0)</f>
        <v>0</v>
      </c>
      <c r="BJ244" s="19" t="s">
        <v>15</v>
      </c>
      <c r="BK244" s="187">
        <f>ROUND(I244*H244,2)</f>
        <v>0</v>
      </c>
      <c r="BL244" s="19" t="s">
        <v>253</v>
      </c>
      <c r="BM244" s="19" t="s">
        <v>1463</v>
      </c>
    </row>
    <row r="245" spans="2:51" s="13" customFormat="1" ht="12">
      <c r="B245" s="197"/>
      <c r="D245" s="189" t="s">
        <v>167</v>
      </c>
      <c r="E245" s="198" t="s">
        <v>3</v>
      </c>
      <c r="F245" s="199" t="s">
        <v>1464</v>
      </c>
      <c r="H245" s="198" t="s">
        <v>3</v>
      </c>
      <c r="I245" s="200"/>
      <c r="L245" s="197"/>
      <c r="M245" s="201"/>
      <c r="N245" s="202"/>
      <c r="O245" s="202"/>
      <c r="P245" s="202"/>
      <c r="Q245" s="202"/>
      <c r="R245" s="202"/>
      <c r="S245" s="202"/>
      <c r="T245" s="203"/>
      <c r="AT245" s="198" t="s">
        <v>167</v>
      </c>
      <c r="AU245" s="198" t="s">
        <v>78</v>
      </c>
      <c r="AV245" s="13" t="s">
        <v>15</v>
      </c>
      <c r="AW245" s="13" t="s">
        <v>33</v>
      </c>
      <c r="AX245" s="13" t="s">
        <v>71</v>
      </c>
      <c r="AY245" s="198" t="s">
        <v>158</v>
      </c>
    </row>
    <row r="246" spans="2:51" s="12" customFormat="1" ht="12">
      <c r="B246" s="188"/>
      <c r="D246" s="189" t="s">
        <v>167</v>
      </c>
      <c r="E246" s="190" t="s">
        <v>3</v>
      </c>
      <c r="F246" s="191" t="s">
        <v>1465</v>
      </c>
      <c r="H246" s="192">
        <v>80</v>
      </c>
      <c r="I246" s="193"/>
      <c r="L246" s="188"/>
      <c r="M246" s="194"/>
      <c r="N246" s="195"/>
      <c r="O246" s="195"/>
      <c r="P246" s="195"/>
      <c r="Q246" s="195"/>
      <c r="R246" s="195"/>
      <c r="S246" s="195"/>
      <c r="T246" s="196"/>
      <c r="AT246" s="190" t="s">
        <v>167</v>
      </c>
      <c r="AU246" s="190" t="s">
        <v>78</v>
      </c>
      <c r="AV246" s="12" t="s">
        <v>78</v>
      </c>
      <c r="AW246" s="12" t="s">
        <v>33</v>
      </c>
      <c r="AX246" s="12" t="s">
        <v>15</v>
      </c>
      <c r="AY246" s="190" t="s">
        <v>158</v>
      </c>
    </row>
    <row r="247" spans="2:65" s="1" customFormat="1" ht="16.5" customHeight="1">
      <c r="B247" s="175"/>
      <c r="C247" s="212" t="s">
        <v>380</v>
      </c>
      <c r="D247" s="212" t="s">
        <v>248</v>
      </c>
      <c r="E247" s="213" t="s">
        <v>1466</v>
      </c>
      <c r="F247" s="214" t="s">
        <v>1467</v>
      </c>
      <c r="G247" s="215" t="s">
        <v>171</v>
      </c>
      <c r="H247" s="216">
        <v>0.95</v>
      </c>
      <c r="I247" s="217"/>
      <c r="J247" s="218">
        <f>ROUND(I247*H247,2)</f>
        <v>0</v>
      </c>
      <c r="K247" s="214" t="s">
        <v>164</v>
      </c>
      <c r="L247" s="219"/>
      <c r="M247" s="220" t="s">
        <v>3</v>
      </c>
      <c r="N247" s="221" t="s">
        <v>42</v>
      </c>
      <c r="O247" s="67"/>
      <c r="P247" s="185">
        <f>O247*H247</f>
        <v>0</v>
      </c>
      <c r="Q247" s="185">
        <v>0.55</v>
      </c>
      <c r="R247" s="185">
        <f>Q247*H247</f>
        <v>0.5225</v>
      </c>
      <c r="S247" s="185">
        <v>0</v>
      </c>
      <c r="T247" s="186">
        <f>S247*H247</f>
        <v>0</v>
      </c>
      <c r="AR247" s="19" t="s">
        <v>364</v>
      </c>
      <c r="AT247" s="19" t="s">
        <v>248</v>
      </c>
      <c r="AU247" s="19" t="s">
        <v>78</v>
      </c>
      <c r="AY247" s="19" t="s">
        <v>158</v>
      </c>
      <c r="BE247" s="187">
        <f>IF(N247="základní",J247,0)</f>
        <v>0</v>
      </c>
      <c r="BF247" s="187">
        <f>IF(N247="snížená",J247,0)</f>
        <v>0</v>
      </c>
      <c r="BG247" s="187">
        <f>IF(N247="zákl. přenesená",J247,0)</f>
        <v>0</v>
      </c>
      <c r="BH247" s="187">
        <f>IF(N247="sníž. přenesená",J247,0)</f>
        <v>0</v>
      </c>
      <c r="BI247" s="187">
        <f>IF(N247="nulová",J247,0)</f>
        <v>0</v>
      </c>
      <c r="BJ247" s="19" t="s">
        <v>15</v>
      </c>
      <c r="BK247" s="187">
        <f>ROUND(I247*H247,2)</f>
        <v>0</v>
      </c>
      <c r="BL247" s="19" t="s">
        <v>253</v>
      </c>
      <c r="BM247" s="19" t="s">
        <v>1468</v>
      </c>
    </row>
    <row r="248" spans="2:51" s="12" customFormat="1" ht="12">
      <c r="B248" s="188"/>
      <c r="D248" s="189" t="s">
        <v>167</v>
      </c>
      <c r="E248" s="190" t="s">
        <v>3</v>
      </c>
      <c r="F248" s="191" t="s">
        <v>1469</v>
      </c>
      <c r="H248" s="192">
        <v>0.864</v>
      </c>
      <c r="I248" s="193"/>
      <c r="L248" s="188"/>
      <c r="M248" s="194"/>
      <c r="N248" s="195"/>
      <c r="O248" s="195"/>
      <c r="P248" s="195"/>
      <c r="Q248" s="195"/>
      <c r="R248" s="195"/>
      <c r="S248" s="195"/>
      <c r="T248" s="196"/>
      <c r="AT248" s="190" t="s">
        <v>167</v>
      </c>
      <c r="AU248" s="190" t="s">
        <v>78</v>
      </c>
      <c r="AV248" s="12" t="s">
        <v>78</v>
      </c>
      <c r="AW248" s="12" t="s">
        <v>33</v>
      </c>
      <c r="AX248" s="12" t="s">
        <v>15</v>
      </c>
      <c r="AY248" s="190" t="s">
        <v>158</v>
      </c>
    </row>
    <row r="249" spans="2:51" s="12" customFormat="1" ht="12">
      <c r="B249" s="188"/>
      <c r="D249" s="189" t="s">
        <v>167</v>
      </c>
      <c r="F249" s="191" t="s">
        <v>1470</v>
      </c>
      <c r="H249" s="192">
        <v>0.95</v>
      </c>
      <c r="I249" s="193"/>
      <c r="L249" s="188"/>
      <c r="M249" s="194"/>
      <c r="N249" s="195"/>
      <c r="O249" s="195"/>
      <c r="P249" s="195"/>
      <c r="Q249" s="195"/>
      <c r="R249" s="195"/>
      <c r="S249" s="195"/>
      <c r="T249" s="196"/>
      <c r="AT249" s="190" t="s">
        <v>167</v>
      </c>
      <c r="AU249" s="190" t="s">
        <v>78</v>
      </c>
      <c r="AV249" s="12" t="s">
        <v>78</v>
      </c>
      <c r="AW249" s="12" t="s">
        <v>4</v>
      </c>
      <c r="AX249" s="12" t="s">
        <v>15</v>
      </c>
      <c r="AY249" s="190" t="s">
        <v>158</v>
      </c>
    </row>
    <row r="250" spans="2:65" s="1" customFormat="1" ht="22.5" customHeight="1">
      <c r="B250" s="175"/>
      <c r="C250" s="176" t="s">
        <v>386</v>
      </c>
      <c r="D250" s="176" t="s">
        <v>160</v>
      </c>
      <c r="E250" s="177" t="s">
        <v>1471</v>
      </c>
      <c r="F250" s="178" t="s">
        <v>1472</v>
      </c>
      <c r="G250" s="179" t="s">
        <v>163</v>
      </c>
      <c r="H250" s="180">
        <v>80</v>
      </c>
      <c r="I250" s="181"/>
      <c r="J250" s="182">
        <f>ROUND(I250*H250,2)</f>
        <v>0</v>
      </c>
      <c r="K250" s="178" t="s">
        <v>164</v>
      </c>
      <c r="L250" s="37"/>
      <c r="M250" s="183" t="s">
        <v>3</v>
      </c>
      <c r="N250" s="184" t="s">
        <v>42</v>
      </c>
      <c r="O250" s="67"/>
      <c r="P250" s="185">
        <f>O250*H250</f>
        <v>0</v>
      </c>
      <c r="Q250" s="185">
        <v>0</v>
      </c>
      <c r="R250" s="185">
        <f>Q250*H250</f>
        <v>0</v>
      </c>
      <c r="S250" s="185">
        <v>0.005</v>
      </c>
      <c r="T250" s="186">
        <f>S250*H250</f>
        <v>0.4</v>
      </c>
      <c r="AR250" s="19" t="s">
        <v>253</v>
      </c>
      <c r="AT250" s="19" t="s">
        <v>160</v>
      </c>
      <c r="AU250" s="19" t="s">
        <v>78</v>
      </c>
      <c r="AY250" s="19" t="s">
        <v>158</v>
      </c>
      <c r="BE250" s="187">
        <f>IF(N250="základní",J250,0)</f>
        <v>0</v>
      </c>
      <c r="BF250" s="187">
        <f>IF(N250="snížená",J250,0)</f>
        <v>0</v>
      </c>
      <c r="BG250" s="187">
        <f>IF(N250="zákl. přenesená",J250,0)</f>
        <v>0</v>
      </c>
      <c r="BH250" s="187">
        <f>IF(N250="sníž. přenesená",J250,0)</f>
        <v>0</v>
      </c>
      <c r="BI250" s="187">
        <f>IF(N250="nulová",J250,0)</f>
        <v>0</v>
      </c>
      <c r="BJ250" s="19" t="s">
        <v>15</v>
      </c>
      <c r="BK250" s="187">
        <f>ROUND(I250*H250,2)</f>
        <v>0</v>
      </c>
      <c r="BL250" s="19" t="s">
        <v>253</v>
      </c>
      <c r="BM250" s="19" t="s">
        <v>1473</v>
      </c>
    </row>
    <row r="251" spans="2:51" s="13" customFormat="1" ht="12">
      <c r="B251" s="197"/>
      <c r="D251" s="189" t="s">
        <v>167</v>
      </c>
      <c r="E251" s="198" t="s">
        <v>3</v>
      </c>
      <c r="F251" s="199" t="s">
        <v>1464</v>
      </c>
      <c r="H251" s="198" t="s">
        <v>3</v>
      </c>
      <c r="I251" s="200"/>
      <c r="L251" s="197"/>
      <c r="M251" s="201"/>
      <c r="N251" s="202"/>
      <c r="O251" s="202"/>
      <c r="P251" s="202"/>
      <c r="Q251" s="202"/>
      <c r="R251" s="202"/>
      <c r="S251" s="202"/>
      <c r="T251" s="203"/>
      <c r="AT251" s="198" t="s">
        <v>167</v>
      </c>
      <c r="AU251" s="198" t="s">
        <v>78</v>
      </c>
      <c r="AV251" s="13" t="s">
        <v>15</v>
      </c>
      <c r="AW251" s="13" t="s">
        <v>33</v>
      </c>
      <c r="AX251" s="13" t="s">
        <v>71</v>
      </c>
      <c r="AY251" s="198" t="s">
        <v>158</v>
      </c>
    </row>
    <row r="252" spans="2:51" s="12" customFormat="1" ht="12">
      <c r="B252" s="188"/>
      <c r="D252" s="189" t="s">
        <v>167</v>
      </c>
      <c r="E252" s="190" t="s">
        <v>3</v>
      </c>
      <c r="F252" s="191" t="s">
        <v>1465</v>
      </c>
      <c r="H252" s="192">
        <v>80</v>
      </c>
      <c r="I252" s="193"/>
      <c r="L252" s="188"/>
      <c r="M252" s="194"/>
      <c r="N252" s="195"/>
      <c r="O252" s="195"/>
      <c r="P252" s="195"/>
      <c r="Q252" s="195"/>
      <c r="R252" s="195"/>
      <c r="S252" s="195"/>
      <c r="T252" s="196"/>
      <c r="AT252" s="190" t="s">
        <v>167</v>
      </c>
      <c r="AU252" s="190" t="s">
        <v>78</v>
      </c>
      <c r="AV252" s="12" t="s">
        <v>78</v>
      </c>
      <c r="AW252" s="12" t="s">
        <v>33</v>
      </c>
      <c r="AX252" s="12" t="s">
        <v>15</v>
      </c>
      <c r="AY252" s="190" t="s">
        <v>158</v>
      </c>
    </row>
    <row r="253" spans="2:65" s="1" customFormat="1" ht="16.5" customHeight="1">
      <c r="B253" s="175"/>
      <c r="C253" s="176" t="s">
        <v>391</v>
      </c>
      <c r="D253" s="176" t="s">
        <v>160</v>
      </c>
      <c r="E253" s="177" t="s">
        <v>1474</v>
      </c>
      <c r="F253" s="178" t="s">
        <v>1475</v>
      </c>
      <c r="G253" s="179" t="s">
        <v>171</v>
      </c>
      <c r="H253" s="180">
        <v>1.113</v>
      </c>
      <c r="I253" s="181"/>
      <c r="J253" s="182">
        <f>ROUND(I253*H253,2)</f>
        <v>0</v>
      </c>
      <c r="K253" s="178" t="s">
        <v>164</v>
      </c>
      <c r="L253" s="37"/>
      <c r="M253" s="183" t="s">
        <v>3</v>
      </c>
      <c r="N253" s="184" t="s">
        <v>42</v>
      </c>
      <c r="O253" s="67"/>
      <c r="P253" s="185">
        <f>O253*H253</f>
        <v>0</v>
      </c>
      <c r="Q253" s="185">
        <v>0.02337</v>
      </c>
      <c r="R253" s="185">
        <f>Q253*H253</f>
        <v>0.02601081</v>
      </c>
      <c r="S253" s="185">
        <v>0</v>
      </c>
      <c r="T253" s="186">
        <f>S253*H253</f>
        <v>0</v>
      </c>
      <c r="AR253" s="19" t="s">
        <v>253</v>
      </c>
      <c r="AT253" s="19" t="s">
        <v>160</v>
      </c>
      <c r="AU253" s="19" t="s">
        <v>78</v>
      </c>
      <c r="AY253" s="19" t="s">
        <v>158</v>
      </c>
      <c r="BE253" s="187">
        <f>IF(N253="základní",J253,0)</f>
        <v>0</v>
      </c>
      <c r="BF253" s="187">
        <f>IF(N253="snížená",J253,0)</f>
        <v>0</v>
      </c>
      <c r="BG253" s="187">
        <f>IF(N253="zákl. přenesená",J253,0)</f>
        <v>0</v>
      </c>
      <c r="BH253" s="187">
        <f>IF(N253="sníž. přenesená",J253,0)</f>
        <v>0</v>
      </c>
      <c r="BI253" s="187">
        <f>IF(N253="nulová",J253,0)</f>
        <v>0</v>
      </c>
      <c r="BJ253" s="19" t="s">
        <v>15</v>
      </c>
      <c r="BK253" s="187">
        <f>ROUND(I253*H253,2)</f>
        <v>0</v>
      </c>
      <c r="BL253" s="19" t="s">
        <v>253</v>
      </c>
      <c r="BM253" s="19" t="s">
        <v>1476</v>
      </c>
    </row>
    <row r="254" spans="2:51" s="13" customFormat="1" ht="12">
      <c r="B254" s="197"/>
      <c r="D254" s="189" t="s">
        <v>167</v>
      </c>
      <c r="E254" s="198" t="s">
        <v>3</v>
      </c>
      <c r="F254" s="199" t="s">
        <v>1444</v>
      </c>
      <c r="H254" s="198" t="s">
        <v>3</v>
      </c>
      <c r="I254" s="200"/>
      <c r="L254" s="197"/>
      <c r="M254" s="201"/>
      <c r="N254" s="202"/>
      <c r="O254" s="202"/>
      <c r="P254" s="202"/>
      <c r="Q254" s="202"/>
      <c r="R254" s="202"/>
      <c r="S254" s="202"/>
      <c r="T254" s="203"/>
      <c r="AT254" s="198" t="s">
        <v>167</v>
      </c>
      <c r="AU254" s="198" t="s">
        <v>78</v>
      </c>
      <c r="AV254" s="13" t="s">
        <v>15</v>
      </c>
      <c r="AW254" s="13" t="s">
        <v>33</v>
      </c>
      <c r="AX254" s="13" t="s">
        <v>71</v>
      </c>
      <c r="AY254" s="198" t="s">
        <v>158</v>
      </c>
    </row>
    <row r="255" spans="2:51" s="12" customFormat="1" ht="12">
      <c r="B255" s="188"/>
      <c r="D255" s="189" t="s">
        <v>167</v>
      </c>
      <c r="E255" s="190" t="s">
        <v>3</v>
      </c>
      <c r="F255" s="191" t="s">
        <v>1445</v>
      </c>
      <c r="H255" s="192">
        <v>0.163</v>
      </c>
      <c r="I255" s="193"/>
      <c r="L255" s="188"/>
      <c r="M255" s="194"/>
      <c r="N255" s="195"/>
      <c r="O255" s="195"/>
      <c r="P255" s="195"/>
      <c r="Q255" s="195"/>
      <c r="R255" s="195"/>
      <c r="S255" s="195"/>
      <c r="T255" s="196"/>
      <c r="AT255" s="190" t="s">
        <v>167</v>
      </c>
      <c r="AU255" s="190" t="s">
        <v>78</v>
      </c>
      <c r="AV255" s="12" t="s">
        <v>78</v>
      </c>
      <c r="AW255" s="12" t="s">
        <v>33</v>
      </c>
      <c r="AX255" s="12" t="s">
        <v>71</v>
      </c>
      <c r="AY255" s="190" t="s">
        <v>158</v>
      </c>
    </row>
    <row r="256" spans="2:51" s="13" customFormat="1" ht="12">
      <c r="B256" s="197"/>
      <c r="D256" s="189" t="s">
        <v>167</v>
      </c>
      <c r="E256" s="198" t="s">
        <v>3</v>
      </c>
      <c r="F256" s="199" t="s">
        <v>1477</v>
      </c>
      <c r="H256" s="198" t="s">
        <v>3</v>
      </c>
      <c r="I256" s="200"/>
      <c r="L256" s="197"/>
      <c r="M256" s="201"/>
      <c r="N256" s="202"/>
      <c r="O256" s="202"/>
      <c r="P256" s="202"/>
      <c r="Q256" s="202"/>
      <c r="R256" s="202"/>
      <c r="S256" s="202"/>
      <c r="T256" s="203"/>
      <c r="AT256" s="198" t="s">
        <v>167</v>
      </c>
      <c r="AU256" s="198" t="s">
        <v>78</v>
      </c>
      <c r="AV256" s="13" t="s">
        <v>15</v>
      </c>
      <c r="AW256" s="13" t="s">
        <v>33</v>
      </c>
      <c r="AX256" s="13" t="s">
        <v>71</v>
      </c>
      <c r="AY256" s="198" t="s">
        <v>158</v>
      </c>
    </row>
    <row r="257" spans="2:51" s="12" customFormat="1" ht="12">
      <c r="B257" s="188"/>
      <c r="D257" s="189" t="s">
        <v>167</v>
      </c>
      <c r="E257" s="190" t="s">
        <v>3</v>
      </c>
      <c r="F257" s="191" t="s">
        <v>1478</v>
      </c>
      <c r="H257" s="192">
        <v>0.95</v>
      </c>
      <c r="I257" s="193"/>
      <c r="L257" s="188"/>
      <c r="M257" s="194"/>
      <c r="N257" s="195"/>
      <c r="O257" s="195"/>
      <c r="P257" s="195"/>
      <c r="Q257" s="195"/>
      <c r="R257" s="195"/>
      <c r="S257" s="195"/>
      <c r="T257" s="196"/>
      <c r="AT257" s="190" t="s">
        <v>167</v>
      </c>
      <c r="AU257" s="190" t="s">
        <v>78</v>
      </c>
      <c r="AV257" s="12" t="s">
        <v>78</v>
      </c>
      <c r="AW257" s="12" t="s">
        <v>33</v>
      </c>
      <c r="AX257" s="12" t="s">
        <v>71</v>
      </c>
      <c r="AY257" s="190" t="s">
        <v>158</v>
      </c>
    </row>
    <row r="258" spans="2:51" s="14" customFormat="1" ht="12">
      <c r="B258" s="204"/>
      <c r="D258" s="189" t="s">
        <v>167</v>
      </c>
      <c r="E258" s="205" t="s">
        <v>3</v>
      </c>
      <c r="F258" s="206" t="s">
        <v>215</v>
      </c>
      <c r="H258" s="207">
        <v>1.113</v>
      </c>
      <c r="I258" s="208"/>
      <c r="L258" s="204"/>
      <c r="M258" s="209"/>
      <c r="N258" s="210"/>
      <c r="O258" s="210"/>
      <c r="P258" s="210"/>
      <c r="Q258" s="210"/>
      <c r="R258" s="210"/>
      <c r="S258" s="210"/>
      <c r="T258" s="211"/>
      <c r="AT258" s="205" t="s">
        <v>167</v>
      </c>
      <c r="AU258" s="205" t="s">
        <v>78</v>
      </c>
      <c r="AV258" s="14" t="s">
        <v>165</v>
      </c>
      <c r="AW258" s="14" t="s">
        <v>33</v>
      </c>
      <c r="AX258" s="14" t="s">
        <v>15</v>
      </c>
      <c r="AY258" s="205" t="s">
        <v>158</v>
      </c>
    </row>
    <row r="259" spans="2:65" s="1" customFormat="1" ht="16.5" customHeight="1">
      <c r="B259" s="175"/>
      <c r="C259" s="176" t="s">
        <v>415</v>
      </c>
      <c r="D259" s="176" t="s">
        <v>160</v>
      </c>
      <c r="E259" s="177" t="s">
        <v>1479</v>
      </c>
      <c r="F259" s="178" t="s">
        <v>1480</v>
      </c>
      <c r="G259" s="179" t="s">
        <v>554</v>
      </c>
      <c r="H259" s="180">
        <v>1</v>
      </c>
      <c r="I259" s="181"/>
      <c r="J259" s="182">
        <f>ROUND(I259*H259,2)</f>
        <v>0</v>
      </c>
      <c r="K259" s="178" t="s">
        <v>3</v>
      </c>
      <c r="L259" s="37"/>
      <c r="M259" s="183" t="s">
        <v>3</v>
      </c>
      <c r="N259" s="184" t="s">
        <v>42</v>
      </c>
      <c r="O259" s="67"/>
      <c r="P259" s="185">
        <f>O259*H259</f>
        <v>0</v>
      </c>
      <c r="Q259" s="185">
        <v>0</v>
      </c>
      <c r="R259" s="185">
        <f>Q259*H259</f>
        <v>0</v>
      </c>
      <c r="S259" s="185">
        <v>0</v>
      </c>
      <c r="T259" s="186">
        <f>S259*H259</f>
        <v>0</v>
      </c>
      <c r="AR259" s="19" t="s">
        <v>253</v>
      </c>
      <c r="AT259" s="19" t="s">
        <v>160</v>
      </c>
      <c r="AU259" s="19" t="s">
        <v>78</v>
      </c>
      <c r="AY259" s="19" t="s">
        <v>158</v>
      </c>
      <c r="BE259" s="187">
        <f>IF(N259="základní",J259,0)</f>
        <v>0</v>
      </c>
      <c r="BF259" s="187">
        <f>IF(N259="snížená",J259,0)</f>
        <v>0</v>
      </c>
      <c r="BG259" s="187">
        <f>IF(N259="zákl. přenesená",J259,0)</f>
        <v>0</v>
      </c>
      <c r="BH259" s="187">
        <f>IF(N259="sníž. přenesená",J259,0)</f>
        <v>0</v>
      </c>
      <c r="BI259" s="187">
        <f>IF(N259="nulová",J259,0)</f>
        <v>0</v>
      </c>
      <c r="BJ259" s="19" t="s">
        <v>15</v>
      </c>
      <c r="BK259" s="187">
        <f>ROUND(I259*H259,2)</f>
        <v>0</v>
      </c>
      <c r="BL259" s="19" t="s">
        <v>253</v>
      </c>
      <c r="BM259" s="19" t="s">
        <v>1481</v>
      </c>
    </row>
    <row r="260" spans="2:65" s="1" customFormat="1" ht="22.5" customHeight="1">
      <c r="B260" s="175"/>
      <c r="C260" s="176" t="s">
        <v>420</v>
      </c>
      <c r="D260" s="176" t="s">
        <v>160</v>
      </c>
      <c r="E260" s="177" t="s">
        <v>1482</v>
      </c>
      <c r="F260" s="178" t="s">
        <v>1483</v>
      </c>
      <c r="G260" s="179" t="s">
        <v>219</v>
      </c>
      <c r="H260" s="180">
        <v>6.5</v>
      </c>
      <c r="I260" s="181"/>
      <c r="J260" s="182">
        <f>ROUND(I260*H260,2)</f>
        <v>0</v>
      </c>
      <c r="K260" s="178" t="s">
        <v>3</v>
      </c>
      <c r="L260" s="37"/>
      <c r="M260" s="183" t="s">
        <v>3</v>
      </c>
      <c r="N260" s="184" t="s">
        <v>42</v>
      </c>
      <c r="O260" s="67"/>
      <c r="P260" s="185">
        <f>O260*H260</f>
        <v>0</v>
      </c>
      <c r="Q260" s="185">
        <v>0</v>
      </c>
      <c r="R260" s="185">
        <f>Q260*H260</f>
        <v>0</v>
      </c>
      <c r="S260" s="185">
        <v>0</v>
      </c>
      <c r="T260" s="186">
        <f>S260*H260</f>
        <v>0</v>
      </c>
      <c r="AR260" s="19" t="s">
        <v>253</v>
      </c>
      <c r="AT260" s="19" t="s">
        <v>160</v>
      </c>
      <c r="AU260" s="19" t="s">
        <v>78</v>
      </c>
      <c r="AY260" s="19" t="s">
        <v>158</v>
      </c>
      <c r="BE260" s="187">
        <f>IF(N260="základní",J260,0)</f>
        <v>0</v>
      </c>
      <c r="BF260" s="187">
        <f>IF(N260="snížená",J260,0)</f>
        <v>0</v>
      </c>
      <c r="BG260" s="187">
        <f>IF(N260="zákl. přenesená",J260,0)</f>
        <v>0</v>
      </c>
      <c r="BH260" s="187">
        <f>IF(N260="sníž. přenesená",J260,0)</f>
        <v>0</v>
      </c>
      <c r="BI260" s="187">
        <f>IF(N260="nulová",J260,0)</f>
        <v>0</v>
      </c>
      <c r="BJ260" s="19" t="s">
        <v>15</v>
      </c>
      <c r="BK260" s="187">
        <f>ROUND(I260*H260,2)</f>
        <v>0</v>
      </c>
      <c r="BL260" s="19" t="s">
        <v>253</v>
      </c>
      <c r="BM260" s="19" t="s">
        <v>1484</v>
      </c>
    </row>
    <row r="261" spans="2:51" s="12" customFormat="1" ht="12">
      <c r="B261" s="188"/>
      <c r="D261" s="189" t="s">
        <v>167</v>
      </c>
      <c r="E261" s="190" t="s">
        <v>3</v>
      </c>
      <c r="F261" s="191" t="s">
        <v>1485</v>
      </c>
      <c r="H261" s="192">
        <v>6.5</v>
      </c>
      <c r="I261" s="193"/>
      <c r="L261" s="188"/>
      <c r="M261" s="194"/>
      <c r="N261" s="195"/>
      <c r="O261" s="195"/>
      <c r="P261" s="195"/>
      <c r="Q261" s="195"/>
      <c r="R261" s="195"/>
      <c r="S261" s="195"/>
      <c r="T261" s="196"/>
      <c r="AT261" s="190" t="s">
        <v>167</v>
      </c>
      <c r="AU261" s="190" t="s">
        <v>78</v>
      </c>
      <c r="AV261" s="12" t="s">
        <v>78</v>
      </c>
      <c r="AW261" s="12" t="s">
        <v>33</v>
      </c>
      <c r="AX261" s="12" t="s">
        <v>15</v>
      </c>
      <c r="AY261" s="190" t="s">
        <v>158</v>
      </c>
    </row>
    <row r="262" spans="2:65" s="1" customFormat="1" ht="22.5" customHeight="1">
      <c r="B262" s="175"/>
      <c r="C262" s="176" t="s">
        <v>425</v>
      </c>
      <c r="D262" s="176" t="s">
        <v>160</v>
      </c>
      <c r="E262" s="177" t="s">
        <v>882</v>
      </c>
      <c r="F262" s="178" t="s">
        <v>883</v>
      </c>
      <c r="G262" s="179" t="s">
        <v>821</v>
      </c>
      <c r="H262" s="230"/>
      <c r="I262" s="181"/>
      <c r="J262" s="182">
        <f>ROUND(I262*H262,2)</f>
        <v>0</v>
      </c>
      <c r="K262" s="178" t="s">
        <v>164</v>
      </c>
      <c r="L262" s="37"/>
      <c r="M262" s="183" t="s">
        <v>3</v>
      </c>
      <c r="N262" s="184" t="s">
        <v>42</v>
      </c>
      <c r="O262" s="67"/>
      <c r="P262" s="185">
        <f>O262*H262</f>
        <v>0</v>
      </c>
      <c r="Q262" s="185">
        <v>0</v>
      </c>
      <c r="R262" s="185">
        <f>Q262*H262</f>
        <v>0</v>
      </c>
      <c r="S262" s="185">
        <v>0</v>
      </c>
      <c r="T262" s="186">
        <f>S262*H262</f>
        <v>0</v>
      </c>
      <c r="AR262" s="19" t="s">
        <v>253</v>
      </c>
      <c r="AT262" s="19" t="s">
        <v>160</v>
      </c>
      <c r="AU262" s="19" t="s">
        <v>78</v>
      </c>
      <c r="AY262" s="19" t="s">
        <v>158</v>
      </c>
      <c r="BE262" s="187">
        <f>IF(N262="základní",J262,0)</f>
        <v>0</v>
      </c>
      <c r="BF262" s="187">
        <f>IF(N262="snížená",J262,0)</f>
        <v>0</v>
      </c>
      <c r="BG262" s="187">
        <f>IF(N262="zákl. přenesená",J262,0)</f>
        <v>0</v>
      </c>
      <c r="BH262" s="187">
        <f>IF(N262="sníž. přenesená",J262,0)</f>
        <v>0</v>
      </c>
      <c r="BI262" s="187">
        <f>IF(N262="nulová",J262,0)</f>
        <v>0</v>
      </c>
      <c r="BJ262" s="19" t="s">
        <v>15</v>
      </c>
      <c r="BK262" s="187">
        <f>ROUND(I262*H262,2)</f>
        <v>0</v>
      </c>
      <c r="BL262" s="19" t="s">
        <v>253</v>
      </c>
      <c r="BM262" s="19" t="s">
        <v>1486</v>
      </c>
    </row>
    <row r="263" spans="2:63" s="11" customFormat="1" ht="22.8" customHeight="1">
      <c r="B263" s="162"/>
      <c r="D263" s="163" t="s">
        <v>70</v>
      </c>
      <c r="E263" s="173" t="s">
        <v>934</v>
      </c>
      <c r="F263" s="173" t="s">
        <v>935</v>
      </c>
      <c r="I263" s="165"/>
      <c r="J263" s="174">
        <f>BK263</f>
        <v>0</v>
      </c>
      <c r="L263" s="162"/>
      <c r="M263" s="167"/>
      <c r="N263" s="168"/>
      <c r="O263" s="168"/>
      <c r="P263" s="169">
        <f>SUM(P264:P265)</f>
        <v>0</v>
      </c>
      <c r="Q263" s="168"/>
      <c r="R263" s="169">
        <f>SUM(R264:R265)</f>
        <v>0</v>
      </c>
      <c r="S263" s="168"/>
      <c r="T263" s="170">
        <f>SUM(T264:T265)</f>
        <v>0</v>
      </c>
      <c r="AR263" s="163" t="s">
        <v>78</v>
      </c>
      <c r="AT263" s="171" t="s">
        <v>70</v>
      </c>
      <c r="AU263" s="171" t="s">
        <v>15</v>
      </c>
      <c r="AY263" s="163" t="s">
        <v>158</v>
      </c>
      <c r="BK263" s="172">
        <f>SUM(BK264:BK265)</f>
        <v>0</v>
      </c>
    </row>
    <row r="264" spans="2:65" s="1" customFormat="1" ht="22.5" customHeight="1">
      <c r="B264" s="175"/>
      <c r="C264" s="176" t="s">
        <v>438</v>
      </c>
      <c r="D264" s="176" t="s">
        <v>160</v>
      </c>
      <c r="E264" s="177" t="s">
        <v>1042</v>
      </c>
      <c r="F264" s="178" t="s">
        <v>1043</v>
      </c>
      <c r="G264" s="179" t="s">
        <v>821</v>
      </c>
      <c r="H264" s="230"/>
      <c r="I264" s="181"/>
      <c r="J264" s="182">
        <f>ROUND(I264*H264,2)</f>
        <v>0</v>
      </c>
      <c r="K264" s="178" t="s">
        <v>164</v>
      </c>
      <c r="L264" s="37"/>
      <c r="M264" s="183" t="s">
        <v>3</v>
      </c>
      <c r="N264" s="184" t="s">
        <v>42</v>
      </c>
      <c r="O264" s="67"/>
      <c r="P264" s="185">
        <f>O264*H264</f>
        <v>0</v>
      </c>
      <c r="Q264" s="185">
        <v>0</v>
      </c>
      <c r="R264" s="185">
        <f>Q264*H264</f>
        <v>0</v>
      </c>
      <c r="S264" s="185">
        <v>0</v>
      </c>
      <c r="T264" s="186">
        <f>S264*H264</f>
        <v>0</v>
      </c>
      <c r="AR264" s="19" t="s">
        <v>253</v>
      </c>
      <c r="AT264" s="19" t="s">
        <v>160</v>
      </c>
      <c r="AU264" s="19" t="s">
        <v>78</v>
      </c>
      <c r="AY264" s="19" t="s">
        <v>158</v>
      </c>
      <c r="BE264" s="187">
        <f>IF(N264="základní",J264,0)</f>
        <v>0</v>
      </c>
      <c r="BF264" s="187">
        <f>IF(N264="snížená",J264,0)</f>
        <v>0</v>
      </c>
      <c r="BG264" s="187">
        <f>IF(N264="zákl. přenesená",J264,0)</f>
        <v>0</v>
      </c>
      <c r="BH264" s="187">
        <f>IF(N264="sníž. přenesená",J264,0)</f>
        <v>0</v>
      </c>
      <c r="BI264" s="187">
        <f>IF(N264="nulová",J264,0)</f>
        <v>0</v>
      </c>
      <c r="BJ264" s="19" t="s">
        <v>15</v>
      </c>
      <c r="BK264" s="187">
        <f>ROUND(I264*H264,2)</f>
        <v>0</v>
      </c>
      <c r="BL264" s="19" t="s">
        <v>253</v>
      </c>
      <c r="BM264" s="19" t="s">
        <v>1487</v>
      </c>
    </row>
    <row r="265" spans="2:65" s="1" customFormat="1" ht="33.75" customHeight="1">
      <c r="B265" s="175"/>
      <c r="C265" s="176" t="s">
        <v>444</v>
      </c>
      <c r="D265" s="176" t="s">
        <v>160</v>
      </c>
      <c r="E265" s="177" t="s">
        <v>1488</v>
      </c>
      <c r="F265" s="178" t="s">
        <v>1489</v>
      </c>
      <c r="G265" s="179" t="s">
        <v>554</v>
      </c>
      <c r="H265" s="180">
        <v>1</v>
      </c>
      <c r="I265" s="181"/>
      <c r="J265" s="182">
        <f>ROUND(I265*H265,2)</f>
        <v>0</v>
      </c>
      <c r="K265" s="178" t="s">
        <v>3</v>
      </c>
      <c r="L265" s="37"/>
      <c r="M265" s="183" t="s">
        <v>3</v>
      </c>
      <c r="N265" s="184" t="s">
        <v>42</v>
      </c>
      <c r="O265" s="67"/>
      <c r="P265" s="185">
        <f>O265*H265</f>
        <v>0</v>
      </c>
      <c r="Q265" s="185">
        <v>0</v>
      </c>
      <c r="R265" s="185">
        <f>Q265*H265</f>
        <v>0</v>
      </c>
      <c r="S265" s="185">
        <v>0</v>
      </c>
      <c r="T265" s="186">
        <f>S265*H265</f>
        <v>0</v>
      </c>
      <c r="AR265" s="19" t="s">
        <v>253</v>
      </c>
      <c r="AT265" s="19" t="s">
        <v>160</v>
      </c>
      <c r="AU265" s="19" t="s">
        <v>78</v>
      </c>
      <c r="AY265" s="19" t="s">
        <v>158</v>
      </c>
      <c r="BE265" s="187">
        <f>IF(N265="základní",J265,0)</f>
        <v>0</v>
      </c>
      <c r="BF265" s="187">
        <f>IF(N265="snížená",J265,0)</f>
        <v>0</v>
      </c>
      <c r="BG265" s="187">
        <f>IF(N265="zákl. přenesená",J265,0)</f>
        <v>0</v>
      </c>
      <c r="BH265" s="187">
        <f>IF(N265="sníž. přenesená",J265,0)</f>
        <v>0</v>
      </c>
      <c r="BI265" s="187">
        <f>IF(N265="nulová",J265,0)</f>
        <v>0</v>
      </c>
      <c r="BJ265" s="19" t="s">
        <v>15</v>
      </c>
      <c r="BK265" s="187">
        <f>ROUND(I265*H265,2)</f>
        <v>0</v>
      </c>
      <c r="BL265" s="19" t="s">
        <v>253</v>
      </c>
      <c r="BM265" s="19" t="s">
        <v>1490</v>
      </c>
    </row>
    <row r="266" spans="2:63" s="11" customFormat="1" ht="22.8" customHeight="1">
      <c r="B266" s="162"/>
      <c r="D266" s="163" t="s">
        <v>70</v>
      </c>
      <c r="E266" s="173" t="s">
        <v>1491</v>
      </c>
      <c r="F266" s="173" t="s">
        <v>1492</v>
      </c>
      <c r="I266" s="165"/>
      <c r="J266" s="174">
        <f>BK266</f>
        <v>0</v>
      </c>
      <c r="L266" s="162"/>
      <c r="M266" s="167"/>
      <c r="N266" s="168"/>
      <c r="O266" s="168"/>
      <c r="P266" s="169">
        <f>SUM(P267:P273)</f>
        <v>0</v>
      </c>
      <c r="Q266" s="168"/>
      <c r="R266" s="169">
        <f>SUM(R267:R273)</f>
        <v>3.7264000000000004</v>
      </c>
      <c r="S266" s="168"/>
      <c r="T266" s="170">
        <f>SUM(T267:T273)</f>
        <v>3.6064000000000003</v>
      </c>
      <c r="AR266" s="163" t="s">
        <v>78</v>
      </c>
      <c r="AT266" s="171" t="s">
        <v>70</v>
      </c>
      <c r="AU266" s="171" t="s">
        <v>15</v>
      </c>
      <c r="AY266" s="163" t="s">
        <v>158</v>
      </c>
      <c r="BK266" s="172">
        <f>SUM(BK267:BK273)</f>
        <v>0</v>
      </c>
    </row>
    <row r="267" spans="2:65" s="1" customFormat="1" ht="16.5" customHeight="1">
      <c r="B267" s="175"/>
      <c r="C267" s="176" t="s">
        <v>448</v>
      </c>
      <c r="D267" s="176" t="s">
        <v>160</v>
      </c>
      <c r="E267" s="177" t="s">
        <v>1493</v>
      </c>
      <c r="F267" s="178" t="s">
        <v>1494</v>
      </c>
      <c r="G267" s="179" t="s">
        <v>163</v>
      </c>
      <c r="H267" s="180">
        <v>80</v>
      </c>
      <c r="I267" s="181"/>
      <c r="J267" s="182">
        <f>ROUND(I267*H267,2)</f>
        <v>0</v>
      </c>
      <c r="K267" s="178" t="s">
        <v>164</v>
      </c>
      <c r="L267" s="37"/>
      <c r="M267" s="183" t="s">
        <v>3</v>
      </c>
      <c r="N267" s="184" t="s">
        <v>42</v>
      </c>
      <c r="O267" s="67"/>
      <c r="P267" s="185">
        <f>O267*H267</f>
        <v>0</v>
      </c>
      <c r="Q267" s="185">
        <v>0</v>
      </c>
      <c r="R267" s="185">
        <f>Q267*H267</f>
        <v>0</v>
      </c>
      <c r="S267" s="185">
        <v>0.04508</v>
      </c>
      <c r="T267" s="186">
        <f>S267*H267</f>
        <v>3.6064000000000003</v>
      </c>
      <c r="AR267" s="19" t="s">
        <v>253</v>
      </c>
      <c r="AT267" s="19" t="s">
        <v>160</v>
      </c>
      <c r="AU267" s="19" t="s">
        <v>78</v>
      </c>
      <c r="AY267" s="19" t="s">
        <v>158</v>
      </c>
      <c r="BE267" s="187">
        <f>IF(N267="základní",J267,0)</f>
        <v>0</v>
      </c>
      <c r="BF267" s="187">
        <f>IF(N267="snížená",J267,0)</f>
        <v>0</v>
      </c>
      <c r="BG267" s="187">
        <f>IF(N267="zákl. přenesená",J267,0)</f>
        <v>0</v>
      </c>
      <c r="BH267" s="187">
        <f>IF(N267="sníž. přenesená",J267,0)</f>
        <v>0</v>
      </c>
      <c r="BI267" s="187">
        <f>IF(N267="nulová",J267,0)</f>
        <v>0</v>
      </c>
      <c r="BJ267" s="19" t="s">
        <v>15</v>
      </c>
      <c r="BK267" s="187">
        <f>ROUND(I267*H267,2)</f>
        <v>0</v>
      </c>
      <c r="BL267" s="19" t="s">
        <v>253</v>
      </c>
      <c r="BM267" s="19" t="s">
        <v>1495</v>
      </c>
    </row>
    <row r="268" spans="2:51" s="13" customFormat="1" ht="12">
      <c r="B268" s="197"/>
      <c r="D268" s="189" t="s">
        <v>167</v>
      </c>
      <c r="E268" s="198" t="s">
        <v>3</v>
      </c>
      <c r="F268" s="199" t="s">
        <v>1464</v>
      </c>
      <c r="H268" s="198" t="s">
        <v>3</v>
      </c>
      <c r="I268" s="200"/>
      <c r="L268" s="197"/>
      <c r="M268" s="201"/>
      <c r="N268" s="202"/>
      <c r="O268" s="202"/>
      <c r="P268" s="202"/>
      <c r="Q268" s="202"/>
      <c r="R268" s="202"/>
      <c r="S268" s="202"/>
      <c r="T268" s="203"/>
      <c r="AT268" s="198" t="s">
        <v>167</v>
      </c>
      <c r="AU268" s="198" t="s">
        <v>78</v>
      </c>
      <c r="AV268" s="13" t="s">
        <v>15</v>
      </c>
      <c r="AW268" s="13" t="s">
        <v>33</v>
      </c>
      <c r="AX268" s="13" t="s">
        <v>71</v>
      </c>
      <c r="AY268" s="198" t="s">
        <v>158</v>
      </c>
    </row>
    <row r="269" spans="2:51" s="12" customFormat="1" ht="12">
      <c r="B269" s="188"/>
      <c r="D269" s="189" t="s">
        <v>167</v>
      </c>
      <c r="E269" s="190" t="s">
        <v>3</v>
      </c>
      <c r="F269" s="191" t="s">
        <v>1465</v>
      </c>
      <c r="H269" s="192">
        <v>80</v>
      </c>
      <c r="I269" s="193"/>
      <c r="L269" s="188"/>
      <c r="M269" s="194"/>
      <c r="N269" s="195"/>
      <c r="O269" s="195"/>
      <c r="P269" s="195"/>
      <c r="Q269" s="195"/>
      <c r="R269" s="195"/>
      <c r="S269" s="195"/>
      <c r="T269" s="196"/>
      <c r="AT269" s="190" t="s">
        <v>167</v>
      </c>
      <c r="AU269" s="190" t="s">
        <v>78</v>
      </c>
      <c r="AV269" s="12" t="s">
        <v>78</v>
      </c>
      <c r="AW269" s="12" t="s">
        <v>33</v>
      </c>
      <c r="AX269" s="12" t="s">
        <v>15</v>
      </c>
      <c r="AY269" s="190" t="s">
        <v>158</v>
      </c>
    </row>
    <row r="270" spans="2:65" s="1" customFormat="1" ht="16.5" customHeight="1">
      <c r="B270" s="175"/>
      <c r="C270" s="176" t="s">
        <v>454</v>
      </c>
      <c r="D270" s="176" t="s">
        <v>160</v>
      </c>
      <c r="E270" s="177" t="s">
        <v>1496</v>
      </c>
      <c r="F270" s="178" t="s">
        <v>1497</v>
      </c>
      <c r="G270" s="179" t="s">
        <v>163</v>
      </c>
      <c r="H270" s="180">
        <v>80</v>
      </c>
      <c r="I270" s="181"/>
      <c r="J270" s="182">
        <f>ROUND(I270*H270,2)</f>
        <v>0</v>
      </c>
      <c r="K270" s="178" t="s">
        <v>164</v>
      </c>
      <c r="L270" s="37"/>
      <c r="M270" s="183" t="s">
        <v>3</v>
      </c>
      <c r="N270" s="184" t="s">
        <v>42</v>
      </c>
      <c r="O270" s="67"/>
      <c r="P270" s="185">
        <f>O270*H270</f>
        <v>0</v>
      </c>
      <c r="Q270" s="185">
        <v>0.04644</v>
      </c>
      <c r="R270" s="185">
        <f>Q270*H270</f>
        <v>3.7152000000000003</v>
      </c>
      <c r="S270" s="185">
        <v>0</v>
      </c>
      <c r="T270" s="186">
        <f>S270*H270</f>
        <v>0</v>
      </c>
      <c r="AR270" s="19" t="s">
        <v>253</v>
      </c>
      <c r="AT270" s="19" t="s">
        <v>160</v>
      </c>
      <c r="AU270" s="19" t="s">
        <v>78</v>
      </c>
      <c r="AY270" s="19" t="s">
        <v>158</v>
      </c>
      <c r="BE270" s="187">
        <f>IF(N270="základní",J270,0)</f>
        <v>0</v>
      </c>
      <c r="BF270" s="187">
        <f>IF(N270="snížená",J270,0)</f>
        <v>0</v>
      </c>
      <c r="BG270" s="187">
        <f>IF(N270="zákl. přenesená",J270,0)</f>
        <v>0</v>
      </c>
      <c r="BH270" s="187">
        <f>IF(N270="sníž. přenesená",J270,0)</f>
        <v>0</v>
      </c>
      <c r="BI270" s="187">
        <f>IF(N270="nulová",J270,0)</f>
        <v>0</v>
      </c>
      <c r="BJ270" s="19" t="s">
        <v>15</v>
      </c>
      <c r="BK270" s="187">
        <f>ROUND(I270*H270,2)</f>
        <v>0</v>
      </c>
      <c r="BL270" s="19" t="s">
        <v>253</v>
      </c>
      <c r="BM270" s="19" t="s">
        <v>1498</v>
      </c>
    </row>
    <row r="271" spans="2:65" s="1" customFormat="1" ht="16.5" customHeight="1">
      <c r="B271" s="175"/>
      <c r="C271" s="176" t="s">
        <v>459</v>
      </c>
      <c r="D271" s="176" t="s">
        <v>160</v>
      </c>
      <c r="E271" s="177" t="s">
        <v>1499</v>
      </c>
      <c r="F271" s="178" t="s">
        <v>1500</v>
      </c>
      <c r="G271" s="179" t="s">
        <v>163</v>
      </c>
      <c r="H271" s="180">
        <v>80</v>
      </c>
      <c r="I271" s="181"/>
      <c r="J271" s="182">
        <f>ROUND(I271*H271,2)</f>
        <v>0</v>
      </c>
      <c r="K271" s="178" t="s">
        <v>164</v>
      </c>
      <c r="L271" s="37"/>
      <c r="M271" s="183" t="s">
        <v>3</v>
      </c>
      <c r="N271" s="184" t="s">
        <v>42</v>
      </c>
      <c r="O271" s="67"/>
      <c r="P271" s="185">
        <f>O271*H271</f>
        <v>0</v>
      </c>
      <c r="Q271" s="185">
        <v>0.00014</v>
      </c>
      <c r="R271" s="185">
        <f>Q271*H271</f>
        <v>0.011199999999999998</v>
      </c>
      <c r="S271" s="185">
        <v>0</v>
      </c>
      <c r="T271" s="186">
        <f>S271*H271</f>
        <v>0</v>
      </c>
      <c r="AR271" s="19" t="s">
        <v>253</v>
      </c>
      <c r="AT271" s="19" t="s">
        <v>160</v>
      </c>
      <c r="AU271" s="19" t="s">
        <v>78</v>
      </c>
      <c r="AY271" s="19" t="s">
        <v>158</v>
      </c>
      <c r="BE271" s="187">
        <f>IF(N271="základní",J271,0)</f>
        <v>0</v>
      </c>
      <c r="BF271" s="187">
        <f>IF(N271="snížená",J271,0)</f>
        <v>0</v>
      </c>
      <c r="BG271" s="187">
        <f>IF(N271="zákl. přenesená",J271,0)</f>
        <v>0</v>
      </c>
      <c r="BH271" s="187">
        <f>IF(N271="sníž. přenesená",J271,0)</f>
        <v>0</v>
      </c>
      <c r="BI271" s="187">
        <f>IF(N271="nulová",J271,0)</f>
        <v>0</v>
      </c>
      <c r="BJ271" s="19" t="s">
        <v>15</v>
      </c>
      <c r="BK271" s="187">
        <f>ROUND(I271*H271,2)</f>
        <v>0</v>
      </c>
      <c r="BL271" s="19" t="s">
        <v>253</v>
      </c>
      <c r="BM271" s="19" t="s">
        <v>1501</v>
      </c>
    </row>
    <row r="272" spans="2:65" s="1" customFormat="1" ht="16.5" customHeight="1">
      <c r="B272" s="175"/>
      <c r="C272" s="176" t="s">
        <v>464</v>
      </c>
      <c r="D272" s="176" t="s">
        <v>160</v>
      </c>
      <c r="E272" s="177" t="s">
        <v>1502</v>
      </c>
      <c r="F272" s="178" t="s">
        <v>1503</v>
      </c>
      <c r="G272" s="179" t="s">
        <v>163</v>
      </c>
      <c r="H272" s="180">
        <v>80</v>
      </c>
      <c r="I272" s="181"/>
      <c r="J272" s="182">
        <f>ROUND(I272*H272,2)</f>
        <v>0</v>
      </c>
      <c r="K272" s="178" t="s">
        <v>3</v>
      </c>
      <c r="L272" s="37"/>
      <c r="M272" s="183" t="s">
        <v>3</v>
      </c>
      <c r="N272" s="184" t="s">
        <v>42</v>
      </c>
      <c r="O272" s="67"/>
      <c r="P272" s="185">
        <f>O272*H272</f>
        <v>0</v>
      </c>
      <c r="Q272" s="185">
        <v>0</v>
      </c>
      <c r="R272" s="185">
        <f>Q272*H272</f>
        <v>0</v>
      </c>
      <c r="S272" s="185">
        <v>0</v>
      </c>
      <c r="T272" s="186">
        <f>S272*H272</f>
        <v>0</v>
      </c>
      <c r="AR272" s="19" t="s">
        <v>253</v>
      </c>
      <c r="AT272" s="19" t="s">
        <v>160</v>
      </c>
      <c r="AU272" s="19" t="s">
        <v>78</v>
      </c>
      <c r="AY272" s="19" t="s">
        <v>158</v>
      </c>
      <c r="BE272" s="187">
        <f>IF(N272="základní",J272,0)</f>
        <v>0</v>
      </c>
      <c r="BF272" s="187">
        <f>IF(N272="snížená",J272,0)</f>
        <v>0</v>
      </c>
      <c r="BG272" s="187">
        <f>IF(N272="zákl. přenesená",J272,0)</f>
        <v>0</v>
      </c>
      <c r="BH272" s="187">
        <f>IF(N272="sníž. přenesená",J272,0)</f>
        <v>0</v>
      </c>
      <c r="BI272" s="187">
        <f>IF(N272="nulová",J272,0)</f>
        <v>0</v>
      </c>
      <c r="BJ272" s="19" t="s">
        <v>15</v>
      </c>
      <c r="BK272" s="187">
        <f>ROUND(I272*H272,2)</f>
        <v>0</v>
      </c>
      <c r="BL272" s="19" t="s">
        <v>253</v>
      </c>
      <c r="BM272" s="19" t="s">
        <v>1504</v>
      </c>
    </row>
    <row r="273" spans="2:65" s="1" customFormat="1" ht="22.5" customHeight="1">
      <c r="B273" s="175"/>
      <c r="C273" s="176" t="s">
        <v>469</v>
      </c>
      <c r="D273" s="176" t="s">
        <v>160</v>
      </c>
      <c r="E273" s="177" t="s">
        <v>1505</v>
      </c>
      <c r="F273" s="178" t="s">
        <v>1506</v>
      </c>
      <c r="G273" s="179" t="s">
        <v>198</v>
      </c>
      <c r="H273" s="180">
        <v>3.726</v>
      </c>
      <c r="I273" s="181"/>
      <c r="J273" s="182">
        <f>ROUND(I273*H273,2)</f>
        <v>0</v>
      </c>
      <c r="K273" s="178" t="s">
        <v>164</v>
      </c>
      <c r="L273" s="37"/>
      <c r="M273" s="183" t="s">
        <v>3</v>
      </c>
      <c r="N273" s="184" t="s">
        <v>42</v>
      </c>
      <c r="O273" s="67"/>
      <c r="P273" s="185">
        <f>O273*H273</f>
        <v>0</v>
      </c>
      <c r="Q273" s="185">
        <v>0</v>
      </c>
      <c r="R273" s="185">
        <f>Q273*H273</f>
        <v>0</v>
      </c>
      <c r="S273" s="185">
        <v>0</v>
      </c>
      <c r="T273" s="186">
        <f>S273*H273</f>
        <v>0</v>
      </c>
      <c r="AR273" s="19" t="s">
        <v>253</v>
      </c>
      <c r="AT273" s="19" t="s">
        <v>160</v>
      </c>
      <c r="AU273" s="19" t="s">
        <v>78</v>
      </c>
      <c r="AY273" s="19" t="s">
        <v>158</v>
      </c>
      <c r="BE273" s="187">
        <f>IF(N273="základní",J273,0)</f>
        <v>0</v>
      </c>
      <c r="BF273" s="187">
        <f>IF(N273="snížená",J273,0)</f>
        <v>0</v>
      </c>
      <c r="BG273" s="187">
        <f>IF(N273="zákl. přenesená",J273,0)</f>
        <v>0</v>
      </c>
      <c r="BH273" s="187">
        <f>IF(N273="sníž. přenesená",J273,0)</f>
        <v>0</v>
      </c>
      <c r="BI273" s="187">
        <f>IF(N273="nulová",J273,0)</f>
        <v>0</v>
      </c>
      <c r="BJ273" s="19" t="s">
        <v>15</v>
      </c>
      <c r="BK273" s="187">
        <f>ROUND(I273*H273,2)</f>
        <v>0</v>
      </c>
      <c r="BL273" s="19" t="s">
        <v>253</v>
      </c>
      <c r="BM273" s="19" t="s">
        <v>1507</v>
      </c>
    </row>
    <row r="274" spans="2:63" s="11" customFormat="1" ht="22.8" customHeight="1">
      <c r="B274" s="162"/>
      <c r="D274" s="163" t="s">
        <v>70</v>
      </c>
      <c r="E274" s="173" t="s">
        <v>1508</v>
      </c>
      <c r="F274" s="173" t="s">
        <v>1509</v>
      </c>
      <c r="I274" s="165"/>
      <c r="J274" s="174">
        <f>BK274</f>
        <v>0</v>
      </c>
      <c r="L274" s="162"/>
      <c r="M274" s="167"/>
      <c r="N274" s="168"/>
      <c r="O274" s="168"/>
      <c r="P274" s="169">
        <f>SUM(P275:P278)</f>
        <v>0</v>
      </c>
      <c r="Q274" s="168"/>
      <c r="R274" s="169">
        <f>SUM(R275:R278)</f>
        <v>0</v>
      </c>
      <c r="S274" s="168"/>
      <c r="T274" s="170">
        <f>SUM(T275:T278)</f>
        <v>0.09</v>
      </c>
      <c r="AR274" s="163" t="s">
        <v>78</v>
      </c>
      <c r="AT274" s="171" t="s">
        <v>70</v>
      </c>
      <c r="AU274" s="171" t="s">
        <v>15</v>
      </c>
      <c r="AY274" s="163" t="s">
        <v>158</v>
      </c>
      <c r="BK274" s="172">
        <f>SUM(BK275:BK278)</f>
        <v>0</v>
      </c>
    </row>
    <row r="275" spans="2:65" s="1" customFormat="1" ht="22.5" customHeight="1">
      <c r="B275" s="175"/>
      <c r="C275" s="176" t="s">
        <v>475</v>
      </c>
      <c r="D275" s="176" t="s">
        <v>160</v>
      </c>
      <c r="E275" s="177" t="s">
        <v>1510</v>
      </c>
      <c r="F275" s="178" t="s">
        <v>1511</v>
      </c>
      <c r="G275" s="179" t="s">
        <v>821</v>
      </c>
      <c r="H275" s="230"/>
      <c r="I275" s="181"/>
      <c r="J275" s="182">
        <f>ROUND(I275*H275,2)</f>
        <v>0</v>
      </c>
      <c r="K275" s="178" t="s">
        <v>164</v>
      </c>
      <c r="L275" s="37"/>
      <c r="M275" s="183" t="s">
        <v>3</v>
      </c>
      <c r="N275" s="184" t="s">
        <v>42</v>
      </c>
      <c r="O275" s="67"/>
      <c r="P275" s="185">
        <f>O275*H275</f>
        <v>0</v>
      </c>
      <c r="Q275" s="185">
        <v>0</v>
      </c>
      <c r="R275" s="185">
        <f>Q275*H275</f>
        <v>0</v>
      </c>
      <c r="S275" s="185">
        <v>0</v>
      </c>
      <c r="T275" s="186">
        <f>S275*H275</f>
        <v>0</v>
      </c>
      <c r="AR275" s="19" t="s">
        <v>253</v>
      </c>
      <c r="AT275" s="19" t="s">
        <v>160</v>
      </c>
      <c r="AU275" s="19" t="s">
        <v>78</v>
      </c>
      <c r="AY275" s="19" t="s">
        <v>158</v>
      </c>
      <c r="BE275" s="187">
        <f>IF(N275="základní",J275,0)</f>
        <v>0</v>
      </c>
      <c r="BF275" s="187">
        <f>IF(N275="snížená",J275,0)</f>
        <v>0</v>
      </c>
      <c r="BG275" s="187">
        <f>IF(N275="zákl. přenesená",J275,0)</f>
        <v>0</v>
      </c>
      <c r="BH275" s="187">
        <f>IF(N275="sníž. přenesená",J275,0)</f>
        <v>0</v>
      </c>
      <c r="BI275" s="187">
        <f>IF(N275="nulová",J275,0)</f>
        <v>0</v>
      </c>
      <c r="BJ275" s="19" t="s">
        <v>15</v>
      </c>
      <c r="BK275" s="187">
        <f>ROUND(I275*H275,2)</f>
        <v>0</v>
      </c>
      <c r="BL275" s="19" t="s">
        <v>253</v>
      </c>
      <c r="BM275" s="19" t="s">
        <v>1512</v>
      </c>
    </row>
    <row r="276" spans="2:65" s="1" customFormat="1" ht="33.75" customHeight="1">
      <c r="B276" s="175"/>
      <c r="C276" s="176" t="s">
        <v>477</v>
      </c>
      <c r="D276" s="176" t="s">
        <v>160</v>
      </c>
      <c r="E276" s="177" t="s">
        <v>1513</v>
      </c>
      <c r="F276" s="178" t="s">
        <v>1514</v>
      </c>
      <c r="G276" s="179" t="s">
        <v>322</v>
      </c>
      <c r="H276" s="180">
        <v>1</v>
      </c>
      <c r="I276" s="181"/>
      <c r="J276" s="182">
        <f>ROUND(I276*H276,2)</f>
        <v>0</v>
      </c>
      <c r="K276" s="178" t="s">
        <v>3</v>
      </c>
      <c r="L276" s="37"/>
      <c r="M276" s="183" t="s">
        <v>3</v>
      </c>
      <c r="N276" s="184" t="s">
        <v>42</v>
      </c>
      <c r="O276" s="67"/>
      <c r="P276" s="185">
        <f>O276*H276</f>
        <v>0</v>
      </c>
      <c r="Q276" s="185">
        <v>0</v>
      </c>
      <c r="R276" s="185">
        <f>Q276*H276</f>
        <v>0</v>
      </c>
      <c r="S276" s="185">
        <v>0</v>
      </c>
      <c r="T276" s="186">
        <f>S276*H276</f>
        <v>0</v>
      </c>
      <c r="AR276" s="19" t="s">
        <v>253</v>
      </c>
      <c r="AT276" s="19" t="s">
        <v>160</v>
      </c>
      <c r="AU276" s="19" t="s">
        <v>78</v>
      </c>
      <c r="AY276" s="19" t="s">
        <v>158</v>
      </c>
      <c r="BE276" s="187">
        <f>IF(N276="základní",J276,0)</f>
        <v>0</v>
      </c>
      <c r="BF276" s="187">
        <f>IF(N276="snížená",J276,0)</f>
        <v>0</v>
      </c>
      <c r="BG276" s="187">
        <f>IF(N276="zákl. přenesená",J276,0)</f>
        <v>0</v>
      </c>
      <c r="BH276" s="187">
        <f>IF(N276="sníž. přenesená",J276,0)</f>
        <v>0</v>
      </c>
      <c r="BI276" s="187">
        <f>IF(N276="nulová",J276,0)</f>
        <v>0</v>
      </c>
      <c r="BJ276" s="19" t="s">
        <v>15</v>
      </c>
      <c r="BK276" s="187">
        <f>ROUND(I276*H276,2)</f>
        <v>0</v>
      </c>
      <c r="BL276" s="19" t="s">
        <v>253</v>
      </c>
      <c r="BM276" s="19" t="s">
        <v>1515</v>
      </c>
    </row>
    <row r="277" spans="2:65" s="1" customFormat="1" ht="16.5" customHeight="1">
      <c r="B277" s="175"/>
      <c r="C277" s="176" t="s">
        <v>482</v>
      </c>
      <c r="D277" s="176" t="s">
        <v>160</v>
      </c>
      <c r="E277" s="177" t="s">
        <v>1516</v>
      </c>
      <c r="F277" s="178" t="s">
        <v>1517</v>
      </c>
      <c r="G277" s="179" t="s">
        <v>322</v>
      </c>
      <c r="H277" s="180">
        <v>2</v>
      </c>
      <c r="I277" s="181"/>
      <c r="J277" s="182">
        <f>ROUND(I277*H277,2)</f>
        <v>0</v>
      </c>
      <c r="K277" s="178" t="s">
        <v>3</v>
      </c>
      <c r="L277" s="37"/>
      <c r="M277" s="183" t="s">
        <v>3</v>
      </c>
      <c r="N277" s="184" t="s">
        <v>42</v>
      </c>
      <c r="O277" s="67"/>
      <c r="P277" s="185">
        <f>O277*H277</f>
        <v>0</v>
      </c>
      <c r="Q277" s="185">
        <v>0</v>
      </c>
      <c r="R277" s="185">
        <f>Q277*H277</f>
        <v>0</v>
      </c>
      <c r="S277" s="185">
        <v>0.03</v>
      </c>
      <c r="T277" s="186">
        <f>S277*H277</f>
        <v>0.06</v>
      </c>
      <c r="AR277" s="19" t="s">
        <v>253</v>
      </c>
      <c r="AT277" s="19" t="s">
        <v>160</v>
      </c>
      <c r="AU277" s="19" t="s">
        <v>78</v>
      </c>
      <c r="AY277" s="19" t="s">
        <v>158</v>
      </c>
      <c r="BE277" s="187">
        <f>IF(N277="základní",J277,0)</f>
        <v>0</v>
      </c>
      <c r="BF277" s="187">
        <f>IF(N277="snížená",J277,0)</f>
        <v>0</v>
      </c>
      <c r="BG277" s="187">
        <f>IF(N277="zákl. přenesená",J277,0)</f>
        <v>0</v>
      </c>
      <c r="BH277" s="187">
        <f>IF(N277="sníž. přenesená",J277,0)</f>
        <v>0</v>
      </c>
      <c r="BI277" s="187">
        <f>IF(N277="nulová",J277,0)</f>
        <v>0</v>
      </c>
      <c r="BJ277" s="19" t="s">
        <v>15</v>
      </c>
      <c r="BK277" s="187">
        <f>ROUND(I277*H277,2)</f>
        <v>0</v>
      </c>
      <c r="BL277" s="19" t="s">
        <v>253</v>
      </c>
      <c r="BM277" s="19" t="s">
        <v>1518</v>
      </c>
    </row>
    <row r="278" spans="2:65" s="1" customFormat="1" ht="16.5" customHeight="1">
      <c r="B278" s="175"/>
      <c r="C278" s="176" t="s">
        <v>487</v>
      </c>
      <c r="D278" s="176" t="s">
        <v>160</v>
      </c>
      <c r="E278" s="177" t="s">
        <v>1519</v>
      </c>
      <c r="F278" s="178" t="s">
        <v>1520</v>
      </c>
      <c r="G278" s="179" t="s">
        <v>322</v>
      </c>
      <c r="H278" s="180">
        <v>1</v>
      </c>
      <c r="I278" s="181"/>
      <c r="J278" s="182">
        <f>ROUND(I278*H278,2)</f>
        <v>0</v>
      </c>
      <c r="K278" s="178" t="s">
        <v>3</v>
      </c>
      <c r="L278" s="37"/>
      <c r="M278" s="183" t="s">
        <v>3</v>
      </c>
      <c r="N278" s="184" t="s">
        <v>42</v>
      </c>
      <c r="O278" s="67"/>
      <c r="P278" s="185">
        <f>O278*H278</f>
        <v>0</v>
      </c>
      <c r="Q278" s="185">
        <v>0</v>
      </c>
      <c r="R278" s="185">
        <f>Q278*H278</f>
        <v>0</v>
      </c>
      <c r="S278" s="185">
        <v>0.03</v>
      </c>
      <c r="T278" s="186">
        <f>S278*H278</f>
        <v>0.03</v>
      </c>
      <c r="AR278" s="19" t="s">
        <v>253</v>
      </c>
      <c r="AT278" s="19" t="s">
        <v>160</v>
      </c>
      <c r="AU278" s="19" t="s">
        <v>78</v>
      </c>
      <c r="AY278" s="19" t="s">
        <v>158</v>
      </c>
      <c r="BE278" s="187">
        <f>IF(N278="základní",J278,0)</f>
        <v>0</v>
      </c>
      <c r="BF278" s="187">
        <f>IF(N278="snížená",J278,0)</f>
        <v>0</v>
      </c>
      <c r="BG278" s="187">
        <f>IF(N278="zákl. přenesená",J278,0)</f>
        <v>0</v>
      </c>
      <c r="BH278" s="187">
        <f>IF(N278="sníž. přenesená",J278,0)</f>
        <v>0</v>
      </c>
      <c r="BI278" s="187">
        <f>IF(N278="nulová",J278,0)</f>
        <v>0</v>
      </c>
      <c r="BJ278" s="19" t="s">
        <v>15</v>
      </c>
      <c r="BK278" s="187">
        <f>ROUND(I278*H278,2)</f>
        <v>0</v>
      </c>
      <c r="BL278" s="19" t="s">
        <v>253</v>
      </c>
      <c r="BM278" s="19" t="s">
        <v>1521</v>
      </c>
    </row>
    <row r="279" spans="2:63" s="11" customFormat="1" ht="22.8" customHeight="1">
      <c r="B279" s="162"/>
      <c r="D279" s="163" t="s">
        <v>70</v>
      </c>
      <c r="E279" s="173" t="s">
        <v>1153</v>
      </c>
      <c r="F279" s="173" t="s">
        <v>1154</v>
      </c>
      <c r="I279" s="165"/>
      <c r="J279" s="174">
        <f>BK279</f>
        <v>0</v>
      </c>
      <c r="L279" s="162"/>
      <c r="M279" s="167"/>
      <c r="N279" s="168"/>
      <c r="O279" s="168"/>
      <c r="P279" s="169">
        <f>SUM(P280:P307)</f>
        <v>0</v>
      </c>
      <c r="Q279" s="168"/>
      <c r="R279" s="169">
        <f>SUM(R280:R307)</f>
        <v>0.42695768</v>
      </c>
      <c r="S279" s="168"/>
      <c r="T279" s="170">
        <f>SUM(T280:T307)</f>
        <v>0</v>
      </c>
      <c r="AR279" s="163" t="s">
        <v>78</v>
      </c>
      <c r="AT279" s="171" t="s">
        <v>70</v>
      </c>
      <c r="AU279" s="171" t="s">
        <v>15</v>
      </c>
      <c r="AY279" s="163" t="s">
        <v>158</v>
      </c>
      <c r="BK279" s="172">
        <f>SUM(BK280:BK307)</f>
        <v>0</v>
      </c>
    </row>
    <row r="280" spans="2:65" s="1" customFormat="1" ht="22.5" customHeight="1">
      <c r="B280" s="175"/>
      <c r="C280" s="176" t="s">
        <v>492</v>
      </c>
      <c r="D280" s="176" t="s">
        <v>160</v>
      </c>
      <c r="E280" s="177" t="s">
        <v>1522</v>
      </c>
      <c r="F280" s="178" t="s">
        <v>1523</v>
      </c>
      <c r="G280" s="179" t="s">
        <v>163</v>
      </c>
      <c r="H280" s="180">
        <v>500</v>
      </c>
      <c r="I280" s="181"/>
      <c r="J280" s="182">
        <f>ROUND(I280*H280,2)</f>
        <v>0</v>
      </c>
      <c r="K280" s="178" t="s">
        <v>164</v>
      </c>
      <c r="L280" s="37"/>
      <c r="M280" s="183" t="s">
        <v>3</v>
      </c>
      <c r="N280" s="184" t="s">
        <v>42</v>
      </c>
      <c r="O280" s="67"/>
      <c r="P280" s="185">
        <f>O280*H280</f>
        <v>0</v>
      </c>
      <c r="Q280" s="185">
        <v>0.00022</v>
      </c>
      <c r="R280" s="185">
        <f>Q280*H280</f>
        <v>0.11</v>
      </c>
      <c r="S280" s="185">
        <v>0</v>
      </c>
      <c r="T280" s="186">
        <f>S280*H280</f>
        <v>0</v>
      </c>
      <c r="AR280" s="19" t="s">
        <v>253</v>
      </c>
      <c r="AT280" s="19" t="s">
        <v>160</v>
      </c>
      <c r="AU280" s="19" t="s">
        <v>78</v>
      </c>
      <c r="AY280" s="19" t="s">
        <v>158</v>
      </c>
      <c r="BE280" s="187">
        <f>IF(N280="základní",J280,0)</f>
        <v>0</v>
      </c>
      <c r="BF280" s="187">
        <f>IF(N280="snížená",J280,0)</f>
        <v>0</v>
      </c>
      <c r="BG280" s="187">
        <f>IF(N280="zákl. přenesená",J280,0)</f>
        <v>0</v>
      </c>
      <c r="BH280" s="187">
        <f>IF(N280="sníž. přenesená",J280,0)</f>
        <v>0</v>
      </c>
      <c r="BI280" s="187">
        <f>IF(N280="nulová",J280,0)</f>
        <v>0</v>
      </c>
      <c r="BJ280" s="19" t="s">
        <v>15</v>
      </c>
      <c r="BK280" s="187">
        <f>ROUND(I280*H280,2)</f>
        <v>0</v>
      </c>
      <c r="BL280" s="19" t="s">
        <v>253</v>
      </c>
      <c r="BM280" s="19" t="s">
        <v>1524</v>
      </c>
    </row>
    <row r="281" spans="2:51" s="13" customFormat="1" ht="12">
      <c r="B281" s="197"/>
      <c r="D281" s="189" t="s">
        <v>167</v>
      </c>
      <c r="E281" s="198" t="s">
        <v>3</v>
      </c>
      <c r="F281" s="199" t="s">
        <v>1525</v>
      </c>
      <c r="H281" s="198" t="s">
        <v>3</v>
      </c>
      <c r="I281" s="200"/>
      <c r="L281" s="197"/>
      <c r="M281" s="201"/>
      <c r="N281" s="202"/>
      <c r="O281" s="202"/>
      <c r="P281" s="202"/>
      <c r="Q281" s="202"/>
      <c r="R281" s="202"/>
      <c r="S281" s="202"/>
      <c r="T281" s="203"/>
      <c r="AT281" s="198" t="s">
        <v>167</v>
      </c>
      <c r="AU281" s="198" t="s">
        <v>78</v>
      </c>
      <c r="AV281" s="13" t="s">
        <v>15</v>
      </c>
      <c r="AW281" s="13" t="s">
        <v>33</v>
      </c>
      <c r="AX281" s="13" t="s">
        <v>71</v>
      </c>
      <c r="AY281" s="198" t="s">
        <v>158</v>
      </c>
    </row>
    <row r="282" spans="2:51" s="13" customFormat="1" ht="12">
      <c r="B282" s="197"/>
      <c r="D282" s="189" t="s">
        <v>167</v>
      </c>
      <c r="E282" s="198" t="s">
        <v>3</v>
      </c>
      <c r="F282" s="199" t="s">
        <v>703</v>
      </c>
      <c r="H282" s="198" t="s">
        <v>3</v>
      </c>
      <c r="I282" s="200"/>
      <c r="L282" s="197"/>
      <c r="M282" s="201"/>
      <c r="N282" s="202"/>
      <c r="O282" s="202"/>
      <c r="P282" s="202"/>
      <c r="Q282" s="202"/>
      <c r="R282" s="202"/>
      <c r="S282" s="202"/>
      <c r="T282" s="203"/>
      <c r="AT282" s="198" t="s">
        <v>167</v>
      </c>
      <c r="AU282" s="198" t="s">
        <v>78</v>
      </c>
      <c r="AV282" s="13" t="s">
        <v>15</v>
      </c>
      <c r="AW282" s="13" t="s">
        <v>33</v>
      </c>
      <c r="AX282" s="13" t="s">
        <v>71</v>
      </c>
      <c r="AY282" s="198" t="s">
        <v>158</v>
      </c>
    </row>
    <row r="283" spans="2:51" s="12" customFormat="1" ht="12">
      <c r="B283" s="188"/>
      <c r="D283" s="189" t="s">
        <v>167</v>
      </c>
      <c r="E283" s="190" t="s">
        <v>3</v>
      </c>
      <c r="F283" s="191" t="s">
        <v>1526</v>
      </c>
      <c r="H283" s="192">
        <v>500</v>
      </c>
      <c r="I283" s="193"/>
      <c r="L283" s="188"/>
      <c r="M283" s="194"/>
      <c r="N283" s="195"/>
      <c r="O283" s="195"/>
      <c r="P283" s="195"/>
      <c r="Q283" s="195"/>
      <c r="R283" s="195"/>
      <c r="S283" s="195"/>
      <c r="T283" s="196"/>
      <c r="AT283" s="190" t="s">
        <v>167</v>
      </c>
      <c r="AU283" s="190" t="s">
        <v>78</v>
      </c>
      <c r="AV283" s="12" t="s">
        <v>78</v>
      </c>
      <c r="AW283" s="12" t="s">
        <v>33</v>
      </c>
      <c r="AX283" s="12" t="s">
        <v>15</v>
      </c>
      <c r="AY283" s="190" t="s">
        <v>158</v>
      </c>
    </row>
    <row r="284" spans="2:65" s="1" customFormat="1" ht="16.5" customHeight="1">
      <c r="B284" s="175"/>
      <c r="C284" s="176" t="s">
        <v>501</v>
      </c>
      <c r="D284" s="176" t="s">
        <v>160</v>
      </c>
      <c r="E284" s="177" t="s">
        <v>1527</v>
      </c>
      <c r="F284" s="178" t="s">
        <v>1528</v>
      </c>
      <c r="G284" s="179" t="s">
        <v>163</v>
      </c>
      <c r="H284" s="180">
        <v>304.767</v>
      </c>
      <c r="I284" s="181"/>
      <c r="J284" s="182">
        <f>ROUND(I284*H284,2)</f>
        <v>0</v>
      </c>
      <c r="K284" s="178" t="s">
        <v>164</v>
      </c>
      <c r="L284" s="37"/>
      <c r="M284" s="183" t="s">
        <v>3</v>
      </c>
      <c r="N284" s="184" t="s">
        <v>42</v>
      </c>
      <c r="O284" s="67"/>
      <c r="P284" s="185">
        <f>O284*H284</f>
        <v>0</v>
      </c>
      <c r="Q284" s="185">
        <v>0.00021</v>
      </c>
      <c r="R284" s="185">
        <f>Q284*H284</f>
        <v>0.06400107000000001</v>
      </c>
      <c r="S284" s="185">
        <v>0</v>
      </c>
      <c r="T284" s="186">
        <f>S284*H284</f>
        <v>0</v>
      </c>
      <c r="AR284" s="19" t="s">
        <v>253</v>
      </c>
      <c r="AT284" s="19" t="s">
        <v>160</v>
      </c>
      <c r="AU284" s="19" t="s">
        <v>78</v>
      </c>
      <c r="AY284" s="19" t="s">
        <v>158</v>
      </c>
      <c r="BE284" s="187">
        <f>IF(N284="základní",J284,0)</f>
        <v>0</v>
      </c>
      <c r="BF284" s="187">
        <f>IF(N284="snížená",J284,0)</f>
        <v>0</v>
      </c>
      <c r="BG284" s="187">
        <f>IF(N284="zákl. přenesená",J284,0)</f>
        <v>0</v>
      </c>
      <c r="BH284" s="187">
        <f>IF(N284="sníž. přenesená",J284,0)</f>
        <v>0</v>
      </c>
      <c r="BI284" s="187">
        <f>IF(N284="nulová",J284,0)</f>
        <v>0</v>
      </c>
      <c r="BJ284" s="19" t="s">
        <v>15</v>
      </c>
      <c r="BK284" s="187">
        <f>ROUND(I284*H284,2)</f>
        <v>0</v>
      </c>
      <c r="BL284" s="19" t="s">
        <v>253</v>
      </c>
      <c r="BM284" s="19" t="s">
        <v>1529</v>
      </c>
    </row>
    <row r="285" spans="2:51" s="13" customFormat="1" ht="12">
      <c r="B285" s="197"/>
      <c r="D285" s="189" t="s">
        <v>167</v>
      </c>
      <c r="E285" s="198" t="s">
        <v>3</v>
      </c>
      <c r="F285" s="199" t="s">
        <v>1369</v>
      </c>
      <c r="H285" s="198" t="s">
        <v>3</v>
      </c>
      <c r="I285" s="200"/>
      <c r="L285" s="197"/>
      <c r="M285" s="201"/>
      <c r="N285" s="202"/>
      <c r="O285" s="202"/>
      <c r="P285" s="202"/>
      <c r="Q285" s="202"/>
      <c r="R285" s="202"/>
      <c r="S285" s="202"/>
      <c r="T285" s="203"/>
      <c r="AT285" s="198" t="s">
        <v>167</v>
      </c>
      <c r="AU285" s="198" t="s">
        <v>78</v>
      </c>
      <c r="AV285" s="13" t="s">
        <v>15</v>
      </c>
      <c r="AW285" s="13" t="s">
        <v>33</v>
      </c>
      <c r="AX285" s="13" t="s">
        <v>71</v>
      </c>
      <c r="AY285" s="198" t="s">
        <v>158</v>
      </c>
    </row>
    <row r="286" spans="2:51" s="12" customFormat="1" ht="12">
      <c r="B286" s="188"/>
      <c r="D286" s="189" t="s">
        <v>167</v>
      </c>
      <c r="E286" s="190" t="s">
        <v>3</v>
      </c>
      <c r="F286" s="191" t="s">
        <v>1370</v>
      </c>
      <c r="H286" s="192">
        <v>115</v>
      </c>
      <c r="I286" s="193"/>
      <c r="L286" s="188"/>
      <c r="M286" s="194"/>
      <c r="N286" s="195"/>
      <c r="O286" s="195"/>
      <c r="P286" s="195"/>
      <c r="Q286" s="195"/>
      <c r="R286" s="195"/>
      <c r="S286" s="195"/>
      <c r="T286" s="196"/>
      <c r="AT286" s="190" t="s">
        <v>167</v>
      </c>
      <c r="AU286" s="190" t="s">
        <v>78</v>
      </c>
      <c r="AV286" s="12" t="s">
        <v>78</v>
      </c>
      <c r="AW286" s="12" t="s">
        <v>33</v>
      </c>
      <c r="AX286" s="12" t="s">
        <v>71</v>
      </c>
      <c r="AY286" s="190" t="s">
        <v>158</v>
      </c>
    </row>
    <row r="287" spans="2:51" s="13" customFormat="1" ht="12">
      <c r="B287" s="197"/>
      <c r="D287" s="189" t="s">
        <v>167</v>
      </c>
      <c r="E287" s="198" t="s">
        <v>3</v>
      </c>
      <c r="F287" s="199" t="s">
        <v>401</v>
      </c>
      <c r="H287" s="198" t="s">
        <v>3</v>
      </c>
      <c r="I287" s="200"/>
      <c r="L287" s="197"/>
      <c r="M287" s="201"/>
      <c r="N287" s="202"/>
      <c r="O287" s="202"/>
      <c r="P287" s="202"/>
      <c r="Q287" s="202"/>
      <c r="R287" s="202"/>
      <c r="S287" s="202"/>
      <c r="T287" s="203"/>
      <c r="AT287" s="198" t="s">
        <v>167</v>
      </c>
      <c r="AU287" s="198" t="s">
        <v>78</v>
      </c>
      <c r="AV287" s="13" t="s">
        <v>15</v>
      </c>
      <c r="AW287" s="13" t="s">
        <v>33</v>
      </c>
      <c r="AX287" s="13" t="s">
        <v>71</v>
      </c>
      <c r="AY287" s="198" t="s">
        <v>158</v>
      </c>
    </row>
    <row r="288" spans="2:51" s="12" customFormat="1" ht="12">
      <c r="B288" s="188"/>
      <c r="D288" s="189" t="s">
        <v>167</v>
      </c>
      <c r="E288" s="190" t="s">
        <v>3</v>
      </c>
      <c r="F288" s="191" t="s">
        <v>1371</v>
      </c>
      <c r="H288" s="192">
        <v>-5.2</v>
      </c>
      <c r="I288" s="193"/>
      <c r="L288" s="188"/>
      <c r="M288" s="194"/>
      <c r="N288" s="195"/>
      <c r="O288" s="195"/>
      <c r="P288" s="195"/>
      <c r="Q288" s="195"/>
      <c r="R288" s="195"/>
      <c r="S288" s="195"/>
      <c r="T288" s="196"/>
      <c r="AT288" s="190" t="s">
        <v>167</v>
      </c>
      <c r="AU288" s="190" t="s">
        <v>78</v>
      </c>
      <c r="AV288" s="12" t="s">
        <v>78</v>
      </c>
      <c r="AW288" s="12" t="s">
        <v>33</v>
      </c>
      <c r="AX288" s="12" t="s">
        <v>71</v>
      </c>
      <c r="AY288" s="190" t="s">
        <v>158</v>
      </c>
    </row>
    <row r="289" spans="2:51" s="12" customFormat="1" ht="12">
      <c r="B289" s="188"/>
      <c r="D289" s="189" t="s">
        <v>167</v>
      </c>
      <c r="E289" s="190" t="s">
        <v>3</v>
      </c>
      <c r="F289" s="191" t="s">
        <v>411</v>
      </c>
      <c r="H289" s="192">
        <v>-6</v>
      </c>
      <c r="I289" s="193"/>
      <c r="L289" s="188"/>
      <c r="M289" s="194"/>
      <c r="N289" s="195"/>
      <c r="O289" s="195"/>
      <c r="P289" s="195"/>
      <c r="Q289" s="195"/>
      <c r="R289" s="195"/>
      <c r="S289" s="195"/>
      <c r="T289" s="196"/>
      <c r="AT289" s="190" t="s">
        <v>167</v>
      </c>
      <c r="AU289" s="190" t="s">
        <v>78</v>
      </c>
      <c r="AV289" s="12" t="s">
        <v>78</v>
      </c>
      <c r="AW289" s="12" t="s">
        <v>33</v>
      </c>
      <c r="AX289" s="12" t="s">
        <v>71</v>
      </c>
      <c r="AY289" s="190" t="s">
        <v>158</v>
      </c>
    </row>
    <row r="290" spans="2:51" s="12" customFormat="1" ht="12">
      <c r="B290" s="188"/>
      <c r="D290" s="189" t="s">
        <v>167</v>
      </c>
      <c r="E290" s="190" t="s">
        <v>3</v>
      </c>
      <c r="F290" s="191" t="s">
        <v>402</v>
      </c>
      <c r="H290" s="192">
        <v>-5.25</v>
      </c>
      <c r="I290" s="193"/>
      <c r="L290" s="188"/>
      <c r="M290" s="194"/>
      <c r="N290" s="195"/>
      <c r="O290" s="195"/>
      <c r="P290" s="195"/>
      <c r="Q290" s="195"/>
      <c r="R290" s="195"/>
      <c r="S290" s="195"/>
      <c r="T290" s="196"/>
      <c r="AT290" s="190" t="s">
        <v>167</v>
      </c>
      <c r="AU290" s="190" t="s">
        <v>78</v>
      </c>
      <c r="AV290" s="12" t="s">
        <v>78</v>
      </c>
      <c r="AW290" s="12" t="s">
        <v>33</v>
      </c>
      <c r="AX290" s="12" t="s">
        <v>71</v>
      </c>
      <c r="AY290" s="190" t="s">
        <v>158</v>
      </c>
    </row>
    <row r="291" spans="2:51" s="12" customFormat="1" ht="12">
      <c r="B291" s="188"/>
      <c r="D291" s="189" t="s">
        <v>167</v>
      </c>
      <c r="E291" s="190" t="s">
        <v>3</v>
      </c>
      <c r="F291" s="191" t="s">
        <v>1372</v>
      </c>
      <c r="H291" s="192">
        <v>-6.825</v>
      </c>
      <c r="I291" s="193"/>
      <c r="L291" s="188"/>
      <c r="M291" s="194"/>
      <c r="N291" s="195"/>
      <c r="O291" s="195"/>
      <c r="P291" s="195"/>
      <c r="Q291" s="195"/>
      <c r="R291" s="195"/>
      <c r="S291" s="195"/>
      <c r="T291" s="196"/>
      <c r="AT291" s="190" t="s">
        <v>167</v>
      </c>
      <c r="AU291" s="190" t="s">
        <v>78</v>
      </c>
      <c r="AV291" s="12" t="s">
        <v>78</v>
      </c>
      <c r="AW291" s="12" t="s">
        <v>33</v>
      </c>
      <c r="AX291" s="12" t="s">
        <v>71</v>
      </c>
      <c r="AY291" s="190" t="s">
        <v>158</v>
      </c>
    </row>
    <row r="292" spans="2:51" s="13" customFormat="1" ht="12">
      <c r="B292" s="197"/>
      <c r="D292" s="189" t="s">
        <v>167</v>
      </c>
      <c r="E292" s="198" t="s">
        <v>3</v>
      </c>
      <c r="F292" s="199" t="s">
        <v>1373</v>
      </c>
      <c r="H292" s="198" t="s">
        <v>3</v>
      </c>
      <c r="I292" s="200"/>
      <c r="L292" s="197"/>
      <c r="M292" s="201"/>
      <c r="N292" s="202"/>
      <c r="O292" s="202"/>
      <c r="P292" s="202"/>
      <c r="Q292" s="202"/>
      <c r="R292" s="202"/>
      <c r="S292" s="202"/>
      <c r="T292" s="203"/>
      <c r="AT292" s="198" t="s">
        <v>167</v>
      </c>
      <c r="AU292" s="198" t="s">
        <v>78</v>
      </c>
      <c r="AV292" s="13" t="s">
        <v>15</v>
      </c>
      <c r="AW292" s="13" t="s">
        <v>33</v>
      </c>
      <c r="AX292" s="13" t="s">
        <v>71</v>
      </c>
      <c r="AY292" s="198" t="s">
        <v>158</v>
      </c>
    </row>
    <row r="293" spans="2:51" s="12" customFormat="1" ht="12">
      <c r="B293" s="188"/>
      <c r="D293" s="189" t="s">
        <v>167</v>
      </c>
      <c r="E293" s="190" t="s">
        <v>3</v>
      </c>
      <c r="F293" s="191" t="s">
        <v>1374</v>
      </c>
      <c r="H293" s="192">
        <v>132.25</v>
      </c>
      <c r="I293" s="193"/>
      <c r="L293" s="188"/>
      <c r="M293" s="194"/>
      <c r="N293" s="195"/>
      <c r="O293" s="195"/>
      <c r="P293" s="195"/>
      <c r="Q293" s="195"/>
      <c r="R293" s="195"/>
      <c r="S293" s="195"/>
      <c r="T293" s="196"/>
      <c r="AT293" s="190" t="s">
        <v>167</v>
      </c>
      <c r="AU293" s="190" t="s">
        <v>78</v>
      </c>
      <c r="AV293" s="12" t="s">
        <v>78</v>
      </c>
      <c r="AW293" s="12" t="s">
        <v>33</v>
      </c>
      <c r="AX293" s="12" t="s">
        <v>71</v>
      </c>
      <c r="AY293" s="190" t="s">
        <v>158</v>
      </c>
    </row>
    <row r="294" spans="2:51" s="13" customFormat="1" ht="12">
      <c r="B294" s="197"/>
      <c r="D294" s="189" t="s">
        <v>167</v>
      </c>
      <c r="E294" s="198" t="s">
        <v>3</v>
      </c>
      <c r="F294" s="199" t="s">
        <v>401</v>
      </c>
      <c r="H294" s="198" t="s">
        <v>3</v>
      </c>
      <c r="I294" s="200"/>
      <c r="L294" s="197"/>
      <c r="M294" s="201"/>
      <c r="N294" s="202"/>
      <c r="O294" s="202"/>
      <c r="P294" s="202"/>
      <c r="Q294" s="202"/>
      <c r="R294" s="202"/>
      <c r="S294" s="202"/>
      <c r="T294" s="203"/>
      <c r="AT294" s="198" t="s">
        <v>167</v>
      </c>
      <c r="AU294" s="198" t="s">
        <v>78</v>
      </c>
      <c r="AV294" s="13" t="s">
        <v>15</v>
      </c>
      <c r="AW294" s="13" t="s">
        <v>33</v>
      </c>
      <c r="AX294" s="13" t="s">
        <v>71</v>
      </c>
      <c r="AY294" s="198" t="s">
        <v>158</v>
      </c>
    </row>
    <row r="295" spans="2:51" s="12" customFormat="1" ht="12">
      <c r="B295" s="188"/>
      <c r="D295" s="189" t="s">
        <v>167</v>
      </c>
      <c r="E295" s="190" t="s">
        <v>3</v>
      </c>
      <c r="F295" s="191" t="s">
        <v>1375</v>
      </c>
      <c r="H295" s="192">
        <v>-6</v>
      </c>
      <c r="I295" s="193"/>
      <c r="L295" s="188"/>
      <c r="M295" s="194"/>
      <c r="N295" s="195"/>
      <c r="O295" s="195"/>
      <c r="P295" s="195"/>
      <c r="Q295" s="195"/>
      <c r="R295" s="195"/>
      <c r="S295" s="195"/>
      <c r="T295" s="196"/>
      <c r="AT295" s="190" t="s">
        <v>167</v>
      </c>
      <c r="AU295" s="190" t="s">
        <v>78</v>
      </c>
      <c r="AV295" s="12" t="s">
        <v>78</v>
      </c>
      <c r="AW295" s="12" t="s">
        <v>33</v>
      </c>
      <c r="AX295" s="12" t="s">
        <v>71</v>
      </c>
      <c r="AY295" s="190" t="s">
        <v>158</v>
      </c>
    </row>
    <row r="296" spans="2:51" s="12" customFormat="1" ht="12">
      <c r="B296" s="188"/>
      <c r="D296" s="189" t="s">
        <v>167</v>
      </c>
      <c r="E296" s="190" t="s">
        <v>3</v>
      </c>
      <c r="F296" s="191" t="s">
        <v>1376</v>
      </c>
      <c r="H296" s="192">
        <v>-5.25</v>
      </c>
      <c r="I296" s="193"/>
      <c r="L296" s="188"/>
      <c r="M296" s="194"/>
      <c r="N296" s="195"/>
      <c r="O296" s="195"/>
      <c r="P296" s="195"/>
      <c r="Q296" s="195"/>
      <c r="R296" s="195"/>
      <c r="S296" s="195"/>
      <c r="T296" s="196"/>
      <c r="AT296" s="190" t="s">
        <v>167</v>
      </c>
      <c r="AU296" s="190" t="s">
        <v>78</v>
      </c>
      <c r="AV296" s="12" t="s">
        <v>78</v>
      </c>
      <c r="AW296" s="12" t="s">
        <v>33</v>
      </c>
      <c r="AX296" s="12" t="s">
        <v>71</v>
      </c>
      <c r="AY296" s="190" t="s">
        <v>158</v>
      </c>
    </row>
    <row r="297" spans="2:51" s="12" customFormat="1" ht="12">
      <c r="B297" s="188"/>
      <c r="D297" s="189" t="s">
        <v>167</v>
      </c>
      <c r="E297" s="190" t="s">
        <v>3</v>
      </c>
      <c r="F297" s="191" t="s">
        <v>1377</v>
      </c>
      <c r="H297" s="192">
        <v>-5.664</v>
      </c>
      <c r="I297" s="193"/>
      <c r="L297" s="188"/>
      <c r="M297" s="194"/>
      <c r="N297" s="195"/>
      <c r="O297" s="195"/>
      <c r="P297" s="195"/>
      <c r="Q297" s="195"/>
      <c r="R297" s="195"/>
      <c r="S297" s="195"/>
      <c r="T297" s="196"/>
      <c r="AT297" s="190" t="s">
        <v>167</v>
      </c>
      <c r="AU297" s="190" t="s">
        <v>78</v>
      </c>
      <c r="AV297" s="12" t="s">
        <v>78</v>
      </c>
      <c r="AW297" s="12" t="s">
        <v>33</v>
      </c>
      <c r="AX297" s="12" t="s">
        <v>71</v>
      </c>
      <c r="AY297" s="190" t="s">
        <v>158</v>
      </c>
    </row>
    <row r="298" spans="2:51" s="13" customFormat="1" ht="12">
      <c r="B298" s="197"/>
      <c r="D298" s="189" t="s">
        <v>167</v>
      </c>
      <c r="E298" s="198" t="s">
        <v>3</v>
      </c>
      <c r="F298" s="199" t="s">
        <v>1378</v>
      </c>
      <c r="H298" s="198" t="s">
        <v>3</v>
      </c>
      <c r="I298" s="200"/>
      <c r="L298" s="197"/>
      <c r="M298" s="201"/>
      <c r="N298" s="202"/>
      <c r="O298" s="202"/>
      <c r="P298" s="202"/>
      <c r="Q298" s="202"/>
      <c r="R298" s="202"/>
      <c r="S298" s="202"/>
      <c r="T298" s="203"/>
      <c r="AT298" s="198" t="s">
        <v>167</v>
      </c>
      <c r="AU298" s="198" t="s">
        <v>78</v>
      </c>
      <c r="AV298" s="13" t="s">
        <v>15</v>
      </c>
      <c r="AW298" s="13" t="s">
        <v>33</v>
      </c>
      <c r="AX298" s="13" t="s">
        <v>71</v>
      </c>
      <c r="AY298" s="198" t="s">
        <v>158</v>
      </c>
    </row>
    <row r="299" spans="2:51" s="12" customFormat="1" ht="12">
      <c r="B299" s="188"/>
      <c r="D299" s="189" t="s">
        <v>167</v>
      </c>
      <c r="E299" s="190" t="s">
        <v>3</v>
      </c>
      <c r="F299" s="191" t="s">
        <v>1379</v>
      </c>
      <c r="H299" s="192">
        <v>50</v>
      </c>
      <c r="I299" s="193"/>
      <c r="L299" s="188"/>
      <c r="M299" s="194"/>
      <c r="N299" s="195"/>
      <c r="O299" s="195"/>
      <c r="P299" s="195"/>
      <c r="Q299" s="195"/>
      <c r="R299" s="195"/>
      <c r="S299" s="195"/>
      <c r="T299" s="196"/>
      <c r="AT299" s="190" t="s">
        <v>167</v>
      </c>
      <c r="AU299" s="190" t="s">
        <v>78</v>
      </c>
      <c r="AV299" s="12" t="s">
        <v>78</v>
      </c>
      <c r="AW299" s="12" t="s">
        <v>33</v>
      </c>
      <c r="AX299" s="12" t="s">
        <v>71</v>
      </c>
      <c r="AY299" s="190" t="s">
        <v>158</v>
      </c>
    </row>
    <row r="300" spans="2:51" s="13" customFormat="1" ht="12">
      <c r="B300" s="197"/>
      <c r="D300" s="189" t="s">
        <v>167</v>
      </c>
      <c r="E300" s="198" t="s">
        <v>3</v>
      </c>
      <c r="F300" s="199" t="s">
        <v>1380</v>
      </c>
      <c r="H300" s="198" t="s">
        <v>3</v>
      </c>
      <c r="I300" s="200"/>
      <c r="L300" s="197"/>
      <c r="M300" s="201"/>
      <c r="N300" s="202"/>
      <c r="O300" s="202"/>
      <c r="P300" s="202"/>
      <c r="Q300" s="202"/>
      <c r="R300" s="202"/>
      <c r="S300" s="202"/>
      <c r="T300" s="203"/>
      <c r="AT300" s="198" t="s">
        <v>167</v>
      </c>
      <c r="AU300" s="198" t="s">
        <v>78</v>
      </c>
      <c r="AV300" s="13" t="s">
        <v>15</v>
      </c>
      <c r="AW300" s="13" t="s">
        <v>33</v>
      </c>
      <c r="AX300" s="13" t="s">
        <v>71</v>
      </c>
      <c r="AY300" s="198" t="s">
        <v>158</v>
      </c>
    </row>
    <row r="301" spans="2:51" s="12" customFormat="1" ht="12">
      <c r="B301" s="188"/>
      <c r="D301" s="189" t="s">
        <v>167</v>
      </c>
      <c r="E301" s="190" t="s">
        <v>3</v>
      </c>
      <c r="F301" s="191" t="s">
        <v>1381</v>
      </c>
      <c r="H301" s="192">
        <v>20</v>
      </c>
      <c r="I301" s="193"/>
      <c r="L301" s="188"/>
      <c r="M301" s="194"/>
      <c r="N301" s="195"/>
      <c r="O301" s="195"/>
      <c r="P301" s="195"/>
      <c r="Q301" s="195"/>
      <c r="R301" s="195"/>
      <c r="S301" s="195"/>
      <c r="T301" s="196"/>
      <c r="AT301" s="190" t="s">
        <v>167</v>
      </c>
      <c r="AU301" s="190" t="s">
        <v>78</v>
      </c>
      <c r="AV301" s="12" t="s">
        <v>78</v>
      </c>
      <c r="AW301" s="12" t="s">
        <v>33</v>
      </c>
      <c r="AX301" s="12" t="s">
        <v>71</v>
      </c>
      <c r="AY301" s="190" t="s">
        <v>158</v>
      </c>
    </row>
    <row r="302" spans="2:51" s="15" customFormat="1" ht="12">
      <c r="B302" s="222"/>
      <c r="D302" s="189" t="s">
        <v>167</v>
      </c>
      <c r="E302" s="223" t="s">
        <v>3</v>
      </c>
      <c r="F302" s="224" t="s">
        <v>498</v>
      </c>
      <c r="H302" s="225">
        <v>277.06100000000004</v>
      </c>
      <c r="I302" s="226"/>
      <c r="L302" s="222"/>
      <c r="M302" s="227"/>
      <c r="N302" s="228"/>
      <c r="O302" s="228"/>
      <c r="P302" s="228"/>
      <c r="Q302" s="228"/>
      <c r="R302" s="228"/>
      <c r="S302" s="228"/>
      <c r="T302" s="229"/>
      <c r="AT302" s="223" t="s">
        <v>167</v>
      </c>
      <c r="AU302" s="223" t="s">
        <v>78</v>
      </c>
      <c r="AV302" s="15" t="s">
        <v>84</v>
      </c>
      <c r="AW302" s="15" t="s">
        <v>33</v>
      </c>
      <c r="AX302" s="15" t="s">
        <v>71</v>
      </c>
      <c r="AY302" s="223" t="s">
        <v>158</v>
      </c>
    </row>
    <row r="303" spans="2:51" s="13" customFormat="1" ht="12">
      <c r="B303" s="197"/>
      <c r="D303" s="189" t="s">
        <v>167</v>
      </c>
      <c r="E303" s="198" t="s">
        <v>3</v>
      </c>
      <c r="F303" s="199" t="s">
        <v>1382</v>
      </c>
      <c r="H303" s="198" t="s">
        <v>3</v>
      </c>
      <c r="I303" s="200"/>
      <c r="L303" s="197"/>
      <c r="M303" s="201"/>
      <c r="N303" s="202"/>
      <c r="O303" s="202"/>
      <c r="P303" s="202"/>
      <c r="Q303" s="202"/>
      <c r="R303" s="202"/>
      <c r="S303" s="202"/>
      <c r="T303" s="203"/>
      <c r="AT303" s="198" t="s">
        <v>167</v>
      </c>
      <c r="AU303" s="198" t="s">
        <v>78</v>
      </c>
      <c r="AV303" s="13" t="s">
        <v>15</v>
      </c>
      <c r="AW303" s="13" t="s">
        <v>33</v>
      </c>
      <c r="AX303" s="13" t="s">
        <v>71</v>
      </c>
      <c r="AY303" s="198" t="s">
        <v>158</v>
      </c>
    </row>
    <row r="304" spans="2:51" s="12" customFormat="1" ht="12">
      <c r="B304" s="188"/>
      <c r="D304" s="189" t="s">
        <v>167</v>
      </c>
      <c r="E304" s="190" t="s">
        <v>3</v>
      </c>
      <c r="F304" s="191" t="s">
        <v>1383</v>
      </c>
      <c r="H304" s="192">
        <v>27.706</v>
      </c>
      <c r="I304" s="193"/>
      <c r="L304" s="188"/>
      <c r="M304" s="194"/>
      <c r="N304" s="195"/>
      <c r="O304" s="195"/>
      <c r="P304" s="195"/>
      <c r="Q304" s="195"/>
      <c r="R304" s="195"/>
      <c r="S304" s="195"/>
      <c r="T304" s="196"/>
      <c r="AT304" s="190" t="s">
        <v>167</v>
      </c>
      <c r="AU304" s="190" t="s">
        <v>78</v>
      </c>
      <c r="AV304" s="12" t="s">
        <v>78</v>
      </c>
      <c r="AW304" s="12" t="s">
        <v>33</v>
      </c>
      <c r="AX304" s="12" t="s">
        <v>71</v>
      </c>
      <c r="AY304" s="190" t="s">
        <v>158</v>
      </c>
    </row>
    <row r="305" spans="2:51" s="14" customFormat="1" ht="12">
      <c r="B305" s="204"/>
      <c r="D305" s="189" t="s">
        <v>167</v>
      </c>
      <c r="E305" s="205" t="s">
        <v>3</v>
      </c>
      <c r="F305" s="206" t="s">
        <v>215</v>
      </c>
      <c r="H305" s="207">
        <v>304.76700000000005</v>
      </c>
      <c r="I305" s="208"/>
      <c r="L305" s="204"/>
      <c r="M305" s="209"/>
      <c r="N305" s="210"/>
      <c r="O305" s="210"/>
      <c r="P305" s="210"/>
      <c r="Q305" s="210"/>
      <c r="R305" s="210"/>
      <c r="S305" s="210"/>
      <c r="T305" s="211"/>
      <c r="AT305" s="205" t="s">
        <v>167</v>
      </c>
      <c r="AU305" s="205" t="s">
        <v>78</v>
      </c>
      <c r="AV305" s="14" t="s">
        <v>165</v>
      </c>
      <c r="AW305" s="14" t="s">
        <v>33</v>
      </c>
      <c r="AX305" s="14" t="s">
        <v>15</v>
      </c>
      <c r="AY305" s="205" t="s">
        <v>158</v>
      </c>
    </row>
    <row r="306" spans="2:65" s="1" customFormat="1" ht="22.5" customHeight="1">
      <c r="B306" s="175"/>
      <c r="C306" s="176" t="s">
        <v>507</v>
      </c>
      <c r="D306" s="176" t="s">
        <v>160</v>
      </c>
      <c r="E306" s="177" t="s">
        <v>1530</v>
      </c>
      <c r="F306" s="178" t="s">
        <v>1531</v>
      </c>
      <c r="G306" s="179" t="s">
        <v>163</v>
      </c>
      <c r="H306" s="180">
        <v>304.767</v>
      </c>
      <c r="I306" s="181"/>
      <c r="J306" s="182">
        <f>ROUND(I306*H306,2)</f>
        <v>0</v>
      </c>
      <c r="K306" s="178" t="s">
        <v>164</v>
      </c>
      <c r="L306" s="37"/>
      <c r="M306" s="183" t="s">
        <v>3</v>
      </c>
      <c r="N306" s="184" t="s">
        <v>42</v>
      </c>
      <c r="O306" s="67"/>
      <c r="P306" s="185">
        <f>O306*H306</f>
        <v>0</v>
      </c>
      <c r="Q306" s="185">
        <v>0.00083</v>
      </c>
      <c r="R306" s="185">
        <f>Q306*H306</f>
        <v>0.25295661</v>
      </c>
      <c r="S306" s="185">
        <v>0</v>
      </c>
      <c r="T306" s="186">
        <f>S306*H306</f>
        <v>0</v>
      </c>
      <c r="AR306" s="19" t="s">
        <v>253</v>
      </c>
      <c r="AT306" s="19" t="s">
        <v>160</v>
      </c>
      <c r="AU306" s="19" t="s">
        <v>78</v>
      </c>
      <c r="AY306" s="19" t="s">
        <v>158</v>
      </c>
      <c r="BE306" s="187">
        <f>IF(N306="základní",J306,0)</f>
        <v>0</v>
      </c>
      <c r="BF306" s="187">
        <f>IF(N306="snížená",J306,0)</f>
        <v>0</v>
      </c>
      <c r="BG306" s="187">
        <f>IF(N306="zákl. přenesená",J306,0)</f>
        <v>0</v>
      </c>
      <c r="BH306" s="187">
        <f>IF(N306="sníž. přenesená",J306,0)</f>
        <v>0</v>
      </c>
      <c r="BI306" s="187">
        <f>IF(N306="nulová",J306,0)</f>
        <v>0</v>
      </c>
      <c r="BJ306" s="19" t="s">
        <v>15</v>
      </c>
      <c r="BK306" s="187">
        <f>ROUND(I306*H306,2)</f>
        <v>0</v>
      </c>
      <c r="BL306" s="19" t="s">
        <v>253</v>
      </c>
      <c r="BM306" s="19" t="s">
        <v>1532</v>
      </c>
    </row>
    <row r="307" spans="2:65" s="1" customFormat="1" ht="16.5" customHeight="1">
      <c r="B307" s="175"/>
      <c r="C307" s="176" t="s">
        <v>514</v>
      </c>
      <c r="D307" s="176" t="s">
        <v>160</v>
      </c>
      <c r="E307" s="177" t="s">
        <v>1533</v>
      </c>
      <c r="F307" s="178" t="s">
        <v>1534</v>
      </c>
      <c r="G307" s="179" t="s">
        <v>163</v>
      </c>
      <c r="H307" s="180">
        <v>304.767</v>
      </c>
      <c r="I307" s="181"/>
      <c r="J307" s="182">
        <f>ROUND(I307*H307,2)</f>
        <v>0</v>
      </c>
      <c r="K307" s="178" t="s">
        <v>3</v>
      </c>
      <c r="L307" s="37"/>
      <c r="M307" s="231" t="s">
        <v>3</v>
      </c>
      <c r="N307" s="232" t="s">
        <v>42</v>
      </c>
      <c r="O307" s="233"/>
      <c r="P307" s="234">
        <f>O307*H307</f>
        <v>0</v>
      </c>
      <c r="Q307" s="234">
        <v>0</v>
      </c>
      <c r="R307" s="234">
        <f>Q307*H307</f>
        <v>0</v>
      </c>
      <c r="S307" s="234">
        <v>0</v>
      </c>
      <c r="T307" s="235">
        <f>S307*H307</f>
        <v>0</v>
      </c>
      <c r="AR307" s="19" t="s">
        <v>253</v>
      </c>
      <c r="AT307" s="19" t="s">
        <v>160</v>
      </c>
      <c r="AU307" s="19" t="s">
        <v>78</v>
      </c>
      <c r="AY307" s="19" t="s">
        <v>158</v>
      </c>
      <c r="BE307" s="187">
        <f>IF(N307="základní",J307,0)</f>
        <v>0</v>
      </c>
      <c r="BF307" s="187">
        <f>IF(N307="snížená",J307,0)</f>
        <v>0</v>
      </c>
      <c r="BG307" s="187">
        <f>IF(N307="zákl. přenesená",J307,0)</f>
        <v>0</v>
      </c>
      <c r="BH307" s="187">
        <f>IF(N307="sníž. přenesená",J307,0)</f>
        <v>0</v>
      </c>
      <c r="BI307" s="187">
        <f>IF(N307="nulová",J307,0)</f>
        <v>0</v>
      </c>
      <c r="BJ307" s="19" t="s">
        <v>15</v>
      </c>
      <c r="BK307" s="187">
        <f>ROUND(I307*H307,2)</f>
        <v>0</v>
      </c>
      <c r="BL307" s="19" t="s">
        <v>253</v>
      </c>
      <c r="BM307" s="19" t="s">
        <v>1535</v>
      </c>
    </row>
    <row r="308" spans="2:12" s="1" customFormat="1" ht="6.95" customHeight="1">
      <c r="B308" s="52"/>
      <c r="C308" s="53"/>
      <c r="D308" s="53"/>
      <c r="E308" s="53"/>
      <c r="F308" s="53"/>
      <c r="G308" s="53"/>
      <c r="H308" s="53"/>
      <c r="I308" s="137"/>
      <c r="J308" s="53"/>
      <c r="K308" s="53"/>
      <c r="L308" s="37"/>
    </row>
  </sheetData>
  <autoFilter ref="C107:K307"/>
  <mergeCells count="15">
    <mergeCell ref="E7:H7"/>
    <mergeCell ref="E11:H11"/>
    <mergeCell ref="E9:H9"/>
    <mergeCell ref="E13:H13"/>
    <mergeCell ref="E22:H22"/>
    <mergeCell ref="E31:H31"/>
    <mergeCell ref="E52:H52"/>
    <mergeCell ref="E56:H56"/>
    <mergeCell ref="E54:H54"/>
    <mergeCell ref="E58:H58"/>
    <mergeCell ref="E94:H94"/>
    <mergeCell ref="E98:H98"/>
    <mergeCell ref="E96:H96"/>
    <mergeCell ref="E100:H10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8"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98</v>
      </c>
    </row>
    <row r="3" spans="2:46" ht="6.95" customHeight="1">
      <c r="B3" s="20"/>
      <c r="C3" s="21"/>
      <c r="D3" s="21"/>
      <c r="E3" s="21"/>
      <c r="F3" s="21"/>
      <c r="G3" s="21"/>
      <c r="H3" s="21"/>
      <c r="I3" s="119"/>
      <c r="J3" s="21"/>
      <c r="K3" s="21"/>
      <c r="L3" s="22"/>
      <c r="AT3" s="19" t="s">
        <v>78</v>
      </c>
    </row>
    <row r="4" spans="2:46" ht="24.95" customHeight="1">
      <c r="B4" s="22"/>
      <c r="D4" s="23" t="s">
        <v>104</v>
      </c>
      <c r="L4" s="22"/>
      <c r="M4" s="24" t="s">
        <v>11</v>
      </c>
      <c r="AT4" s="19" t="s">
        <v>4</v>
      </c>
    </row>
    <row r="5" spans="2:12" ht="6.95" customHeight="1">
      <c r="B5" s="22"/>
      <c r="L5" s="22"/>
    </row>
    <row r="6" spans="2:12" ht="12" customHeight="1">
      <c r="B6" s="22"/>
      <c r="D6" s="31" t="s">
        <v>17</v>
      </c>
      <c r="L6" s="22"/>
    </row>
    <row r="7" spans="2:12" ht="16.5" customHeight="1">
      <c r="B7" s="22"/>
      <c r="E7" s="120" t="str">
        <f>'Rekapitulace stavby'!K6</f>
        <v>Český Brod, ul. Žitomířská 760 -Energetická úspora ZŠ Tyršova</v>
      </c>
      <c r="F7" s="31"/>
      <c r="G7" s="31"/>
      <c r="H7" s="31"/>
      <c r="L7" s="22"/>
    </row>
    <row r="8" spans="2:12" ht="12">
      <c r="B8" s="22"/>
      <c r="D8" s="31" t="s">
        <v>105</v>
      </c>
      <c r="L8" s="22"/>
    </row>
    <row r="9" spans="2:12" ht="16.5" customHeight="1">
      <c r="B9" s="22"/>
      <c r="E9" s="120" t="s">
        <v>1536</v>
      </c>
      <c r="L9" s="22"/>
    </row>
    <row r="10" spans="2:12" ht="12" customHeight="1">
      <c r="B10" s="22"/>
      <c r="D10" s="31" t="s">
        <v>107</v>
      </c>
      <c r="L10" s="22"/>
    </row>
    <row r="11" spans="2:12" s="1" customFormat="1" ht="16.5" customHeight="1">
      <c r="B11" s="37"/>
      <c r="E11" s="31" t="s">
        <v>108</v>
      </c>
      <c r="F11" s="1"/>
      <c r="G11" s="1"/>
      <c r="H11" s="1"/>
      <c r="I11" s="121"/>
      <c r="L11" s="37"/>
    </row>
    <row r="12" spans="2:12" s="1" customFormat="1" ht="12" customHeight="1">
      <c r="B12" s="37"/>
      <c r="D12" s="31" t="s">
        <v>109</v>
      </c>
      <c r="I12" s="121"/>
      <c r="L12" s="37"/>
    </row>
    <row r="13" spans="2:12" s="1" customFormat="1" ht="36.95" customHeight="1">
      <c r="B13" s="37"/>
      <c r="E13" s="58" t="s">
        <v>1537</v>
      </c>
      <c r="F13" s="1"/>
      <c r="G13" s="1"/>
      <c r="H13" s="1"/>
      <c r="I13" s="121"/>
      <c r="L13" s="37"/>
    </row>
    <row r="14" spans="2:12" s="1" customFormat="1" ht="12">
      <c r="B14" s="37"/>
      <c r="I14" s="121"/>
      <c r="L14" s="37"/>
    </row>
    <row r="15" spans="2:12" s="1" customFormat="1" ht="12" customHeight="1">
      <c r="B15" s="37"/>
      <c r="D15" s="31" t="s">
        <v>19</v>
      </c>
      <c r="F15" s="19" t="s">
        <v>3</v>
      </c>
      <c r="I15" s="122" t="s">
        <v>20</v>
      </c>
      <c r="J15" s="19" t="s">
        <v>3</v>
      </c>
      <c r="L15" s="37"/>
    </row>
    <row r="16" spans="2:12" s="1" customFormat="1" ht="12" customHeight="1">
      <c r="B16" s="37"/>
      <c r="D16" s="31" t="s">
        <v>21</v>
      </c>
      <c r="F16" s="19" t="s">
        <v>22</v>
      </c>
      <c r="I16" s="122" t="s">
        <v>23</v>
      </c>
      <c r="J16" s="60" t="str">
        <f>'Rekapitulace stavby'!AN8</f>
        <v>15.1.2019</v>
      </c>
      <c r="L16" s="37"/>
    </row>
    <row r="17" spans="2:12" s="1" customFormat="1" ht="10.8" customHeight="1">
      <c r="B17" s="37"/>
      <c r="I17" s="121"/>
      <c r="L17" s="37"/>
    </row>
    <row r="18" spans="2:12" s="1" customFormat="1" ht="12" customHeight="1">
      <c r="B18" s="37"/>
      <c r="D18" s="31" t="s">
        <v>25</v>
      </c>
      <c r="I18" s="122" t="s">
        <v>26</v>
      </c>
      <c r="J18" s="19" t="s">
        <v>3</v>
      </c>
      <c r="L18" s="37"/>
    </row>
    <row r="19" spans="2:12" s="1" customFormat="1" ht="18" customHeight="1">
      <c r="B19" s="37"/>
      <c r="E19" s="19" t="s">
        <v>27</v>
      </c>
      <c r="I19" s="122" t="s">
        <v>28</v>
      </c>
      <c r="J19" s="19" t="s">
        <v>3</v>
      </c>
      <c r="L19" s="37"/>
    </row>
    <row r="20" spans="2:12" s="1" customFormat="1" ht="6.95" customHeight="1">
      <c r="B20" s="37"/>
      <c r="I20" s="121"/>
      <c r="L20" s="37"/>
    </row>
    <row r="21" spans="2:12" s="1" customFormat="1" ht="12" customHeight="1">
      <c r="B21" s="37"/>
      <c r="D21" s="31" t="s">
        <v>29</v>
      </c>
      <c r="I21" s="122" t="s">
        <v>26</v>
      </c>
      <c r="J21" s="32" t="str">
        <f>'Rekapitulace stavby'!AN13</f>
        <v>Vyplň údaj</v>
      </c>
      <c r="L21" s="37"/>
    </row>
    <row r="22" spans="2:12" s="1" customFormat="1" ht="18" customHeight="1">
      <c r="B22" s="37"/>
      <c r="E22" s="32" t="str">
        <f>'Rekapitulace stavby'!E14</f>
        <v>Vyplň údaj</v>
      </c>
      <c r="F22" s="19"/>
      <c r="G22" s="19"/>
      <c r="H22" s="19"/>
      <c r="I22" s="122" t="s">
        <v>28</v>
      </c>
      <c r="J22" s="32" t="str">
        <f>'Rekapitulace stavby'!AN14</f>
        <v>Vyplň údaj</v>
      </c>
      <c r="L22" s="37"/>
    </row>
    <row r="23" spans="2:12" s="1" customFormat="1" ht="6.95" customHeight="1">
      <c r="B23" s="37"/>
      <c r="I23" s="121"/>
      <c r="L23" s="37"/>
    </row>
    <row r="24" spans="2:12" s="1" customFormat="1" ht="12" customHeight="1">
      <c r="B24" s="37"/>
      <c r="D24" s="31" t="s">
        <v>31</v>
      </c>
      <c r="I24" s="122" t="s">
        <v>26</v>
      </c>
      <c r="J24" s="19" t="s">
        <v>3</v>
      </c>
      <c r="L24" s="37"/>
    </row>
    <row r="25" spans="2:12" s="1" customFormat="1" ht="18" customHeight="1">
      <c r="B25" s="37"/>
      <c r="E25" s="19" t="s">
        <v>32</v>
      </c>
      <c r="I25" s="122" t="s">
        <v>28</v>
      </c>
      <c r="J25" s="19" t="s">
        <v>3</v>
      </c>
      <c r="L25" s="37"/>
    </row>
    <row r="26" spans="2:12" s="1" customFormat="1" ht="6.95" customHeight="1">
      <c r="B26" s="37"/>
      <c r="I26" s="121"/>
      <c r="L26" s="37"/>
    </row>
    <row r="27" spans="2:12" s="1" customFormat="1" ht="12" customHeight="1">
      <c r="B27" s="37"/>
      <c r="D27" s="31" t="s">
        <v>34</v>
      </c>
      <c r="I27" s="122" t="s">
        <v>26</v>
      </c>
      <c r="J27" s="19" t="str">
        <f>IF('Rekapitulace stavby'!AN19="","",'Rekapitulace stavby'!AN19)</f>
        <v/>
      </c>
      <c r="L27" s="37"/>
    </row>
    <row r="28" spans="2:12" s="1" customFormat="1" ht="18" customHeight="1">
      <c r="B28" s="37"/>
      <c r="E28" s="19" t="str">
        <f>IF('Rekapitulace stavby'!E20="","",'Rekapitulace stavby'!E20)</f>
        <v xml:space="preserve"> </v>
      </c>
      <c r="I28" s="122" t="s">
        <v>28</v>
      </c>
      <c r="J28" s="19" t="str">
        <f>IF('Rekapitulace stavby'!AN20="","",'Rekapitulace stavby'!AN20)</f>
        <v/>
      </c>
      <c r="L28" s="37"/>
    </row>
    <row r="29" spans="2:12" s="1" customFormat="1" ht="6.95" customHeight="1">
      <c r="B29" s="37"/>
      <c r="I29" s="121"/>
      <c r="L29" s="37"/>
    </row>
    <row r="30" spans="2:12" s="1" customFormat="1" ht="12" customHeight="1">
      <c r="B30" s="37"/>
      <c r="D30" s="31" t="s">
        <v>35</v>
      </c>
      <c r="I30" s="121"/>
      <c r="L30" s="37"/>
    </row>
    <row r="31" spans="2:12" s="7" customFormat="1" ht="45" customHeight="1">
      <c r="B31" s="123"/>
      <c r="E31" s="35" t="s">
        <v>111</v>
      </c>
      <c r="F31" s="35"/>
      <c r="G31" s="35"/>
      <c r="H31" s="35"/>
      <c r="I31" s="124"/>
      <c r="L31" s="123"/>
    </row>
    <row r="32" spans="2:12" s="1" customFormat="1" ht="6.95" customHeight="1">
      <c r="B32" s="37"/>
      <c r="I32" s="121"/>
      <c r="L32" s="37"/>
    </row>
    <row r="33" spans="2:12" s="1" customFormat="1" ht="6.95" customHeight="1">
      <c r="B33" s="37"/>
      <c r="D33" s="63"/>
      <c r="E33" s="63"/>
      <c r="F33" s="63"/>
      <c r="G33" s="63"/>
      <c r="H33" s="63"/>
      <c r="I33" s="125"/>
      <c r="J33" s="63"/>
      <c r="K33" s="63"/>
      <c r="L33" s="37"/>
    </row>
    <row r="34" spans="2:12" s="1" customFormat="1" ht="25.4" customHeight="1">
      <c r="B34" s="37"/>
      <c r="D34" s="126" t="s">
        <v>37</v>
      </c>
      <c r="I34" s="121"/>
      <c r="J34" s="83">
        <f>ROUND(J103,2)</f>
        <v>0</v>
      </c>
      <c r="L34" s="37"/>
    </row>
    <row r="35" spans="2:12" s="1" customFormat="1" ht="6.95" customHeight="1">
      <c r="B35" s="37"/>
      <c r="D35" s="63"/>
      <c r="E35" s="63"/>
      <c r="F35" s="63"/>
      <c r="G35" s="63"/>
      <c r="H35" s="63"/>
      <c r="I35" s="125"/>
      <c r="J35" s="63"/>
      <c r="K35" s="63"/>
      <c r="L35" s="37"/>
    </row>
    <row r="36" spans="2:12" s="1" customFormat="1" ht="14.4" customHeight="1">
      <c r="B36" s="37"/>
      <c r="F36" s="41" t="s">
        <v>39</v>
      </c>
      <c r="I36" s="127" t="s">
        <v>38</v>
      </c>
      <c r="J36" s="41" t="s">
        <v>40</v>
      </c>
      <c r="L36" s="37"/>
    </row>
    <row r="37" spans="2:12" s="1" customFormat="1" ht="14.4" customHeight="1">
      <c r="B37" s="37"/>
      <c r="D37" s="31" t="s">
        <v>41</v>
      </c>
      <c r="E37" s="31" t="s">
        <v>42</v>
      </c>
      <c r="F37" s="128">
        <f>ROUND((SUM(BE103:BE158)),2)</f>
        <v>0</v>
      </c>
      <c r="I37" s="129">
        <v>0.21</v>
      </c>
      <c r="J37" s="128">
        <f>ROUND(((SUM(BE103:BE158))*I37),2)</f>
        <v>0</v>
      </c>
      <c r="L37" s="37"/>
    </row>
    <row r="38" spans="2:12" s="1" customFormat="1" ht="14.4" customHeight="1">
      <c r="B38" s="37"/>
      <c r="E38" s="31" t="s">
        <v>43</v>
      </c>
      <c r="F38" s="128">
        <f>ROUND((SUM(BF103:BF158)),2)</f>
        <v>0</v>
      </c>
      <c r="I38" s="129">
        <v>0.15</v>
      </c>
      <c r="J38" s="128">
        <f>ROUND(((SUM(BF103:BF158))*I38),2)</f>
        <v>0</v>
      </c>
      <c r="L38" s="37"/>
    </row>
    <row r="39" spans="2:12" s="1" customFormat="1" ht="14.4" customHeight="1" hidden="1">
      <c r="B39" s="37"/>
      <c r="E39" s="31" t="s">
        <v>44</v>
      </c>
      <c r="F39" s="128">
        <f>ROUND((SUM(BG103:BG158)),2)</f>
        <v>0</v>
      </c>
      <c r="I39" s="129">
        <v>0.21</v>
      </c>
      <c r="J39" s="128">
        <f>0</f>
        <v>0</v>
      </c>
      <c r="L39" s="37"/>
    </row>
    <row r="40" spans="2:12" s="1" customFormat="1" ht="14.4" customHeight="1" hidden="1">
      <c r="B40" s="37"/>
      <c r="E40" s="31" t="s">
        <v>45</v>
      </c>
      <c r="F40" s="128">
        <f>ROUND((SUM(BH103:BH158)),2)</f>
        <v>0</v>
      </c>
      <c r="I40" s="129">
        <v>0.15</v>
      </c>
      <c r="J40" s="128">
        <f>0</f>
        <v>0</v>
      </c>
      <c r="L40" s="37"/>
    </row>
    <row r="41" spans="2:12" s="1" customFormat="1" ht="14.4" customHeight="1" hidden="1">
      <c r="B41" s="37"/>
      <c r="E41" s="31" t="s">
        <v>46</v>
      </c>
      <c r="F41" s="128">
        <f>ROUND((SUM(BI103:BI158)),2)</f>
        <v>0</v>
      </c>
      <c r="I41" s="129">
        <v>0</v>
      </c>
      <c r="J41" s="128">
        <f>0</f>
        <v>0</v>
      </c>
      <c r="L41" s="37"/>
    </row>
    <row r="42" spans="2:12" s="1" customFormat="1" ht="6.95" customHeight="1">
      <c r="B42" s="37"/>
      <c r="I42" s="121"/>
      <c r="L42" s="37"/>
    </row>
    <row r="43" spans="2:12" s="1" customFormat="1" ht="25.4" customHeight="1">
      <c r="B43" s="37"/>
      <c r="C43" s="130"/>
      <c r="D43" s="131" t="s">
        <v>47</v>
      </c>
      <c r="E43" s="71"/>
      <c r="F43" s="71"/>
      <c r="G43" s="132" t="s">
        <v>48</v>
      </c>
      <c r="H43" s="133" t="s">
        <v>49</v>
      </c>
      <c r="I43" s="134"/>
      <c r="J43" s="135">
        <f>SUM(J34:J41)</f>
        <v>0</v>
      </c>
      <c r="K43" s="136"/>
      <c r="L43" s="37"/>
    </row>
    <row r="44" spans="2:12" s="1" customFormat="1" ht="14.4" customHeight="1">
      <c r="B44" s="52"/>
      <c r="C44" s="53"/>
      <c r="D44" s="53"/>
      <c r="E44" s="53"/>
      <c r="F44" s="53"/>
      <c r="G44" s="53"/>
      <c r="H44" s="53"/>
      <c r="I44" s="137"/>
      <c r="J44" s="53"/>
      <c r="K44" s="53"/>
      <c r="L44" s="37"/>
    </row>
    <row r="48" spans="2:12" s="1" customFormat="1" ht="6.95" customHeight="1">
      <c r="B48" s="54"/>
      <c r="C48" s="55"/>
      <c r="D48" s="55"/>
      <c r="E48" s="55"/>
      <c r="F48" s="55"/>
      <c r="G48" s="55"/>
      <c r="H48" s="55"/>
      <c r="I48" s="138"/>
      <c r="J48" s="55"/>
      <c r="K48" s="55"/>
      <c r="L48" s="37"/>
    </row>
    <row r="49" spans="2:12" s="1" customFormat="1" ht="24.95" customHeight="1">
      <c r="B49" s="37"/>
      <c r="C49" s="23" t="s">
        <v>112</v>
      </c>
      <c r="I49" s="121"/>
      <c r="L49" s="37"/>
    </row>
    <row r="50" spans="2:12" s="1" customFormat="1" ht="6.95" customHeight="1">
      <c r="B50" s="37"/>
      <c r="I50" s="121"/>
      <c r="L50" s="37"/>
    </row>
    <row r="51" spans="2:12" s="1" customFormat="1" ht="12" customHeight="1">
      <c r="B51" s="37"/>
      <c r="C51" s="31" t="s">
        <v>17</v>
      </c>
      <c r="I51" s="121"/>
      <c r="L51" s="37"/>
    </row>
    <row r="52" spans="2:12" s="1" customFormat="1" ht="16.5" customHeight="1">
      <c r="B52" s="37"/>
      <c r="E52" s="120" t="str">
        <f>E7</f>
        <v>Český Brod, ul. Žitomířská 760 -Energetická úspora ZŠ Tyršova</v>
      </c>
      <c r="F52" s="31"/>
      <c r="G52" s="31"/>
      <c r="H52" s="31"/>
      <c r="I52" s="121"/>
      <c r="L52" s="37"/>
    </row>
    <row r="53" spans="2:12" ht="12" customHeight="1">
      <c r="B53" s="22"/>
      <c r="C53" s="31" t="s">
        <v>105</v>
      </c>
      <c r="L53" s="22"/>
    </row>
    <row r="54" spans="2:12" ht="16.5" customHeight="1">
      <c r="B54" s="22"/>
      <c r="E54" s="120" t="s">
        <v>1536</v>
      </c>
      <c r="L54" s="22"/>
    </row>
    <row r="55" spans="2:12" ht="12" customHeight="1">
      <c r="B55" s="22"/>
      <c r="C55" s="31" t="s">
        <v>107</v>
      </c>
      <c r="L55" s="22"/>
    </row>
    <row r="56" spans="2:12" s="1" customFormat="1" ht="16.5" customHeight="1">
      <c r="B56" s="37"/>
      <c r="E56" s="31" t="s">
        <v>108</v>
      </c>
      <c r="F56" s="1"/>
      <c r="G56" s="1"/>
      <c r="H56" s="1"/>
      <c r="I56" s="121"/>
      <c r="L56" s="37"/>
    </row>
    <row r="57" spans="2:12" s="1" customFormat="1" ht="12" customHeight="1">
      <c r="B57" s="37"/>
      <c r="C57" s="31" t="s">
        <v>109</v>
      </c>
      <c r="I57" s="121"/>
      <c r="L57" s="37"/>
    </row>
    <row r="58" spans="2:12" s="1" customFormat="1" ht="16.5" customHeight="1">
      <c r="B58" s="37"/>
      <c r="E58" s="58" t="str">
        <f>E13</f>
        <v>1 - Vzduchotechnika</v>
      </c>
      <c r="F58" s="1"/>
      <c r="G58" s="1"/>
      <c r="H58" s="1"/>
      <c r="I58" s="121"/>
      <c r="L58" s="37"/>
    </row>
    <row r="59" spans="2:12" s="1" customFormat="1" ht="6.95" customHeight="1">
      <c r="B59" s="37"/>
      <c r="I59" s="121"/>
      <c r="L59" s="37"/>
    </row>
    <row r="60" spans="2:12" s="1" customFormat="1" ht="12" customHeight="1">
      <c r="B60" s="37"/>
      <c r="C60" s="31" t="s">
        <v>21</v>
      </c>
      <c r="F60" s="19" t="str">
        <f>F16</f>
        <v xml:space="preserve"> </v>
      </c>
      <c r="I60" s="122" t="s">
        <v>23</v>
      </c>
      <c r="J60" s="60" t="str">
        <f>IF(J16="","",J16)</f>
        <v>15.1.2019</v>
      </c>
      <c r="L60" s="37"/>
    </row>
    <row r="61" spans="2:12" s="1" customFormat="1" ht="6.95" customHeight="1">
      <c r="B61" s="37"/>
      <c r="I61" s="121"/>
      <c r="L61" s="37"/>
    </row>
    <row r="62" spans="2:12" s="1" customFormat="1" ht="13.65" customHeight="1">
      <c r="B62" s="37"/>
      <c r="C62" s="31" t="s">
        <v>25</v>
      </c>
      <c r="F62" s="19" t="str">
        <f>E19</f>
        <v>MĚSTO ČESKÝ BROD</v>
      </c>
      <c r="I62" s="122" t="s">
        <v>31</v>
      </c>
      <c r="J62" s="35" t="str">
        <f>E25</f>
        <v>Revitali s.r.o.</v>
      </c>
      <c r="L62" s="37"/>
    </row>
    <row r="63" spans="2:12" s="1" customFormat="1" ht="13.65" customHeight="1">
      <c r="B63" s="37"/>
      <c r="C63" s="31" t="s">
        <v>29</v>
      </c>
      <c r="F63" s="19" t="str">
        <f>IF(E22="","",E22)</f>
        <v>Vyplň údaj</v>
      </c>
      <c r="I63" s="122" t="s">
        <v>34</v>
      </c>
      <c r="J63" s="35" t="str">
        <f>E28</f>
        <v xml:space="preserve"> </v>
      </c>
      <c r="L63" s="37"/>
    </row>
    <row r="64" spans="2:12" s="1" customFormat="1" ht="10.3" customHeight="1">
      <c r="B64" s="37"/>
      <c r="I64" s="121"/>
      <c r="L64" s="37"/>
    </row>
    <row r="65" spans="2:12" s="1" customFormat="1" ht="29.25" customHeight="1">
      <c r="B65" s="37"/>
      <c r="C65" s="139" t="s">
        <v>113</v>
      </c>
      <c r="D65" s="130"/>
      <c r="E65" s="130"/>
      <c r="F65" s="130"/>
      <c r="G65" s="130"/>
      <c r="H65" s="130"/>
      <c r="I65" s="140"/>
      <c r="J65" s="141" t="s">
        <v>114</v>
      </c>
      <c r="K65" s="130"/>
      <c r="L65" s="37"/>
    </row>
    <row r="66" spans="2:12" s="1" customFormat="1" ht="10.3" customHeight="1">
      <c r="B66" s="37"/>
      <c r="I66" s="121"/>
      <c r="L66" s="37"/>
    </row>
    <row r="67" spans="2:47" s="1" customFormat="1" ht="22.8" customHeight="1">
      <c r="B67" s="37"/>
      <c r="C67" s="142" t="s">
        <v>69</v>
      </c>
      <c r="I67" s="121"/>
      <c r="J67" s="83">
        <f>J103</f>
        <v>0</v>
      </c>
      <c r="L67" s="37"/>
      <c r="AU67" s="19" t="s">
        <v>115</v>
      </c>
    </row>
    <row r="68" spans="2:12" s="8" customFormat="1" ht="24.95" customHeight="1">
      <c r="B68" s="143"/>
      <c r="D68" s="144" t="s">
        <v>116</v>
      </c>
      <c r="E68" s="145"/>
      <c r="F68" s="145"/>
      <c r="G68" s="145"/>
      <c r="H68" s="145"/>
      <c r="I68" s="146"/>
      <c r="J68" s="147">
        <f>J104</f>
        <v>0</v>
      </c>
      <c r="L68" s="143"/>
    </row>
    <row r="69" spans="2:12" s="9" customFormat="1" ht="19.9" customHeight="1">
      <c r="B69" s="148"/>
      <c r="D69" s="149" t="s">
        <v>123</v>
      </c>
      <c r="E69" s="150"/>
      <c r="F69" s="150"/>
      <c r="G69" s="150"/>
      <c r="H69" s="150"/>
      <c r="I69" s="151"/>
      <c r="J69" s="152">
        <f>J105</f>
        <v>0</v>
      </c>
      <c r="L69" s="148"/>
    </row>
    <row r="70" spans="2:12" s="8" customFormat="1" ht="24.95" customHeight="1">
      <c r="B70" s="143"/>
      <c r="D70" s="144" t="s">
        <v>132</v>
      </c>
      <c r="E70" s="145"/>
      <c r="F70" s="145"/>
      <c r="G70" s="145"/>
      <c r="H70" s="145"/>
      <c r="I70" s="146"/>
      <c r="J70" s="147">
        <f>J106</f>
        <v>0</v>
      </c>
      <c r="L70" s="143"/>
    </row>
    <row r="71" spans="2:12" s="9" customFormat="1" ht="19.9" customHeight="1">
      <c r="B71" s="148"/>
      <c r="D71" s="149" t="s">
        <v>135</v>
      </c>
      <c r="E71" s="150"/>
      <c r="F71" s="150"/>
      <c r="G71" s="150"/>
      <c r="H71" s="150"/>
      <c r="I71" s="151"/>
      <c r="J71" s="152">
        <f>J107</f>
        <v>0</v>
      </c>
      <c r="L71" s="148"/>
    </row>
    <row r="72" spans="2:12" s="9" customFormat="1" ht="19.9" customHeight="1">
      <c r="B72" s="148"/>
      <c r="D72" s="149" t="s">
        <v>1538</v>
      </c>
      <c r="E72" s="150"/>
      <c r="F72" s="150"/>
      <c r="G72" s="150"/>
      <c r="H72" s="150"/>
      <c r="I72" s="151"/>
      <c r="J72" s="152">
        <f>J110</f>
        <v>0</v>
      </c>
      <c r="L72" s="148"/>
    </row>
    <row r="73" spans="2:12" s="9" customFormat="1" ht="19.9" customHeight="1">
      <c r="B73" s="148"/>
      <c r="D73" s="149" t="s">
        <v>1539</v>
      </c>
      <c r="E73" s="150"/>
      <c r="F73" s="150"/>
      <c r="G73" s="150"/>
      <c r="H73" s="150"/>
      <c r="I73" s="151"/>
      <c r="J73" s="152">
        <f>J121</f>
        <v>0</v>
      </c>
      <c r="L73" s="148"/>
    </row>
    <row r="74" spans="2:12" s="9" customFormat="1" ht="19.9" customHeight="1">
      <c r="B74" s="148"/>
      <c r="D74" s="149" t="s">
        <v>1540</v>
      </c>
      <c r="E74" s="150"/>
      <c r="F74" s="150"/>
      <c r="G74" s="150"/>
      <c r="H74" s="150"/>
      <c r="I74" s="151"/>
      <c r="J74" s="152">
        <f>J128</f>
        <v>0</v>
      </c>
      <c r="L74" s="148"/>
    </row>
    <row r="75" spans="2:12" s="9" customFormat="1" ht="19.9" customHeight="1">
      <c r="B75" s="148"/>
      <c r="D75" s="149" t="s">
        <v>1541</v>
      </c>
      <c r="E75" s="150"/>
      <c r="F75" s="150"/>
      <c r="G75" s="150"/>
      <c r="H75" s="150"/>
      <c r="I75" s="151"/>
      <c r="J75" s="152">
        <f>J132</f>
        <v>0</v>
      </c>
      <c r="L75" s="148"/>
    </row>
    <row r="76" spans="2:12" s="9" customFormat="1" ht="19.9" customHeight="1">
      <c r="B76" s="148"/>
      <c r="D76" s="149" t="s">
        <v>139</v>
      </c>
      <c r="E76" s="150"/>
      <c r="F76" s="150"/>
      <c r="G76" s="150"/>
      <c r="H76" s="150"/>
      <c r="I76" s="151"/>
      <c r="J76" s="152">
        <f>J140</f>
        <v>0</v>
      </c>
      <c r="L76" s="148"/>
    </row>
    <row r="77" spans="2:12" s="9" customFormat="1" ht="19.9" customHeight="1">
      <c r="B77" s="148"/>
      <c r="D77" s="149" t="s">
        <v>140</v>
      </c>
      <c r="E77" s="150"/>
      <c r="F77" s="150"/>
      <c r="G77" s="150"/>
      <c r="H77" s="150"/>
      <c r="I77" s="151"/>
      <c r="J77" s="152">
        <f>J144</f>
        <v>0</v>
      </c>
      <c r="L77" s="148"/>
    </row>
    <row r="78" spans="2:12" s="9" customFormat="1" ht="19.9" customHeight="1">
      <c r="B78" s="148"/>
      <c r="D78" s="149" t="s">
        <v>1542</v>
      </c>
      <c r="E78" s="150"/>
      <c r="F78" s="150"/>
      <c r="G78" s="150"/>
      <c r="H78" s="150"/>
      <c r="I78" s="151"/>
      <c r="J78" s="152">
        <f>J146</f>
        <v>0</v>
      </c>
      <c r="L78" s="148"/>
    </row>
    <row r="79" spans="2:12" s="9" customFormat="1" ht="19.9" customHeight="1">
      <c r="B79" s="148"/>
      <c r="D79" s="149" t="s">
        <v>1543</v>
      </c>
      <c r="E79" s="150"/>
      <c r="F79" s="150"/>
      <c r="G79" s="150"/>
      <c r="H79" s="150"/>
      <c r="I79" s="151"/>
      <c r="J79" s="152">
        <f>J150</f>
        <v>0</v>
      </c>
      <c r="L79" s="148"/>
    </row>
    <row r="80" spans="2:12" s="1" customFormat="1" ht="21.8" customHeight="1">
      <c r="B80" s="37"/>
      <c r="I80" s="121"/>
      <c r="L80" s="37"/>
    </row>
    <row r="81" spans="2:12" s="1" customFormat="1" ht="6.95" customHeight="1">
      <c r="B81" s="52"/>
      <c r="C81" s="53"/>
      <c r="D81" s="53"/>
      <c r="E81" s="53"/>
      <c r="F81" s="53"/>
      <c r="G81" s="53"/>
      <c r="H81" s="53"/>
      <c r="I81" s="137"/>
      <c r="J81" s="53"/>
      <c r="K81" s="53"/>
      <c r="L81" s="37"/>
    </row>
    <row r="85" spans="2:12" s="1" customFormat="1" ht="6.95" customHeight="1">
      <c r="B85" s="54"/>
      <c r="C85" s="55"/>
      <c r="D85" s="55"/>
      <c r="E85" s="55"/>
      <c r="F85" s="55"/>
      <c r="G85" s="55"/>
      <c r="H85" s="55"/>
      <c r="I85" s="138"/>
      <c r="J85" s="55"/>
      <c r="K85" s="55"/>
      <c r="L85" s="37"/>
    </row>
    <row r="86" spans="2:12" s="1" customFormat="1" ht="24.95" customHeight="1">
      <c r="B86" s="37"/>
      <c r="C86" s="23" t="s">
        <v>143</v>
      </c>
      <c r="I86" s="121"/>
      <c r="L86" s="37"/>
    </row>
    <row r="87" spans="2:12" s="1" customFormat="1" ht="6.95" customHeight="1">
      <c r="B87" s="37"/>
      <c r="I87" s="121"/>
      <c r="L87" s="37"/>
    </row>
    <row r="88" spans="2:12" s="1" customFormat="1" ht="12" customHeight="1">
      <c r="B88" s="37"/>
      <c r="C88" s="31" t="s">
        <v>17</v>
      </c>
      <c r="I88" s="121"/>
      <c r="L88" s="37"/>
    </row>
    <row r="89" spans="2:12" s="1" customFormat="1" ht="16.5" customHeight="1">
      <c r="B89" s="37"/>
      <c r="E89" s="120" t="str">
        <f>E7</f>
        <v>Český Brod, ul. Žitomířská 760 -Energetická úspora ZŠ Tyršova</v>
      </c>
      <c r="F89" s="31"/>
      <c r="G89" s="31"/>
      <c r="H89" s="31"/>
      <c r="I89" s="121"/>
      <c r="L89" s="37"/>
    </row>
    <row r="90" spans="2:12" ht="12" customHeight="1">
      <c r="B90" s="22"/>
      <c r="C90" s="31" t="s">
        <v>105</v>
      </c>
      <c r="L90" s="22"/>
    </row>
    <row r="91" spans="2:12" ht="16.5" customHeight="1">
      <c r="B91" s="22"/>
      <c r="E91" s="120" t="s">
        <v>1536</v>
      </c>
      <c r="L91" s="22"/>
    </row>
    <row r="92" spans="2:12" ht="12" customHeight="1">
      <c r="B92" s="22"/>
      <c r="C92" s="31" t="s">
        <v>107</v>
      </c>
      <c r="L92" s="22"/>
    </row>
    <row r="93" spans="2:12" s="1" customFormat="1" ht="16.5" customHeight="1">
      <c r="B93" s="37"/>
      <c r="E93" s="31" t="s">
        <v>108</v>
      </c>
      <c r="F93" s="1"/>
      <c r="G93" s="1"/>
      <c r="H93" s="1"/>
      <c r="I93" s="121"/>
      <c r="L93" s="37"/>
    </row>
    <row r="94" spans="2:12" s="1" customFormat="1" ht="12" customHeight="1">
      <c r="B94" s="37"/>
      <c r="C94" s="31" t="s">
        <v>109</v>
      </c>
      <c r="I94" s="121"/>
      <c r="L94" s="37"/>
    </row>
    <row r="95" spans="2:12" s="1" customFormat="1" ht="16.5" customHeight="1">
      <c r="B95" s="37"/>
      <c r="E95" s="58" t="str">
        <f>E13</f>
        <v>1 - Vzduchotechnika</v>
      </c>
      <c r="F95" s="1"/>
      <c r="G95" s="1"/>
      <c r="H95" s="1"/>
      <c r="I95" s="121"/>
      <c r="L95" s="37"/>
    </row>
    <row r="96" spans="2:12" s="1" customFormat="1" ht="6.95" customHeight="1">
      <c r="B96" s="37"/>
      <c r="I96" s="121"/>
      <c r="L96" s="37"/>
    </row>
    <row r="97" spans="2:12" s="1" customFormat="1" ht="12" customHeight="1">
      <c r="B97" s="37"/>
      <c r="C97" s="31" t="s">
        <v>21</v>
      </c>
      <c r="F97" s="19" t="str">
        <f>F16</f>
        <v xml:space="preserve"> </v>
      </c>
      <c r="I97" s="122" t="s">
        <v>23</v>
      </c>
      <c r="J97" s="60" t="str">
        <f>IF(J16="","",J16)</f>
        <v>15.1.2019</v>
      </c>
      <c r="L97" s="37"/>
    </row>
    <row r="98" spans="2:12" s="1" customFormat="1" ht="6.95" customHeight="1">
      <c r="B98" s="37"/>
      <c r="I98" s="121"/>
      <c r="L98" s="37"/>
    </row>
    <row r="99" spans="2:12" s="1" customFormat="1" ht="13.65" customHeight="1">
      <c r="B99" s="37"/>
      <c r="C99" s="31" t="s">
        <v>25</v>
      </c>
      <c r="F99" s="19" t="str">
        <f>E19</f>
        <v>MĚSTO ČESKÝ BROD</v>
      </c>
      <c r="I99" s="122" t="s">
        <v>31</v>
      </c>
      <c r="J99" s="35" t="str">
        <f>E25</f>
        <v>Revitali s.r.o.</v>
      </c>
      <c r="L99" s="37"/>
    </row>
    <row r="100" spans="2:12" s="1" customFormat="1" ht="13.65" customHeight="1">
      <c r="B100" s="37"/>
      <c r="C100" s="31" t="s">
        <v>29</v>
      </c>
      <c r="F100" s="19" t="str">
        <f>IF(E22="","",E22)</f>
        <v>Vyplň údaj</v>
      </c>
      <c r="I100" s="122" t="s">
        <v>34</v>
      </c>
      <c r="J100" s="35" t="str">
        <f>E28</f>
        <v xml:space="preserve"> </v>
      </c>
      <c r="L100" s="37"/>
    </row>
    <row r="101" spans="2:12" s="1" customFormat="1" ht="10.3" customHeight="1">
      <c r="B101" s="37"/>
      <c r="I101" s="121"/>
      <c r="L101" s="37"/>
    </row>
    <row r="102" spans="2:20" s="10" customFormat="1" ht="29.25" customHeight="1">
      <c r="B102" s="153"/>
      <c r="C102" s="154" t="s">
        <v>144</v>
      </c>
      <c r="D102" s="155" t="s">
        <v>56</v>
      </c>
      <c r="E102" s="155" t="s">
        <v>52</v>
      </c>
      <c r="F102" s="155" t="s">
        <v>53</v>
      </c>
      <c r="G102" s="155" t="s">
        <v>145</v>
      </c>
      <c r="H102" s="155" t="s">
        <v>146</v>
      </c>
      <c r="I102" s="156" t="s">
        <v>147</v>
      </c>
      <c r="J102" s="155" t="s">
        <v>114</v>
      </c>
      <c r="K102" s="157" t="s">
        <v>148</v>
      </c>
      <c r="L102" s="153"/>
      <c r="M102" s="75" t="s">
        <v>3</v>
      </c>
      <c r="N102" s="76" t="s">
        <v>41</v>
      </c>
      <c r="O102" s="76" t="s">
        <v>149</v>
      </c>
      <c r="P102" s="76" t="s">
        <v>150</v>
      </c>
      <c r="Q102" s="76" t="s">
        <v>151</v>
      </c>
      <c r="R102" s="76" t="s">
        <v>152</v>
      </c>
      <c r="S102" s="76" t="s">
        <v>153</v>
      </c>
      <c r="T102" s="77" t="s">
        <v>154</v>
      </c>
    </row>
    <row r="103" spans="2:63" s="1" customFormat="1" ht="22.8" customHeight="1">
      <c r="B103" s="37"/>
      <c r="C103" s="80" t="s">
        <v>155</v>
      </c>
      <c r="I103" s="121"/>
      <c r="J103" s="158">
        <f>BK103</f>
        <v>0</v>
      </c>
      <c r="L103" s="37"/>
      <c r="M103" s="78"/>
      <c r="N103" s="63"/>
      <c r="O103" s="63"/>
      <c r="P103" s="159">
        <f>P104+P106</f>
        <v>0</v>
      </c>
      <c r="Q103" s="63"/>
      <c r="R103" s="159">
        <f>R104+R106</f>
        <v>0</v>
      </c>
      <c r="S103" s="63"/>
      <c r="T103" s="160">
        <f>T104+T106</f>
        <v>0</v>
      </c>
      <c r="AT103" s="19" t="s">
        <v>70</v>
      </c>
      <c r="AU103" s="19" t="s">
        <v>115</v>
      </c>
      <c r="BK103" s="161">
        <f>BK104+BK106</f>
        <v>0</v>
      </c>
    </row>
    <row r="104" spans="2:63" s="11" customFormat="1" ht="25.9" customHeight="1">
      <c r="B104" s="162"/>
      <c r="D104" s="163" t="s">
        <v>70</v>
      </c>
      <c r="E104" s="164" t="s">
        <v>156</v>
      </c>
      <c r="F104" s="164" t="s">
        <v>157</v>
      </c>
      <c r="I104" s="165"/>
      <c r="J104" s="166">
        <f>BK104</f>
        <v>0</v>
      </c>
      <c r="L104" s="162"/>
      <c r="M104" s="167"/>
      <c r="N104" s="168"/>
      <c r="O104" s="168"/>
      <c r="P104" s="169">
        <f>P105</f>
        <v>0</v>
      </c>
      <c r="Q104" s="168"/>
      <c r="R104" s="169">
        <f>R105</f>
        <v>0</v>
      </c>
      <c r="S104" s="168"/>
      <c r="T104" s="170">
        <f>T105</f>
        <v>0</v>
      </c>
      <c r="AR104" s="163" t="s">
        <v>15</v>
      </c>
      <c r="AT104" s="171" t="s">
        <v>70</v>
      </c>
      <c r="AU104" s="171" t="s">
        <v>71</v>
      </c>
      <c r="AY104" s="163" t="s">
        <v>158</v>
      </c>
      <c r="BK104" s="172">
        <f>BK105</f>
        <v>0</v>
      </c>
    </row>
    <row r="105" spans="2:63" s="11" customFormat="1" ht="22.8" customHeight="1">
      <c r="B105" s="162"/>
      <c r="D105" s="163" t="s">
        <v>70</v>
      </c>
      <c r="E105" s="173" t="s">
        <v>201</v>
      </c>
      <c r="F105" s="173" t="s">
        <v>543</v>
      </c>
      <c r="I105" s="165"/>
      <c r="J105" s="174">
        <f>BK105</f>
        <v>0</v>
      </c>
      <c r="L105" s="162"/>
      <c r="M105" s="167"/>
      <c r="N105" s="168"/>
      <c r="O105" s="168"/>
      <c r="P105" s="169">
        <v>0</v>
      </c>
      <c r="Q105" s="168"/>
      <c r="R105" s="169">
        <v>0</v>
      </c>
      <c r="S105" s="168"/>
      <c r="T105" s="170">
        <v>0</v>
      </c>
      <c r="AR105" s="163" t="s">
        <v>15</v>
      </c>
      <c r="AT105" s="171" t="s">
        <v>70</v>
      </c>
      <c r="AU105" s="171" t="s">
        <v>15</v>
      </c>
      <c r="AY105" s="163" t="s">
        <v>158</v>
      </c>
      <c r="BK105" s="172">
        <v>0</v>
      </c>
    </row>
    <row r="106" spans="2:63" s="11" customFormat="1" ht="25.9" customHeight="1">
      <c r="B106" s="162"/>
      <c r="D106" s="163" t="s">
        <v>70</v>
      </c>
      <c r="E106" s="164" t="s">
        <v>726</v>
      </c>
      <c r="F106" s="164" t="s">
        <v>727</v>
      </c>
      <c r="I106" s="165"/>
      <c r="J106" s="166">
        <f>BK106</f>
        <v>0</v>
      </c>
      <c r="L106" s="162"/>
      <c r="M106" s="167"/>
      <c r="N106" s="168"/>
      <c r="O106" s="168"/>
      <c r="P106" s="169">
        <f>P107+P110+P121+P128+P132+P140+P144+P146+P150</f>
        <v>0</v>
      </c>
      <c r="Q106" s="168"/>
      <c r="R106" s="169">
        <f>R107+R110+R121+R128+R132+R140+R144+R146+R150</f>
        <v>0</v>
      </c>
      <c r="S106" s="168"/>
      <c r="T106" s="170">
        <f>T107+T110+T121+T128+T132+T140+T144+T146+T150</f>
        <v>0</v>
      </c>
      <c r="AR106" s="163" t="s">
        <v>78</v>
      </c>
      <c r="AT106" s="171" t="s">
        <v>70</v>
      </c>
      <c r="AU106" s="171" t="s">
        <v>71</v>
      </c>
      <c r="AY106" s="163" t="s">
        <v>158</v>
      </c>
      <c r="BK106" s="172">
        <f>BK107+BK110+BK121+BK128+BK132+BK140+BK144+BK146+BK150</f>
        <v>0</v>
      </c>
    </row>
    <row r="107" spans="2:63" s="11" customFormat="1" ht="22.8" customHeight="1">
      <c r="B107" s="162"/>
      <c r="D107" s="163" t="s">
        <v>70</v>
      </c>
      <c r="E107" s="173" t="s">
        <v>827</v>
      </c>
      <c r="F107" s="173" t="s">
        <v>828</v>
      </c>
      <c r="I107" s="165"/>
      <c r="J107" s="174">
        <f>BK107</f>
        <v>0</v>
      </c>
      <c r="L107" s="162"/>
      <c r="M107" s="167"/>
      <c r="N107" s="168"/>
      <c r="O107" s="168"/>
      <c r="P107" s="169">
        <f>SUM(P108:P109)</f>
        <v>0</v>
      </c>
      <c r="Q107" s="168"/>
      <c r="R107" s="169">
        <f>SUM(R108:R109)</f>
        <v>0</v>
      </c>
      <c r="S107" s="168"/>
      <c r="T107" s="170">
        <f>SUM(T108:T109)</f>
        <v>0</v>
      </c>
      <c r="AR107" s="163" t="s">
        <v>78</v>
      </c>
      <c r="AT107" s="171" t="s">
        <v>70</v>
      </c>
      <c r="AU107" s="171" t="s">
        <v>15</v>
      </c>
      <c r="AY107" s="163" t="s">
        <v>158</v>
      </c>
      <c r="BK107" s="172">
        <f>SUM(BK108:BK109)</f>
        <v>0</v>
      </c>
    </row>
    <row r="108" spans="2:65" s="1" customFormat="1" ht="16.5" customHeight="1">
      <c r="B108" s="175"/>
      <c r="C108" s="176" t="s">
        <v>15</v>
      </c>
      <c r="D108" s="176" t="s">
        <v>160</v>
      </c>
      <c r="E108" s="177" t="s">
        <v>1544</v>
      </c>
      <c r="F108" s="178" t="s">
        <v>1545</v>
      </c>
      <c r="G108" s="179" t="s">
        <v>163</v>
      </c>
      <c r="H108" s="180">
        <v>18</v>
      </c>
      <c r="I108" s="181"/>
      <c r="J108" s="182">
        <f>ROUND(I108*H108,2)</f>
        <v>0</v>
      </c>
      <c r="K108" s="178" t="s">
        <v>3</v>
      </c>
      <c r="L108" s="37"/>
      <c r="M108" s="183" t="s">
        <v>3</v>
      </c>
      <c r="N108" s="184" t="s">
        <v>42</v>
      </c>
      <c r="O108" s="67"/>
      <c r="P108" s="185">
        <f>O108*H108</f>
        <v>0</v>
      </c>
      <c r="Q108" s="185">
        <v>0</v>
      </c>
      <c r="R108" s="185">
        <f>Q108*H108</f>
        <v>0</v>
      </c>
      <c r="S108" s="185">
        <v>0</v>
      </c>
      <c r="T108" s="186">
        <f>S108*H108</f>
        <v>0</v>
      </c>
      <c r="AR108" s="19" t="s">
        <v>253</v>
      </c>
      <c r="AT108" s="19" t="s">
        <v>160</v>
      </c>
      <c r="AU108" s="19" t="s">
        <v>78</v>
      </c>
      <c r="AY108" s="19" t="s">
        <v>158</v>
      </c>
      <c r="BE108" s="187">
        <f>IF(N108="základní",J108,0)</f>
        <v>0</v>
      </c>
      <c r="BF108" s="187">
        <f>IF(N108="snížená",J108,0)</f>
        <v>0</v>
      </c>
      <c r="BG108" s="187">
        <f>IF(N108="zákl. přenesená",J108,0)</f>
        <v>0</v>
      </c>
      <c r="BH108" s="187">
        <f>IF(N108="sníž. přenesená",J108,0)</f>
        <v>0</v>
      </c>
      <c r="BI108" s="187">
        <f>IF(N108="nulová",J108,0)</f>
        <v>0</v>
      </c>
      <c r="BJ108" s="19" t="s">
        <v>15</v>
      </c>
      <c r="BK108" s="187">
        <f>ROUND(I108*H108,2)</f>
        <v>0</v>
      </c>
      <c r="BL108" s="19" t="s">
        <v>253</v>
      </c>
      <c r="BM108" s="19" t="s">
        <v>1546</v>
      </c>
    </row>
    <row r="109" spans="2:65" s="1" customFormat="1" ht="16.5" customHeight="1">
      <c r="B109" s="175"/>
      <c r="C109" s="212" t="s">
        <v>78</v>
      </c>
      <c r="D109" s="212" t="s">
        <v>248</v>
      </c>
      <c r="E109" s="213" t="s">
        <v>1547</v>
      </c>
      <c r="F109" s="214" t="s">
        <v>1548</v>
      </c>
      <c r="G109" s="215" t="s">
        <v>219</v>
      </c>
      <c r="H109" s="216">
        <v>18</v>
      </c>
      <c r="I109" s="217"/>
      <c r="J109" s="218">
        <f>ROUND(I109*H109,2)</f>
        <v>0</v>
      </c>
      <c r="K109" s="214" t="s">
        <v>3</v>
      </c>
      <c r="L109" s="219"/>
      <c r="M109" s="220" t="s">
        <v>3</v>
      </c>
      <c r="N109" s="221" t="s">
        <v>42</v>
      </c>
      <c r="O109" s="67"/>
      <c r="P109" s="185">
        <f>O109*H109</f>
        <v>0</v>
      </c>
      <c r="Q109" s="185">
        <v>0</v>
      </c>
      <c r="R109" s="185">
        <f>Q109*H109</f>
        <v>0</v>
      </c>
      <c r="S109" s="185">
        <v>0</v>
      </c>
      <c r="T109" s="186">
        <f>S109*H109</f>
        <v>0</v>
      </c>
      <c r="AR109" s="19" t="s">
        <v>364</v>
      </c>
      <c r="AT109" s="19" t="s">
        <v>248</v>
      </c>
      <c r="AU109" s="19" t="s">
        <v>78</v>
      </c>
      <c r="AY109" s="19" t="s">
        <v>158</v>
      </c>
      <c r="BE109" s="187">
        <f>IF(N109="základní",J109,0)</f>
        <v>0</v>
      </c>
      <c r="BF109" s="187">
        <f>IF(N109="snížená",J109,0)</f>
        <v>0</v>
      </c>
      <c r="BG109" s="187">
        <f>IF(N109="zákl. přenesená",J109,0)</f>
        <v>0</v>
      </c>
      <c r="BH109" s="187">
        <f>IF(N109="sníž. přenesená",J109,0)</f>
        <v>0</v>
      </c>
      <c r="BI109" s="187">
        <f>IF(N109="nulová",J109,0)</f>
        <v>0</v>
      </c>
      <c r="BJ109" s="19" t="s">
        <v>15</v>
      </c>
      <c r="BK109" s="187">
        <f>ROUND(I109*H109,2)</f>
        <v>0</v>
      </c>
      <c r="BL109" s="19" t="s">
        <v>253</v>
      </c>
      <c r="BM109" s="19" t="s">
        <v>1549</v>
      </c>
    </row>
    <row r="110" spans="2:63" s="11" customFormat="1" ht="22.8" customHeight="1">
      <c r="B110" s="162"/>
      <c r="D110" s="163" t="s">
        <v>70</v>
      </c>
      <c r="E110" s="173" t="s">
        <v>1550</v>
      </c>
      <c r="F110" s="173" t="s">
        <v>97</v>
      </c>
      <c r="I110" s="165"/>
      <c r="J110" s="174">
        <f>BK110</f>
        <v>0</v>
      </c>
      <c r="L110" s="162"/>
      <c r="M110" s="167"/>
      <c r="N110" s="168"/>
      <c r="O110" s="168"/>
      <c r="P110" s="169">
        <f>SUM(P111:P120)</f>
        <v>0</v>
      </c>
      <c r="Q110" s="168"/>
      <c r="R110" s="169">
        <f>SUM(R111:R120)</f>
        <v>0</v>
      </c>
      <c r="S110" s="168"/>
      <c r="T110" s="170">
        <f>SUM(T111:T120)</f>
        <v>0</v>
      </c>
      <c r="AR110" s="163" t="s">
        <v>78</v>
      </c>
      <c r="AT110" s="171" t="s">
        <v>70</v>
      </c>
      <c r="AU110" s="171" t="s">
        <v>15</v>
      </c>
      <c r="AY110" s="163" t="s">
        <v>158</v>
      </c>
      <c r="BK110" s="172">
        <f>SUM(BK111:BK120)</f>
        <v>0</v>
      </c>
    </row>
    <row r="111" spans="2:65" s="1" customFormat="1" ht="16.5" customHeight="1">
      <c r="B111" s="175"/>
      <c r="C111" s="176" t="s">
        <v>84</v>
      </c>
      <c r="D111" s="176" t="s">
        <v>160</v>
      </c>
      <c r="E111" s="177" t="s">
        <v>1551</v>
      </c>
      <c r="F111" s="178" t="s">
        <v>1552</v>
      </c>
      <c r="G111" s="179" t="s">
        <v>322</v>
      </c>
      <c r="H111" s="180">
        <v>9</v>
      </c>
      <c r="I111" s="181"/>
      <c r="J111" s="182">
        <f>ROUND(I111*H111,2)</f>
        <v>0</v>
      </c>
      <c r="K111" s="178" t="s">
        <v>3</v>
      </c>
      <c r="L111" s="37"/>
      <c r="M111" s="183" t="s">
        <v>3</v>
      </c>
      <c r="N111" s="184" t="s">
        <v>42</v>
      </c>
      <c r="O111" s="67"/>
      <c r="P111" s="185">
        <f>O111*H111</f>
        <v>0</v>
      </c>
      <c r="Q111" s="185">
        <v>0</v>
      </c>
      <c r="R111" s="185">
        <f>Q111*H111</f>
        <v>0</v>
      </c>
      <c r="S111" s="185">
        <v>0</v>
      </c>
      <c r="T111" s="186">
        <f>S111*H111</f>
        <v>0</v>
      </c>
      <c r="AR111" s="19" t="s">
        <v>253</v>
      </c>
      <c r="AT111" s="19" t="s">
        <v>160</v>
      </c>
      <c r="AU111" s="19" t="s">
        <v>78</v>
      </c>
      <c r="AY111" s="19" t="s">
        <v>158</v>
      </c>
      <c r="BE111" s="187">
        <f>IF(N111="základní",J111,0)</f>
        <v>0</v>
      </c>
      <c r="BF111" s="187">
        <f>IF(N111="snížená",J111,0)</f>
        <v>0</v>
      </c>
      <c r="BG111" s="187">
        <f>IF(N111="zákl. přenesená",J111,0)</f>
        <v>0</v>
      </c>
      <c r="BH111" s="187">
        <f>IF(N111="sníž. přenesená",J111,0)</f>
        <v>0</v>
      </c>
      <c r="BI111" s="187">
        <f>IF(N111="nulová",J111,0)</f>
        <v>0</v>
      </c>
      <c r="BJ111" s="19" t="s">
        <v>15</v>
      </c>
      <c r="BK111" s="187">
        <f>ROUND(I111*H111,2)</f>
        <v>0</v>
      </c>
      <c r="BL111" s="19" t="s">
        <v>253</v>
      </c>
      <c r="BM111" s="19" t="s">
        <v>1553</v>
      </c>
    </row>
    <row r="112" spans="2:65" s="1" customFormat="1" ht="16.5" customHeight="1">
      <c r="B112" s="175"/>
      <c r="C112" s="212" t="s">
        <v>165</v>
      </c>
      <c r="D112" s="212" t="s">
        <v>248</v>
      </c>
      <c r="E112" s="213" t="s">
        <v>1554</v>
      </c>
      <c r="F112" s="214" t="s">
        <v>1555</v>
      </c>
      <c r="G112" s="215" t="s">
        <v>322</v>
      </c>
      <c r="H112" s="216">
        <v>9</v>
      </c>
      <c r="I112" s="217"/>
      <c r="J112" s="218">
        <f>ROUND(I112*H112,2)</f>
        <v>0</v>
      </c>
      <c r="K112" s="214" t="s">
        <v>3</v>
      </c>
      <c r="L112" s="219"/>
      <c r="M112" s="220" t="s">
        <v>3</v>
      </c>
      <c r="N112" s="221" t="s">
        <v>42</v>
      </c>
      <c r="O112" s="67"/>
      <c r="P112" s="185">
        <f>O112*H112</f>
        <v>0</v>
      </c>
      <c r="Q112" s="185">
        <v>0</v>
      </c>
      <c r="R112" s="185">
        <f>Q112*H112</f>
        <v>0</v>
      </c>
      <c r="S112" s="185">
        <v>0</v>
      </c>
      <c r="T112" s="186">
        <f>S112*H112</f>
        <v>0</v>
      </c>
      <c r="AR112" s="19" t="s">
        <v>364</v>
      </c>
      <c r="AT112" s="19" t="s">
        <v>248</v>
      </c>
      <c r="AU112" s="19" t="s">
        <v>78</v>
      </c>
      <c r="AY112" s="19" t="s">
        <v>158</v>
      </c>
      <c r="BE112" s="187">
        <f>IF(N112="základní",J112,0)</f>
        <v>0</v>
      </c>
      <c r="BF112" s="187">
        <f>IF(N112="snížená",J112,0)</f>
        <v>0</v>
      </c>
      <c r="BG112" s="187">
        <f>IF(N112="zákl. přenesená",J112,0)</f>
        <v>0</v>
      </c>
      <c r="BH112" s="187">
        <f>IF(N112="sníž. přenesená",J112,0)</f>
        <v>0</v>
      </c>
      <c r="BI112" s="187">
        <f>IF(N112="nulová",J112,0)</f>
        <v>0</v>
      </c>
      <c r="BJ112" s="19" t="s">
        <v>15</v>
      </c>
      <c r="BK112" s="187">
        <f>ROUND(I112*H112,2)</f>
        <v>0</v>
      </c>
      <c r="BL112" s="19" t="s">
        <v>253</v>
      </c>
      <c r="BM112" s="19" t="s">
        <v>1556</v>
      </c>
    </row>
    <row r="113" spans="2:65" s="1" customFormat="1" ht="16.5" customHeight="1">
      <c r="B113" s="175"/>
      <c r="C113" s="212" t="s">
        <v>182</v>
      </c>
      <c r="D113" s="212" t="s">
        <v>248</v>
      </c>
      <c r="E113" s="213" t="s">
        <v>1557</v>
      </c>
      <c r="F113" s="214" t="s">
        <v>1558</v>
      </c>
      <c r="G113" s="215" t="s">
        <v>322</v>
      </c>
      <c r="H113" s="216">
        <v>9</v>
      </c>
      <c r="I113" s="217"/>
      <c r="J113" s="218">
        <f>ROUND(I113*H113,2)</f>
        <v>0</v>
      </c>
      <c r="K113" s="214" t="s">
        <v>3</v>
      </c>
      <c r="L113" s="219"/>
      <c r="M113" s="220" t="s">
        <v>3</v>
      </c>
      <c r="N113" s="221" t="s">
        <v>42</v>
      </c>
      <c r="O113" s="67"/>
      <c r="P113" s="185">
        <f>O113*H113</f>
        <v>0</v>
      </c>
      <c r="Q113" s="185">
        <v>0</v>
      </c>
      <c r="R113" s="185">
        <f>Q113*H113</f>
        <v>0</v>
      </c>
      <c r="S113" s="185">
        <v>0</v>
      </c>
      <c r="T113" s="186">
        <f>S113*H113</f>
        <v>0</v>
      </c>
      <c r="AR113" s="19" t="s">
        <v>364</v>
      </c>
      <c r="AT113" s="19" t="s">
        <v>248</v>
      </c>
      <c r="AU113" s="19" t="s">
        <v>78</v>
      </c>
      <c r="AY113" s="19" t="s">
        <v>158</v>
      </c>
      <c r="BE113" s="187">
        <f>IF(N113="základní",J113,0)</f>
        <v>0</v>
      </c>
      <c r="BF113" s="187">
        <f>IF(N113="snížená",J113,0)</f>
        <v>0</v>
      </c>
      <c r="BG113" s="187">
        <f>IF(N113="zákl. přenesená",J113,0)</f>
        <v>0</v>
      </c>
      <c r="BH113" s="187">
        <f>IF(N113="sníž. přenesená",J113,0)</f>
        <v>0</v>
      </c>
      <c r="BI113" s="187">
        <f>IF(N113="nulová",J113,0)</f>
        <v>0</v>
      </c>
      <c r="BJ113" s="19" t="s">
        <v>15</v>
      </c>
      <c r="BK113" s="187">
        <f>ROUND(I113*H113,2)</f>
        <v>0</v>
      </c>
      <c r="BL113" s="19" t="s">
        <v>253</v>
      </c>
      <c r="BM113" s="19" t="s">
        <v>1559</v>
      </c>
    </row>
    <row r="114" spans="2:65" s="1" customFormat="1" ht="16.5" customHeight="1">
      <c r="B114" s="175"/>
      <c r="C114" s="176" t="s">
        <v>187</v>
      </c>
      <c r="D114" s="176" t="s">
        <v>160</v>
      </c>
      <c r="E114" s="177" t="s">
        <v>1560</v>
      </c>
      <c r="F114" s="178" t="s">
        <v>1561</v>
      </c>
      <c r="G114" s="179" t="s">
        <v>219</v>
      </c>
      <c r="H114" s="180">
        <v>18</v>
      </c>
      <c r="I114" s="181"/>
      <c r="J114" s="182">
        <f>ROUND(I114*H114,2)</f>
        <v>0</v>
      </c>
      <c r="K114" s="178" t="s">
        <v>3</v>
      </c>
      <c r="L114" s="37"/>
      <c r="M114" s="183" t="s">
        <v>3</v>
      </c>
      <c r="N114" s="184" t="s">
        <v>42</v>
      </c>
      <c r="O114" s="67"/>
      <c r="P114" s="185">
        <f>O114*H114</f>
        <v>0</v>
      </c>
      <c r="Q114" s="185">
        <v>0</v>
      </c>
      <c r="R114" s="185">
        <f>Q114*H114</f>
        <v>0</v>
      </c>
      <c r="S114" s="185">
        <v>0</v>
      </c>
      <c r="T114" s="186">
        <f>S114*H114</f>
        <v>0</v>
      </c>
      <c r="AR114" s="19" t="s">
        <v>253</v>
      </c>
      <c r="AT114" s="19" t="s">
        <v>160</v>
      </c>
      <c r="AU114" s="19" t="s">
        <v>78</v>
      </c>
      <c r="AY114" s="19" t="s">
        <v>158</v>
      </c>
      <c r="BE114" s="187">
        <f>IF(N114="základní",J114,0)</f>
        <v>0</v>
      </c>
      <c r="BF114" s="187">
        <f>IF(N114="snížená",J114,0)</f>
        <v>0</v>
      </c>
      <c r="BG114" s="187">
        <f>IF(N114="zákl. přenesená",J114,0)</f>
        <v>0</v>
      </c>
      <c r="BH114" s="187">
        <f>IF(N114="sníž. přenesená",J114,0)</f>
        <v>0</v>
      </c>
      <c r="BI114" s="187">
        <f>IF(N114="nulová",J114,0)</f>
        <v>0</v>
      </c>
      <c r="BJ114" s="19" t="s">
        <v>15</v>
      </c>
      <c r="BK114" s="187">
        <f>ROUND(I114*H114,2)</f>
        <v>0</v>
      </c>
      <c r="BL114" s="19" t="s">
        <v>253</v>
      </c>
      <c r="BM114" s="19" t="s">
        <v>1562</v>
      </c>
    </row>
    <row r="115" spans="2:65" s="1" customFormat="1" ht="16.5" customHeight="1">
      <c r="B115" s="175"/>
      <c r="C115" s="212" t="s">
        <v>191</v>
      </c>
      <c r="D115" s="212" t="s">
        <v>248</v>
      </c>
      <c r="E115" s="213" t="s">
        <v>1563</v>
      </c>
      <c r="F115" s="214" t="s">
        <v>1564</v>
      </c>
      <c r="G115" s="215" t="s">
        <v>322</v>
      </c>
      <c r="H115" s="216">
        <v>18</v>
      </c>
      <c r="I115" s="217"/>
      <c r="J115" s="218">
        <f>ROUND(I115*H115,2)</f>
        <v>0</v>
      </c>
      <c r="K115" s="214" t="s">
        <v>3</v>
      </c>
      <c r="L115" s="219"/>
      <c r="M115" s="220" t="s">
        <v>3</v>
      </c>
      <c r="N115" s="221" t="s">
        <v>42</v>
      </c>
      <c r="O115" s="67"/>
      <c r="P115" s="185">
        <f>O115*H115</f>
        <v>0</v>
      </c>
      <c r="Q115" s="185">
        <v>0</v>
      </c>
      <c r="R115" s="185">
        <f>Q115*H115</f>
        <v>0</v>
      </c>
      <c r="S115" s="185">
        <v>0</v>
      </c>
      <c r="T115" s="186">
        <f>S115*H115</f>
        <v>0</v>
      </c>
      <c r="AR115" s="19" t="s">
        <v>364</v>
      </c>
      <c r="AT115" s="19" t="s">
        <v>248</v>
      </c>
      <c r="AU115" s="19" t="s">
        <v>78</v>
      </c>
      <c r="AY115" s="19" t="s">
        <v>158</v>
      </c>
      <c r="BE115" s="187">
        <f>IF(N115="základní",J115,0)</f>
        <v>0</v>
      </c>
      <c r="BF115" s="187">
        <f>IF(N115="snížená",J115,0)</f>
        <v>0</v>
      </c>
      <c r="BG115" s="187">
        <f>IF(N115="zákl. přenesená",J115,0)</f>
        <v>0</v>
      </c>
      <c r="BH115" s="187">
        <f>IF(N115="sníž. přenesená",J115,0)</f>
        <v>0</v>
      </c>
      <c r="BI115" s="187">
        <f>IF(N115="nulová",J115,0)</f>
        <v>0</v>
      </c>
      <c r="BJ115" s="19" t="s">
        <v>15</v>
      </c>
      <c r="BK115" s="187">
        <f>ROUND(I115*H115,2)</f>
        <v>0</v>
      </c>
      <c r="BL115" s="19" t="s">
        <v>253</v>
      </c>
      <c r="BM115" s="19" t="s">
        <v>1565</v>
      </c>
    </row>
    <row r="116" spans="2:65" s="1" customFormat="1" ht="16.5" customHeight="1">
      <c r="B116" s="175"/>
      <c r="C116" s="176" t="s">
        <v>195</v>
      </c>
      <c r="D116" s="176" t="s">
        <v>160</v>
      </c>
      <c r="E116" s="177" t="s">
        <v>1566</v>
      </c>
      <c r="F116" s="178" t="s">
        <v>1567</v>
      </c>
      <c r="G116" s="179" t="s">
        <v>219</v>
      </c>
      <c r="H116" s="180">
        <v>18</v>
      </c>
      <c r="I116" s="181"/>
      <c r="J116" s="182">
        <f>ROUND(I116*H116,2)</f>
        <v>0</v>
      </c>
      <c r="K116" s="178" t="s">
        <v>3</v>
      </c>
      <c r="L116" s="37"/>
      <c r="M116" s="183" t="s">
        <v>3</v>
      </c>
      <c r="N116" s="184" t="s">
        <v>42</v>
      </c>
      <c r="O116" s="67"/>
      <c r="P116" s="185">
        <f>O116*H116</f>
        <v>0</v>
      </c>
      <c r="Q116" s="185">
        <v>0</v>
      </c>
      <c r="R116" s="185">
        <f>Q116*H116</f>
        <v>0</v>
      </c>
      <c r="S116" s="185">
        <v>0</v>
      </c>
      <c r="T116" s="186">
        <f>S116*H116</f>
        <v>0</v>
      </c>
      <c r="AR116" s="19" t="s">
        <v>253</v>
      </c>
      <c r="AT116" s="19" t="s">
        <v>160</v>
      </c>
      <c r="AU116" s="19" t="s">
        <v>78</v>
      </c>
      <c r="AY116" s="19" t="s">
        <v>158</v>
      </c>
      <c r="BE116" s="187">
        <f>IF(N116="základní",J116,0)</f>
        <v>0</v>
      </c>
      <c r="BF116" s="187">
        <f>IF(N116="snížená",J116,0)</f>
        <v>0</v>
      </c>
      <c r="BG116" s="187">
        <f>IF(N116="zákl. přenesená",J116,0)</f>
        <v>0</v>
      </c>
      <c r="BH116" s="187">
        <f>IF(N116="sníž. přenesená",J116,0)</f>
        <v>0</v>
      </c>
      <c r="BI116" s="187">
        <f>IF(N116="nulová",J116,0)</f>
        <v>0</v>
      </c>
      <c r="BJ116" s="19" t="s">
        <v>15</v>
      </c>
      <c r="BK116" s="187">
        <f>ROUND(I116*H116,2)</f>
        <v>0</v>
      </c>
      <c r="BL116" s="19" t="s">
        <v>253</v>
      </c>
      <c r="BM116" s="19" t="s">
        <v>1568</v>
      </c>
    </row>
    <row r="117" spans="2:65" s="1" customFormat="1" ht="16.5" customHeight="1">
      <c r="B117" s="175"/>
      <c r="C117" s="212" t="s">
        <v>201</v>
      </c>
      <c r="D117" s="212" t="s">
        <v>248</v>
      </c>
      <c r="E117" s="213" t="s">
        <v>1569</v>
      </c>
      <c r="F117" s="214" t="s">
        <v>1570</v>
      </c>
      <c r="G117" s="215" t="s">
        <v>219</v>
      </c>
      <c r="H117" s="216">
        <v>18</v>
      </c>
      <c r="I117" s="217"/>
      <c r="J117" s="218">
        <f>ROUND(I117*H117,2)</f>
        <v>0</v>
      </c>
      <c r="K117" s="214" t="s">
        <v>3</v>
      </c>
      <c r="L117" s="219"/>
      <c r="M117" s="220" t="s">
        <v>3</v>
      </c>
      <c r="N117" s="221" t="s">
        <v>42</v>
      </c>
      <c r="O117" s="67"/>
      <c r="P117" s="185">
        <f>O117*H117</f>
        <v>0</v>
      </c>
      <c r="Q117" s="185">
        <v>0</v>
      </c>
      <c r="R117" s="185">
        <f>Q117*H117</f>
        <v>0</v>
      </c>
      <c r="S117" s="185">
        <v>0</v>
      </c>
      <c r="T117" s="186">
        <f>S117*H117</f>
        <v>0</v>
      </c>
      <c r="AR117" s="19" t="s">
        <v>364</v>
      </c>
      <c r="AT117" s="19" t="s">
        <v>248</v>
      </c>
      <c r="AU117" s="19" t="s">
        <v>78</v>
      </c>
      <c r="AY117" s="19" t="s">
        <v>158</v>
      </c>
      <c r="BE117" s="187">
        <f>IF(N117="základní",J117,0)</f>
        <v>0</v>
      </c>
      <c r="BF117" s="187">
        <f>IF(N117="snížená",J117,0)</f>
        <v>0</v>
      </c>
      <c r="BG117" s="187">
        <f>IF(N117="zákl. přenesená",J117,0)</f>
        <v>0</v>
      </c>
      <c r="BH117" s="187">
        <f>IF(N117="sníž. přenesená",J117,0)</f>
        <v>0</v>
      </c>
      <c r="BI117" s="187">
        <f>IF(N117="nulová",J117,0)</f>
        <v>0</v>
      </c>
      <c r="BJ117" s="19" t="s">
        <v>15</v>
      </c>
      <c r="BK117" s="187">
        <f>ROUND(I117*H117,2)</f>
        <v>0</v>
      </c>
      <c r="BL117" s="19" t="s">
        <v>253</v>
      </c>
      <c r="BM117" s="19" t="s">
        <v>1571</v>
      </c>
    </row>
    <row r="118" spans="2:65" s="1" customFormat="1" ht="16.5" customHeight="1">
      <c r="B118" s="175"/>
      <c r="C118" s="176" t="s">
        <v>207</v>
      </c>
      <c r="D118" s="176" t="s">
        <v>160</v>
      </c>
      <c r="E118" s="177" t="s">
        <v>1572</v>
      </c>
      <c r="F118" s="178" t="s">
        <v>1573</v>
      </c>
      <c r="G118" s="179" t="s">
        <v>322</v>
      </c>
      <c r="H118" s="180">
        <v>9</v>
      </c>
      <c r="I118" s="181"/>
      <c r="J118" s="182">
        <f>ROUND(I118*H118,2)</f>
        <v>0</v>
      </c>
      <c r="K118" s="178" t="s">
        <v>3</v>
      </c>
      <c r="L118" s="37"/>
      <c r="M118" s="183" t="s">
        <v>3</v>
      </c>
      <c r="N118" s="184" t="s">
        <v>42</v>
      </c>
      <c r="O118" s="67"/>
      <c r="P118" s="185">
        <f>O118*H118</f>
        <v>0</v>
      </c>
      <c r="Q118" s="185">
        <v>0</v>
      </c>
      <c r="R118" s="185">
        <f>Q118*H118</f>
        <v>0</v>
      </c>
      <c r="S118" s="185">
        <v>0</v>
      </c>
      <c r="T118" s="186">
        <f>S118*H118</f>
        <v>0</v>
      </c>
      <c r="AR118" s="19" t="s">
        <v>253</v>
      </c>
      <c r="AT118" s="19" t="s">
        <v>160</v>
      </c>
      <c r="AU118" s="19" t="s">
        <v>78</v>
      </c>
      <c r="AY118" s="19" t="s">
        <v>158</v>
      </c>
      <c r="BE118" s="187">
        <f>IF(N118="základní",J118,0)</f>
        <v>0</v>
      </c>
      <c r="BF118" s="187">
        <f>IF(N118="snížená",J118,0)</f>
        <v>0</v>
      </c>
      <c r="BG118" s="187">
        <f>IF(N118="zákl. přenesená",J118,0)</f>
        <v>0</v>
      </c>
      <c r="BH118" s="187">
        <f>IF(N118="sníž. přenesená",J118,0)</f>
        <v>0</v>
      </c>
      <c r="BI118" s="187">
        <f>IF(N118="nulová",J118,0)</f>
        <v>0</v>
      </c>
      <c r="BJ118" s="19" t="s">
        <v>15</v>
      </c>
      <c r="BK118" s="187">
        <f>ROUND(I118*H118,2)</f>
        <v>0</v>
      </c>
      <c r="BL118" s="19" t="s">
        <v>253</v>
      </c>
      <c r="BM118" s="19" t="s">
        <v>1574</v>
      </c>
    </row>
    <row r="119" spans="2:65" s="1" customFormat="1" ht="16.5" customHeight="1">
      <c r="B119" s="175"/>
      <c r="C119" s="212" t="s">
        <v>216</v>
      </c>
      <c r="D119" s="212" t="s">
        <v>248</v>
      </c>
      <c r="E119" s="213" t="s">
        <v>1575</v>
      </c>
      <c r="F119" s="214" t="s">
        <v>1576</v>
      </c>
      <c r="G119" s="215" t="s">
        <v>322</v>
      </c>
      <c r="H119" s="216">
        <v>9</v>
      </c>
      <c r="I119" s="217"/>
      <c r="J119" s="218">
        <f>ROUND(I119*H119,2)</f>
        <v>0</v>
      </c>
      <c r="K119" s="214" t="s">
        <v>3</v>
      </c>
      <c r="L119" s="219"/>
      <c r="M119" s="220" t="s">
        <v>3</v>
      </c>
      <c r="N119" s="221" t="s">
        <v>42</v>
      </c>
      <c r="O119" s="67"/>
      <c r="P119" s="185">
        <f>O119*H119</f>
        <v>0</v>
      </c>
      <c r="Q119" s="185">
        <v>0</v>
      </c>
      <c r="R119" s="185">
        <f>Q119*H119</f>
        <v>0</v>
      </c>
      <c r="S119" s="185">
        <v>0</v>
      </c>
      <c r="T119" s="186">
        <f>S119*H119</f>
        <v>0</v>
      </c>
      <c r="AR119" s="19" t="s">
        <v>364</v>
      </c>
      <c r="AT119" s="19" t="s">
        <v>248</v>
      </c>
      <c r="AU119" s="19" t="s">
        <v>78</v>
      </c>
      <c r="AY119" s="19" t="s">
        <v>158</v>
      </c>
      <c r="BE119" s="187">
        <f>IF(N119="základní",J119,0)</f>
        <v>0</v>
      </c>
      <c r="BF119" s="187">
        <f>IF(N119="snížená",J119,0)</f>
        <v>0</v>
      </c>
      <c r="BG119" s="187">
        <f>IF(N119="zákl. přenesená",J119,0)</f>
        <v>0</v>
      </c>
      <c r="BH119" s="187">
        <f>IF(N119="sníž. přenesená",J119,0)</f>
        <v>0</v>
      </c>
      <c r="BI119" s="187">
        <f>IF(N119="nulová",J119,0)</f>
        <v>0</v>
      </c>
      <c r="BJ119" s="19" t="s">
        <v>15</v>
      </c>
      <c r="BK119" s="187">
        <f>ROUND(I119*H119,2)</f>
        <v>0</v>
      </c>
      <c r="BL119" s="19" t="s">
        <v>253</v>
      </c>
      <c r="BM119" s="19" t="s">
        <v>1577</v>
      </c>
    </row>
    <row r="120" spans="2:65" s="1" customFormat="1" ht="16.5" customHeight="1">
      <c r="B120" s="175"/>
      <c r="C120" s="176" t="s">
        <v>227</v>
      </c>
      <c r="D120" s="176" t="s">
        <v>160</v>
      </c>
      <c r="E120" s="177" t="s">
        <v>1578</v>
      </c>
      <c r="F120" s="178" t="s">
        <v>1579</v>
      </c>
      <c r="G120" s="179" t="s">
        <v>198</v>
      </c>
      <c r="H120" s="180">
        <v>2.96</v>
      </c>
      <c r="I120" s="181"/>
      <c r="J120" s="182">
        <f>ROUND(I120*H120,2)</f>
        <v>0</v>
      </c>
      <c r="K120" s="178" t="s">
        <v>3</v>
      </c>
      <c r="L120" s="37"/>
      <c r="M120" s="183" t="s">
        <v>3</v>
      </c>
      <c r="N120" s="184" t="s">
        <v>42</v>
      </c>
      <c r="O120" s="67"/>
      <c r="P120" s="185">
        <f>O120*H120</f>
        <v>0</v>
      </c>
      <c r="Q120" s="185">
        <v>0</v>
      </c>
      <c r="R120" s="185">
        <f>Q120*H120</f>
        <v>0</v>
      </c>
      <c r="S120" s="185">
        <v>0</v>
      </c>
      <c r="T120" s="186">
        <f>S120*H120</f>
        <v>0</v>
      </c>
      <c r="AR120" s="19" t="s">
        <v>253</v>
      </c>
      <c r="AT120" s="19" t="s">
        <v>160</v>
      </c>
      <c r="AU120" s="19" t="s">
        <v>78</v>
      </c>
      <c r="AY120" s="19" t="s">
        <v>158</v>
      </c>
      <c r="BE120" s="187">
        <f>IF(N120="základní",J120,0)</f>
        <v>0</v>
      </c>
      <c r="BF120" s="187">
        <f>IF(N120="snížená",J120,0)</f>
        <v>0</v>
      </c>
      <c r="BG120" s="187">
        <f>IF(N120="zákl. přenesená",J120,0)</f>
        <v>0</v>
      </c>
      <c r="BH120" s="187">
        <f>IF(N120="sníž. přenesená",J120,0)</f>
        <v>0</v>
      </c>
      <c r="BI120" s="187">
        <f>IF(N120="nulová",J120,0)</f>
        <v>0</v>
      </c>
      <c r="BJ120" s="19" t="s">
        <v>15</v>
      </c>
      <c r="BK120" s="187">
        <f>ROUND(I120*H120,2)</f>
        <v>0</v>
      </c>
      <c r="BL120" s="19" t="s">
        <v>253</v>
      </c>
      <c r="BM120" s="19" t="s">
        <v>1580</v>
      </c>
    </row>
    <row r="121" spans="2:63" s="11" customFormat="1" ht="22.8" customHeight="1">
      <c r="B121" s="162"/>
      <c r="D121" s="163" t="s">
        <v>70</v>
      </c>
      <c r="E121" s="173" t="s">
        <v>1581</v>
      </c>
      <c r="F121" s="173" t="s">
        <v>1582</v>
      </c>
      <c r="I121" s="165"/>
      <c r="J121" s="174">
        <f>BK121</f>
        <v>0</v>
      </c>
      <c r="L121" s="162"/>
      <c r="M121" s="167"/>
      <c r="N121" s="168"/>
      <c r="O121" s="168"/>
      <c r="P121" s="169">
        <f>SUM(P122:P127)</f>
        <v>0</v>
      </c>
      <c r="Q121" s="168"/>
      <c r="R121" s="169">
        <f>SUM(R122:R127)</f>
        <v>0</v>
      </c>
      <c r="S121" s="168"/>
      <c r="T121" s="170">
        <f>SUM(T122:T127)</f>
        <v>0</v>
      </c>
      <c r="AR121" s="163" t="s">
        <v>78</v>
      </c>
      <c r="AT121" s="171" t="s">
        <v>70</v>
      </c>
      <c r="AU121" s="171" t="s">
        <v>15</v>
      </c>
      <c r="AY121" s="163" t="s">
        <v>158</v>
      </c>
      <c r="BK121" s="172">
        <f>SUM(BK122:BK127)</f>
        <v>0</v>
      </c>
    </row>
    <row r="122" spans="2:65" s="1" customFormat="1" ht="16.5" customHeight="1">
      <c r="B122" s="175"/>
      <c r="C122" s="176" t="s">
        <v>235</v>
      </c>
      <c r="D122" s="176" t="s">
        <v>160</v>
      </c>
      <c r="E122" s="177" t="s">
        <v>1583</v>
      </c>
      <c r="F122" s="178" t="s">
        <v>1584</v>
      </c>
      <c r="G122" s="179" t="s">
        <v>219</v>
      </c>
      <c r="H122" s="180">
        <v>6</v>
      </c>
      <c r="I122" s="181"/>
      <c r="J122" s="182">
        <f>ROUND(I122*H122,2)</f>
        <v>0</v>
      </c>
      <c r="K122" s="178" t="s">
        <v>3</v>
      </c>
      <c r="L122" s="37"/>
      <c r="M122" s="183" t="s">
        <v>3</v>
      </c>
      <c r="N122" s="184" t="s">
        <v>42</v>
      </c>
      <c r="O122" s="67"/>
      <c r="P122" s="185">
        <f>O122*H122</f>
        <v>0</v>
      </c>
      <c r="Q122" s="185">
        <v>0</v>
      </c>
      <c r="R122" s="185">
        <f>Q122*H122</f>
        <v>0</v>
      </c>
      <c r="S122" s="185">
        <v>0</v>
      </c>
      <c r="T122" s="186">
        <f>S122*H122</f>
        <v>0</v>
      </c>
      <c r="AR122" s="19" t="s">
        <v>253</v>
      </c>
      <c r="AT122" s="19" t="s">
        <v>160</v>
      </c>
      <c r="AU122" s="19" t="s">
        <v>78</v>
      </c>
      <c r="AY122" s="19" t="s">
        <v>158</v>
      </c>
      <c r="BE122" s="187">
        <f>IF(N122="základní",J122,0)</f>
        <v>0</v>
      </c>
      <c r="BF122" s="187">
        <f>IF(N122="snížená",J122,0)</f>
        <v>0</v>
      </c>
      <c r="BG122" s="187">
        <f>IF(N122="zákl. přenesená",J122,0)</f>
        <v>0</v>
      </c>
      <c r="BH122" s="187">
        <f>IF(N122="sníž. přenesená",J122,0)</f>
        <v>0</v>
      </c>
      <c r="BI122" s="187">
        <f>IF(N122="nulová",J122,0)</f>
        <v>0</v>
      </c>
      <c r="BJ122" s="19" t="s">
        <v>15</v>
      </c>
      <c r="BK122" s="187">
        <f>ROUND(I122*H122,2)</f>
        <v>0</v>
      </c>
      <c r="BL122" s="19" t="s">
        <v>253</v>
      </c>
      <c r="BM122" s="19" t="s">
        <v>1585</v>
      </c>
    </row>
    <row r="123" spans="2:65" s="1" customFormat="1" ht="16.5" customHeight="1">
      <c r="B123" s="175"/>
      <c r="C123" s="176" t="s">
        <v>243</v>
      </c>
      <c r="D123" s="176" t="s">
        <v>160</v>
      </c>
      <c r="E123" s="177" t="s">
        <v>1586</v>
      </c>
      <c r="F123" s="178" t="s">
        <v>1587</v>
      </c>
      <c r="G123" s="179" t="s">
        <v>198</v>
      </c>
      <c r="H123" s="180">
        <v>0.01</v>
      </c>
      <c r="I123" s="181"/>
      <c r="J123" s="182">
        <f>ROUND(I123*H123,2)</f>
        <v>0</v>
      </c>
      <c r="K123" s="178" t="s">
        <v>3</v>
      </c>
      <c r="L123" s="37"/>
      <c r="M123" s="183" t="s">
        <v>3</v>
      </c>
      <c r="N123" s="184" t="s">
        <v>42</v>
      </c>
      <c r="O123" s="67"/>
      <c r="P123" s="185">
        <f>O123*H123</f>
        <v>0</v>
      </c>
      <c r="Q123" s="185">
        <v>0</v>
      </c>
      <c r="R123" s="185">
        <f>Q123*H123</f>
        <v>0</v>
      </c>
      <c r="S123" s="185">
        <v>0</v>
      </c>
      <c r="T123" s="186">
        <f>S123*H123</f>
        <v>0</v>
      </c>
      <c r="AR123" s="19" t="s">
        <v>253</v>
      </c>
      <c r="AT123" s="19" t="s">
        <v>160</v>
      </c>
      <c r="AU123" s="19" t="s">
        <v>78</v>
      </c>
      <c r="AY123" s="19" t="s">
        <v>158</v>
      </c>
      <c r="BE123" s="187">
        <f>IF(N123="základní",J123,0)</f>
        <v>0</v>
      </c>
      <c r="BF123" s="187">
        <f>IF(N123="snížená",J123,0)</f>
        <v>0</v>
      </c>
      <c r="BG123" s="187">
        <f>IF(N123="zákl. přenesená",J123,0)</f>
        <v>0</v>
      </c>
      <c r="BH123" s="187">
        <f>IF(N123="sníž. přenesená",J123,0)</f>
        <v>0</v>
      </c>
      <c r="BI123" s="187">
        <f>IF(N123="nulová",J123,0)</f>
        <v>0</v>
      </c>
      <c r="BJ123" s="19" t="s">
        <v>15</v>
      </c>
      <c r="BK123" s="187">
        <f>ROUND(I123*H123,2)</f>
        <v>0</v>
      </c>
      <c r="BL123" s="19" t="s">
        <v>253</v>
      </c>
      <c r="BM123" s="19" t="s">
        <v>1588</v>
      </c>
    </row>
    <row r="124" spans="2:65" s="1" customFormat="1" ht="16.5" customHeight="1">
      <c r="B124" s="175"/>
      <c r="C124" s="176" t="s">
        <v>9</v>
      </c>
      <c r="D124" s="176" t="s">
        <v>160</v>
      </c>
      <c r="E124" s="177" t="s">
        <v>1589</v>
      </c>
      <c r="F124" s="178" t="s">
        <v>1590</v>
      </c>
      <c r="G124" s="179" t="s">
        <v>322</v>
      </c>
      <c r="H124" s="180">
        <v>4</v>
      </c>
      <c r="I124" s="181"/>
      <c r="J124" s="182">
        <f>ROUND(I124*H124,2)</f>
        <v>0</v>
      </c>
      <c r="K124" s="178" t="s">
        <v>3</v>
      </c>
      <c r="L124" s="37"/>
      <c r="M124" s="183" t="s">
        <v>3</v>
      </c>
      <c r="N124" s="184" t="s">
        <v>42</v>
      </c>
      <c r="O124" s="67"/>
      <c r="P124" s="185">
        <f>O124*H124</f>
        <v>0</v>
      </c>
      <c r="Q124" s="185">
        <v>0</v>
      </c>
      <c r="R124" s="185">
        <f>Q124*H124</f>
        <v>0</v>
      </c>
      <c r="S124" s="185">
        <v>0</v>
      </c>
      <c r="T124" s="186">
        <f>S124*H124</f>
        <v>0</v>
      </c>
      <c r="AR124" s="19" t="s">
        <v>253</v>
      </c>
      <c r="AT124" s="19" t="s">
        <v>160</v>
      </c>
      <c r="AU124" s="19" t="s">
        <v>78</v>
      </c>
      <c r="AY124" s="19" t="s">
        <v>158</v>
      </c>
      <c r="BE124" s="187">
        <f>IF(N124="základní",J124,0)</f>
        <v>0</v>
      </c>
      <c r="BF124" s="187">
        <f>IF(N124="snížená",J124,0)</f>
        <v>0</v>
      </c>
      <c r="BG124" s="187">
        <f>IF(N124="zákl. přenesená",J124,0)</f>
        <v>0</v>
      </c>
      <c r="BH124" s="187">
        <f>IF(N124="sníž. přenesená",J124,0)</f>
        <v>0</v>
      </c>
      <c r="BI124" s="187">
        <f>IF(N124="nulová",J124,0)</f>
        <v>0</v>
      </c>
      <c r="BJ124" s="19" t="s">
        <v>15</v>
      </c>
      <c r="BK124" s="187">
        <f>ROUND(I124*H124,2)</f>
        <v>0</v>
      </c>
      <c r="BL124" s="19" t="s">
        <v>253</v>
      </c>
      <c r="BM124" s="19" t="s">
        <v>1591</v>
      </c>
    </row>
    <row r="125" spans="2:65" s="1" customFormat="1" ht="16.5" customHeight="1">
      <c r="B125" s="175"/>
      <c r="C125" s="176" t="s">
        <v>253</v>
      </c>
      <c r="D125" s="176" t="s">
        <v>160</v>
      </c>
      <c r="E125" s="177" t="s">
        <v>1592</v>
      </c>
      <c r="F125" s="178" t="s">
        <v>1593</v>
      </c>
      <c r="G125" s="179" t="s">
        <v>322</v>
      </c>
      <c r="H125" s="180">
        <v>4</v>
      </c>
      <c r="I125" s="181"/>
      <c r="J125" s="182">
        <f>ROUND(I125*H125,2)</f>
        <v>0</v>
      </c>
      <c r="K125" s="178" t="s">
        <v>3</v>
      </c>
      <c r="L125" s="37"/>
      <c r="M125" s="183" t="s">
        <v>3</v>
      </c>
      <c r="N125" s="184" t="s">
        <v>42</v>
      </c>
      <c r="O125" s="67"/>
      <c r="P125" s="185">
        <f>O125*H125</f>
        <v>0</v>
      </c>
      <c r="Q125" s="185">
        <v>0</v>
      </c>
      <c r="R125" s="185">
        <f>Q125*H125</f>
        <v>0</v>
      </c>
      <c r="S125" s="185">
        <v>0</v>
      </c>
      <c r="T125" s="186">
        <f>S125*H125</f>
        <v>0</v>
      </c>
      <c r="AR125" s="19" t="s">
        <v>253</v>
      </c>
      <c r="AT125" s="19" t="s">
        <v>160</v>
      </c>
      <c r="AU125" s="19" t="s">
        <v>78</v>
      </c>
      <c r="AY125" s="19" t="s">
        <v>158</v>
      </c>
      <c r="BE125" s="187">
        <f>IF(N125="základní",J125,0)</f>
        <v>0</v>
      </c>
      <c r="BF125" s="187">
        <f>IF(N125="snížená",J125,0)</f>
        <v>0</v>
      </c>
      <c r="BG125" s="187">
        <f>IF(N125="zákl. přenesená",J125,0)</f>
        <v>0</v>
      </c>
      <c r="BH125" s="187">
        <f>IF(N125="sníž. přenesená",J125,0)</f>
        <v>0</v>
      </c>
      <c r="BI125" s="187">
        <f>IF(N125="nulová",J125,0)</f>
        <v>0</v>
      </c>
      <c r="BJ125" s="19" t="s">
        <v>15</v>
      </c>
      <c r="BK125" s="187">
        <f>ROUND(I125*H125,2)</f>
        <v>0</v>
      </c>
      <c r="BL125" s="19" t="s">
        <v>253</v>
      </c>
      <c r="BM125" s="19" t="s">
        <v>1594</v>
      </c>
    </row>
    <row r="126" spans="2:65" s="1" customFormat="1" ht="16.5" customHeight="1">
      <c r="B126" s="175"/>
      <c r="C126" s="176" t="s">
        <v>275</v>
      </c>
      <c r="D126" s="176" t="s">
        <v>160</v>
      </c>
      <c r="E126" s="177" t="s">
        <v>1595</v>
      </c>
      <c r="F126" s="178" t="s">
        <v>1596</v>
      </c>
      <c r="G126" s="179" t="s">
        <v>219</v>
      </c>
      <c r="H126" s="180">
        <v>10</v>
      </c>
      <c r="I126" s="181"/>
      <c r="J126" s="182">
        <f>ROUND(I126*H126,2)</f>
        <v>0</v>
      </c>
      <c r="K126" s="178" t="s">
        <v>3</v>
      </c>
      <c r="L126" s="37"/>
      <c r="M126" s="183" t="s">
        <v>3</v>
      </c>
      <c r="N126" s="184" t="s">
        <v>42</v>
      </c>
      <c r="O126" s="67"/>
      <c r="P126" s="185">
        <f>O126*H126</f>
        <v>0</v>
      </c>
      <c r="Q126" s="185">
        <v>0</v>
      </c>
      <c r="R126" s="185">
        <f>Q126*H126</f>
        <v>0</v>
      </c>
      <c r="S126" s="185">
        <v>0</v>
      </c>
      <c r="T126" s="186">
        <f>S126*H126</f>
        <v>0</v>
      </c>
      <c r="AR126" s="19" t="s">
        <v>253</v>
      </c>
      <c r="AT126" s="19" t="s">
        <v>160</v>
      </c>
      <c r="AU126" s="19" t="s">
        <v>78</v>
      </c>
      <c r="AY126" s="19" t="s">
        <v>158</v>
      </c>
      <c r="BE126" s="187">
        <f>IF(N126="základní",J126,0)</f>
        <v>0</v>
      </c>
      <c r="BF126" s="187">
        <f>IF(N126="snížená",J126,0)</f>
        <v>0</v>
      </c>
      <c r="BG126" s="187">
        <f>IF(N126="zákl. přenesená",J126,0)</f>
        <v>0</v>
      </c>
      <c r="BH126" s="187">
        <f>IF(N126="sníž. přenesená",J126,0)</f>
        <v>0</v>
      </c>
      <c r="BI126" s="187">
        <f>IF(N126="nulová",J126,0)</f>
        <v>0</v>
      </c>
      <c r="BJ126" s="19" t="s">
        <v>15</v>
      </c>
      <c r="BK126" s="187">
        <f>ROUND(I126*H126,2)</f>
        <v>0</v>
      </c>
      <c r="BL126" s="19" t="s">
        <v>253</v>
      </c>
      <c r="BM126" s="19" t="s">
        <v>1597</v>
      </c>
    </row>
    <row r="127" spans="2:65" s="1" customFormat="1" ht="16.5" customHeight="1">
      <c r="B127" s="175"/>
      <c r="C127" s="176" t="s">
        <v>279</v>
      </c>
      <c r="D127" s="176" t="s">
        <v>160</v>
      </c>
      <c r="E127" s="177" t="s">
        <v>1598</v>
      </c>
      <c r="F127" s="178" t="s">
        <v>1599</v>
      </c>
      <c r="G127" s="179" t="s">
        <v>198</v>
      </c>
      <c r="H127" s="180">
        <v>0.09</v>
      </c>
      <c r="I127" s="181"/>
      <c r="J127" s="182">
        <f>ROUND(I127*H127,2)</f>
        <v>0</v>
      </c>
      <c r="K127" s="178" t="s">
        <v>3</v>
      </c>
      <c r="L127" s="37"/>
      <c r="M127" s="183" t="s">
        <v>3</v>
      </c>
      <c r="N127" s="184" t="s">
        <v>42</v>
      </c>
      <c r="O127" s="67"/>
      <c r="P127" s="185">
        <f>O127*H127</f>
        <v>0</v>
      </c>
      <c r="Q127" s="185">
        <v>0</v>
      </c>
      <c r="R127" s="185">
        <f>Q127*H127</f>
        <v>0</v>
      </c>
      <c r="S127" s="185">
        <v>0</v>
      </c>
      <c r="T127" s="186">
        <f>S127*H127</f>
        <v>0</v>
      </c>
      <c r="AR127" s="19" t="s">
        <v>253</v>
      </c>
      <c r="AT127" s="19" t="s">
        <v>160</v>
      </c>
      <c r="AU127" s="19" t="s">
        <v>78</v>
      </c>
      <c r="AY127" s="19" t="s">
        <v>158</v>
      </c>
      <c r="BE127" s="187">
        <f>IF(N127="základní",J127,0)</f>
        <v>0</v>
      </c>
      <c r="BF127" s="187">
        <f>IF(N127="snížená",J127,0)</f>
        <v>0</v>
      </c>
      <c r="BG127" s="187">
        <f>IF(N127="zákl. přenesená",J127,0)</f>
        <v>0</v>
      </c>
      <c r="BH127" s="187">
        <f>IF(N127="sníž. přenesená",J127,0)</f>
        <v>0</v>
      </c>
      <c r="BI127" s="187">
        <f>IF(N127="nulová",J127,0)</f>
        <v>0</v>
      </c>
      <c r="BJ127" s="19" t="s">
        <v>15</v>
      </c>
      <c r="BK127" s="187">
        <f>ROUND(I127*H127,2)</f>
        <v>0</v>
      </c>
      <c r="BL127" s="19" t="s">
        <v>253</v>
      </c>
      <c r="BM127" s="19" t="s">
        <v>1600</v>
      </c>
    </row>
    <row r="128" spans="2:63" s="11" customFormat="1" ht="22.8" customHeight="1">
      <c r="B128" s="162"/>
      <c r="D128" s="163" t="s">
        <v>70</v>
      </c>
      <c r="E128" s="173" t="s">
        <v>1601</v>
      </c>
      <c r="F128" s="173" t="s">
        <v>1602</v>
      </c>
      <c r="I128" s="165"/>
      <c r="J128" s="174">
        <f>BK128</f>
        <v>0</v>
      </c>
      <c r="L128" s="162"/>
      <c r="M128" s="167"/>
      <c r="N128" s="168"/>
      <c r="O128" s="168"/>
      <c r="P128" s="169">
        <f>SUM(P129:P131)</f>
        <v>0</v>
      </c>
      <c r="Q128" s="168"/>
      <c r="R128" s="169">
        <f>SUM(R129:R131)</f>
        <v>0</v>
      </c>
      <c r="S128" s="168"/>
      <c r="T128" s="170">
        <f>SUM(T129:T131)</f>
        <v>0</v>
      </c>
      <c r="AR128" s="163" t="s">
        <v>78</v>
      </c>
      <c r="AT128" s="171" t="s">
        <v>70</v>
      </c>
      <c r="AU128" s="171" t="s">
        <v>15</v>
      </c>
      <c r="AY128" s="163" t="s">
        <v>158</v>
      </c>
      <c r="BK128" s="172">
        <f>SUM(BK129:BK131)</f>
        <v>0</v>
      </c>
    </row>
    <row r="129" spans="2:65" s="1" customFormat="1" ht="16.5" customHeight="1">
      <c r="B129" s="175"/>
      <c r="C129" s="176" t="s">
        <v>301</v>
      </c>
      <c r="D129" s="176" t="s">
        <v>160</v>
      </c>
      <c r="E129" s="177" t="s">
        <v>1603</v>
      </c>
      <c r="F129" s="178" t="s">
        <v>1604</v>
      </c>
      <c r="G129" s="179" t="s">
        <v>322</v>
      </c>
      <c r="H129" s="180">
        <v>2</v>
      </c>
      <c r="I129" s="181"/>
      <c r="J129" s="182">
        <f>ROUND(I129*H129,2)</f>
        <v>0</v>
      </c>
      <c r="K129" s="178" t="s">
        <v>3</v>
      </c>
      <c r="L129" s="37"/>
      <c r="M129" s="183" t="s">
        <v>3</v>
      </c>
      <c r="N129" s="184" t="s">
        <v>42</v>
      </c>
      <c r="O129" s="67"/>
      <c r="P129" s="185">
        <f>O129*H129</f>
        <v>0</v>
      </c>
      <c r="Q129" s="185">
        <v>0</v>
      </c>
      <c r="R129" s="185">
        <f>Q129*H129</f>
        <v>0</v>
      </c>
      <c r="S129" s="185">
        <v>0</v>
      </c>
      <c r="T129" s="186">
        <f>S129*H129</f>
        <v>0</v>
      </c>
      <c r="AR129" s="19" t="s">
        <v>253</v>
      </c>
      <c r="AT129" s="19" t="s">
        <v>160</v>
      </c>
      <c r="AU129" s="19" t="s">
        <v>78</v>
      </c>
      <c r="AY129" s="19" t="s">
        <v>158</v>
      </c>
      <c r="BE129" s="187">
        <f>IF(N129="základní",J129,0)</f>
        <v>0</v>
      </c>
      <c r="BF129" s="187">
        <f>IF(N129="snížená",J129,0)</f>
        <v>0</v>
      </c>
      <c r="BG129" s="187">
        <f>IF(N129="zákl. přenesená",J129,0)</f>
        <v>0</v>
      </c>
      <c r="BH129" s="187">
        <f>IF(N129="sníž. přenesená",J129,0)</f>
        <v>0</v>
      </c>
      <c r="BI129" s="187">
        <f>IF(N129="nulová",J129,0)</f>
        <v>0</v>
      </c>
      <c r="BJ129" s="19" t="s">
        <v>15</v>
      </c>
      <c r="BK129" s="187">
        <f>ROUND(I129*H129,2)</f>
        <v>0</v>
      </c>
      <c r="BL129" s="19" t="s">
        <v>253</v>
      </c>
      <c r="BM129" s="19" t="s">
        <v>1605</v>
      </c>
    </row>
    <row r="130" spans="2:65" s="1" customFormat="1" ht="16.5" customHeight="1">
      <c r="B130" s="175"/>
      <c r="C130" s="176" t="s">
        <v>307</v>
      </c>
      <c r="D130" s="176" t="s">
        <v>160</v>
      </c>
      <c r="E130" s="177" t="s">
        <v>1606</v>
      </c>
      <c r="F130" s="178" t="s">
        <v>1607</v>
      </c>
      <c r="G130" s="179" t="s">
        <v>322</v>
      </c>
      <c r="H130" s="180">
        <v>2</v>
      </c>
      <c r="I130" s="181"/>
      <c r="J130" s="182">
        <f>ROUND(I130*H130,2)</f>
        <v>0</v>
      </c>
      <c r="K130" s="178" t="s">
        <v>3</v>
      </c>
      <c r="L130" s="37"/>
      <c r="M130" s="183" t="s">
        <v>3</v>
      </c>
      <c r="N130" s="184" t="s">
        <v>42</v>
      </c>
      <c r="O130" s="67"/>
      <c r="P130" s="185">
        <f>O130*H130</f>
        <v>0</v>
      </c>
      <c r="Q130" s="185">
        <v>0</v>
      </c>
      <c r="R130" s="185">
        <f>Q130*H130</f>
        <v>0</v>
      </c>
      <c r="S130" s="185">
        <v>0</v>
      </c>
      <c r="T130" s="186">
        <f>S130*H130</f>
        <v>0</v>
      </c>
      <c r="AR130" s="19" t="s">
        <v>253</v>
      </c>
      <c r="AT130" s="19" t="s">
        <v>160</v>
      </c>
      <c r="AU130" s="19" t="s">
        <v>78</v>
      </c>
      <c r="AY130" s="19" t="s">
        <v>158</v>
      </c>
      <c r="BE130" s="187">
        <f>IF(N130="základní",J130,0)</f>
        <v>0</v>
      </c>
      <c r="BF130" s="187">
        <f>IF(N130="snížená",J130,0)</f>
        <v>0</v>
      </c>
      <c r="BG130" s="187">
        <f>IF(N130="zákl. přenesená",J130,0)</f>
        <v>0</v>
      </c>
      <c r="BH130" s="187">
        <f>IF(N130="sníž. přenesená",J130,0)</f>
        <v>0</v>
      </c>
      <c r="BI130" s="187">
        <f>IF(N130="nulová",J130,0)</f>
        <v>0</v>
      </c>
      <c r="BJ130" s="19" t="s">
        <v>15</v>
      </c>
      <c r="BK130" s="187">
        <f>ROUND(I130*H130,2)</f>
        <v>0</v>
      </c>
      <c r="BL130" s="19" t="s">
        <v>253</v>
      </c>
      <c r="BM130" s="19" t="s">
        <v>1608</v>
      </c>
    </row>
    <row r="131" spans="2:65" s="1" customFormat="1" ht="16.5" customHeight="1">
      <c r="B131" s="175"/>
      <c r="C131" s="176" t="s">
        <v>8</v>
      </c>
      <c r="D131" s="176" t="s">
        <v>160</v>
      </c>
      <c r="E131" s="177" t="s">
        <v>1609</v>
      </c>
      <c r="F131" s="178" t="s">
        <v>1610</v>
      </c>
      <c r="G131" s="179" t="s">
        <v>198</v>
      </c>
      <c r="H131" s="180">
        <v>0.001</v>
      </c>
      <c r="I131" s="181"/>
      <c r="J131" s="182">
        <f>ROUND(I131*H131,2)</f>
        <v>0</v>
      </c>
      <c r="K131" s="178" t="s">
        <v>3</v>
      </c>
      <c r="L131" s="37"/>
      <c r="M131" s="183" t="s">
        <v>3</v>
      </c>
      <c r="N131" s="184" t="s">
        <v>42</v>
      </c>
      <c r="O131" s="67"/>
      <c r="P131" s="185">
        <f>O131*H131</f>
        <v>0</v>
      </c>
      <c r="Q131" s="185">
        <v>0</v>
      </c>
      <c r="R131" s="185">
        <f>Q131*H131</f>
        <v>0</v>
      </c>
      <c r="S131" s="185">
        <v>0</v>
      </c>
      <c r="T131" s="186">
        <f>S131*H131</f>
        <v>0</v>
      </c>
      <c r="AR131" s="19" t="s">
        <v>253</v>
      </c>
      <c r="AT131" s="19" t="s">
        <v>160</v>
      </c>
      <c r="AU131" s="19" t="s">
        <v>78</v>
      </c>
      <c r="AY131" s="19" t="s">
        <v>158</v>
      </c>
      <c r="BE131" s="187">
        <f>IF(N131="základní",J131,0)</f>
        <v>0</v>
      </c>
      <c r="BF131" s="187">
        <f>IF(N131="snížená",J131,0)</f>
        <v>0</v>
      </c>
      <c r="BG131" s="187">
        <f>IF(N131="zákl. přenesená",J131,0)</f>
        <v>0</v>
      </c>
      <c r="BH131" s="187">
        <f>IF(N131="sníž. přenesená",J131,0)</f>
        <v>0</v>
      </c>
      <c r="BI131" s="187">
        <f>IF(N131="nulová",J131,0)</f>
        <v>0</v>
      </c>
      <c r="BJ131" s="19" t="s">
        <v>15</v>
      </c>
      <c r="BK131" s="187">
        <f>ROUND(I131*H131,2)</f>
        <v>0</v>
      </c>
      <c r="BL131" s="19" t="s">
        <v>253</v>
      </c>
      <c r="BM131" s="19" t="s">
        <v>1611</v>
      </c>
    </row>
    <row r="132" spans="2:63" s="11" customFormat="1" ht="22.8" customHeight="1">
      <c r="B132" s="162"/>
      <c r="D132" s="163" t="s">
        <v>70</v>
      </c>
      <c r="E132" s="173" t="s">
        <v>1612</v>
      </c>
      <c r="F132" s="173" t="s">
        <v>1613</v>
      </c>
      <c r="I132" s="165"/>
      <c r="J132" s="174">
        <f>BK132</f>
        <v>0</v>
      </c>
      <c r="L132" s="162"/>
      <c r="M132" s="167"/>
      <c r="N132" s="168"/>
      <c r="O132" s="168"/>
      <c r="P132" s="169">
        <f>SUM(P133:P139)</f>
        <v>0</v>
      </c>
      <c r="Q132" s="168"/>
      <c r="R132" s="169">
        <f>SUM(R133:R139)</f>
        <v>0</v>
      </c>
      <c r="S132" s="168"/>
      <c r="T132" s="170">
        <f>SUM(T133:T139)</f>
        <v>0</v>
      </c>
      <c r="AR132" s="163" t="s">
        <v>78</v>
      </c>
      <c r="AT132" s="171" t="s">
        <v>70</v>
      </c>
      <c r="AU132" s="171" t="s">
        <v>15</v>
      </c>
      <c r="AY132" s="163" t="s">
        <v>158</v>
      </c>
      <c r="BK132" s="172">
        <f>SUM(BK133:BK139)</f>
        <v>0</v>
      </c>
    </row>
    <row r="133" spans="2:65" s="1" customFormat="1" ht="16.5" customHeight="1">
      <c r="B133" s="175"/>
      <c r="C133" s="176" t="s">
        <v>315</v>
      </c>
      <c r="D133" s="176" t="s">
        <v>160</v>
      </c>
      <c r="E133" s="177" t="s">
        <v>1614</v>
      </c>
      <c r="F133" s="178" t="s">
        <v>1615</v>
      </c>
      <c r="G133" s="179" t="s">
        <v>163</v>
      </c>
      <c r="H133" s="180">
        <v>5.4</v>
      </c>
      <c r="I133" s="181"/>
      <c r="J133" s="182">
        <f>ROUND(I133*H133,2)</f>
        <v>0</v>
      </c>
      <c r="K133" s="178" t="s">
        <v>3</v>
      </c>
      <c r="L133" s="37"/>
      <c r="M133" s="183" t="s">
        <v>3</v>
      </c>
      <c r="N133" s="184" t="s">
        <v>42</v>
      </c>
      <c r="O133" s="67"/>
      <c r="P133" s="185">
        <f>O133*H133</f>
        <v>0</v>
      </c>
      <c r="Q133" s="185">
        <v>0</v>
      </c>
      <c r="R133" s="185">
        <f>Q133*H133</f>
        <v>0</v>
      </c>
      <c r="S133" s="185">
        <v>0</v>
      </c>
      <c r="T133" s="186">
        <f>S133*H133</f>
        <v>0</v>
      </c>
      <c r="AR133" s="19" t="s">
        <v>253</v>
      </c>
      <c r="AT133" s="19" t="s">
        <v>160</v>
      </c>
      <c r="AU133" s="19" t="s">
        <v>78</v>
      </c>
      <c r="AY133" s="19" t="s">
        <v>158</v>
      </c>
      <c r="BE133" s="187">
        <f>IF(N133="základní",J133,0)</f>
        <v>0</v>
      </c>
      <c r="BF133" s="187">
        <f>IF(N133="snížená",J133,0)</f>
        <v>0</v>
      </c>
      <c r="BG133" s="187">
        <f>IF(N133="zákl. přenesená",J133,0)</f>
        <v>0</v>
      </c>
      <c r="BH133" s="187">
        <f>IF(N133="sníž. přenesená",J133,0)</f>
        <v>0</v>
      </c>
      <c r="BI133" s="187">
        <f>IF(N133="nulová",J133,0)</f>
        <v>0</v>
      </c>
      <c r="BJ133" s="19" t="s">
        <v>15</v>
      </c>
      <c r="BK133" s="187">
        <f>ROUND(I133*H133,2)</f>
        <v>0</v>
      </c>
      <c r="BL133" s="19" t="s">
        <v>253</v>
      </c>
      <c r="BM133" s="19" t="s">
        <v>1616</v>
      </c>
    </row>
    <row r="134" spans="2:65" s="1" customFormat="1" ht="16.5" customHeight="1">
      <c r="B134" s="175"/>
      <c r="C134" s="176" t="s">
        <v>319</v>
      </c>
      <c r="D134" s="176" t="s">
        <v>160</v>
      </c>
      <c r="E134" s="177" t="s">
        <v>1617</v>
      </c>
      <c r="F134" s="178" t="s">
        <v>1618</v>
      </c>
      <c r="G134" s="179" t="s">
        <v>322</v>
      </c>
      <c r="H134" s="180">
        <v>2</v>
      </c>
      <c r="I134" s="181"/>
      <c r="J134" s="182">
        <f>ROUND(I134*H134,2)</f>
        <v>0</v>
      </c>
      <c r="K134" s="178" t="s">
        <v>3</v>
      </c>
      <c r="L134" s="37"/>
      <c r="M134" s="183" t="s">
        <v>3</v>
      </c>
      <c r="N134" s="184" t="s">
        <v>42</v>
      </c>
      <c r="O134" s="67"/>
      <c r="P134" s="185">
        <f>O134*H134</f>
        <v>0</v>
      </c>
      <c r="Q134" s="185">
        <v>0</v>
      </c>
      <c r="R134" s="185">
        <f>Q134*H134</f>
        <v>0</v>
      </c>
      <c r="S134" s="185">
        <v>0</v>
      </c>
      <c r="T134" s="186">
        <f>S134*H134</f>
        <v>0</v>
      </c>
      <c r="AR134" s="19" t="s">
        <v>253</v>
      </c>
      <c r="AT134" s="19" t="s">
        <v>160</v>
      </c>
      <c r="AU134" s="19" t="s">
        <v>78</v>
      </c>
      <c r="AY134" s="19" t="s">
        <v>158</v>
      </c>
      <c r="BE134" s="187">
        <f>IF(N134="základní",J134,0)</f>
        <v>0</v>
      </c>
      <c r="BF134" s="187">
        <f>IF(N134="snížená",J134,0)</f>
        <v>0</v>
      </c>
      <c r="BG134" s="187">
        <f>IF(N134="zákl. přenesená",J134,0)</f>
        <v>0</v>
      </c>
      <c r="BH134" s="187">
        <f>IF(N134="sníž. přenesená",J134,0)</f>
        <v>0</v>
      </c>
      <c r="BI134" s="187">
        <f>IF(N134="nulová",J134,0)</f>
        <v>0</v>
      </c>
      <c r="BJ134" s="19" t="s">
        <v>15</v>
      </c>
      <c r="BK134" s="187">
        <f>ROUND(I134*H134,2)</f>
        <v>0</v>
      </c>
      <c r="BL134" s="19" t="s">
        <v>253</v>
      </c>
      <c r="BM134" s="19" t="s">
        <v>1619</v>
      </c>
    </row>
    <row r="135" spans="2:65" s="1" customFormat="1" ht="16.5" customHeight="1">
      <c r="B135" s="175"/>
      <c r="C135" s="176" t="s">
        <v>326</v>
      </c>
      <c r="D135" s="176" t="s">
        <v>160</v>
      </c>
      <c r="E135" s="177" t="s">
        <v>1620</v>
      </c>
      <c r="F135" s="178" t="s">
        <v>1621</v>
      </c>
      <c r="G135" s="179" t="s">
        <v>163</v>
      </c>
      <c r="H135" s="180">
        <v>5.4</v>
      </c>
      <c r="I135" s="181"/>
      <c r="J135" s="182">
        <f>ROUND(I135*H135,2)</f>
        <v>0</v>
      </c>
      <c r="K135" s="178" t="s">
        <v>3</v>
      </c>
      <c r="L135" s="37"/>
      <c r="M135" s="183" t="s">
        <v>3</v>
      </c>
      <c r="N135" s="184" t="s">
        <v>42</v>
      </c>
      <c r="O135" s="67"/>
      <c r="P135" s="185">
        <f>O135*H135</f>
        <v>0</v>
      </c>
      <c r="Q135" s="185">
        <v>0</v>
      </c>
      <c r="R135" s="185">
        <f>Q135*H135</f>
        <v>0</v>
      </c>
      <c r="S135" s="185">
        <v>0</v>
      </c>
      <c r="T135" s="186">
        <f>S135*H135</f>
        <v>0</v>
      </c>
      <c r="AR135" s="19" t="s">
        <v>253</v>
      </c>
      <c r="AT135" s="19" t="s">
        <v>160</v>
      </c>
      <c r="AU135" s="19" t="s">
        <v>78</v>
      </c>
      <c r="AY135" s="19" t="s">
        <v>158</v>
      </c>
      <c r="BE135" s="187">
        <f>IF(N135="základní",J135,0)</f>
        <v>0</v>
      </c>
      <c r="BF135" s="187">
        <f>IF(N135="snížená",J135,0)</f>
        <v>0</v>
      </c>
      <c r="BG135" s="187">
        <f>IF(N135="zákl. přenesená",J135,0)</f>
        <v>0</v>
      </c>
      <c r="BH135" s="187">
        <f>IF(N135="sníž. přenesená",J135,0)</f>
        <v>0</v>
      </c>
      <c r="BI135" s="187">
        <f>IF(N135="nulová",J135,0)</f>
        <v>0</v>
      </c>
      <c r="BJ135" s="19" t="s">
        <v>15</v>
      </c>
      <c r="BK135" s="187">
        <f>ROUND(I135*H135,2)</f>
        <v>0</v>
      </c>
      <c r="BL135" s="19" t="s">
        <v>253</v>
      </c>
      <c r="BM135" s="19" t="s">
        <v>1622</v>
      </c>
    </row>
    <row r="136" spans="2:65" s="1" customFormat="1" ht="16.5" customHeight="1">
      <c r="B136" s="175"/>
      <c r="C136" s="176" t="s">
        <v>332</v>
      </c>
      <c r="D136" s="176" t="s">
        <v>160</v>
      </c>
      <c r="E136" s="177" t="s">
        <v>1623</v>
      </c>
      <c r="F136" s="178" t="s">
        <v>1624</v>
      </c>
      <c r="G136" s="179" t="s">
        <v>322</v>
      </c>
      <c r="H136" s="180">
        <v>8</v>
      </c>
      <c r="I136" s="181"/>
      <c r="J136" s="182">
        <f>ROUND(I136*H136,2)</f>
        <v>0</v>
      </c>
      <c r="K136" s="178" t="s">
        <v>3</v>
      </c>
      <c r="L136" s="37"/>
      <c r="M136" s="183" t="s">
        <v>3</v>
      </c>
      <c r="N136" s="184" t="s">
        <v>42</v>
      </c>
      <c r="O136" s="67"/>
      <c r="P136" s="185">
        <f>O136*H136</f>
        <v>0</v>
      </c>
      <c r="Q136" s="185">
        <v>0</v>
      </c>
      <c r="R136" s="185">
        <f>Q136*H136</f>
        <v>0</v>
      </c>
      <c r="S136" s="185">
        <v>0</v>
      </c>
      <c r="T136" s="186">
        <f>S136*H136</f>
        <v>0</v>
      </c>
      <c r="AR136" s="19" t="s">
        <v>253</v>
      </c>
      <c r="AT136" s="19" t="s">
        <v>160</v>
      </c>
      <c r="AU136" s="19" t="s">
        <v>78</v>
      </c>
      <c r="AY136" s="19" t="s">
        <v>158</v>
      </c>
      <c r="BE136" s="187">
        <f>IF(N136="základní",J136,0)</f>
        <v>0</v>
      </c>
      <c r="BF136" s="187">
        <f>IF(N136="snížená",J136,0)</f>
        <v>0</v>
      </c>
      <c r="BG136" s="187">
        <f>IF(N136="zákl. přenesená",J136,0)</f>
        <v>0</v>
      </c>
      <c r="BH136" s="187">
        <f>IF(N136="sníž. přenesená",J136,0)</f>
        <v>0</v>
      </c>
      <c r="BI136" s="187">
        <f>IF(N136="nulová",J136,0)</f>
        <v>0</v>
      </c>
      <c r="BJ136" s="19" t="s">
        <v>15</v>
      </c>
      <c r="BK136" s="187">
        <f>ROUND(I136*H136,2)</f>
        <v>0</v>
      </c>
      <c r="BL136" s="19" t="s">
        <v>253</v>
      </c>
      <c r="BM136" s="19" t="s">
        <v>1625</v>
      </c>
    </row>
    <row r="137" spans="2:65" s="1" customFormat="1" ht="16.5" customHeight="1">
      <c r="B137" s="175"/>
      <c r="C137" s="176" t="s">
        <v>336</v>
      </c>
      <c r="D137" s="176" t="s">
        <v>160</v>
      </c>
      <c r="E137" s="177" t="s">
        <v>1626</v>
      </c>
      <c r="F137" s="178" t="s">
        <v>1627</v>
      </c>
      <c r="G137" s="179" t="s">
        <v>163</v>
      </c>
      <c r="H137" s="180">
        <v>5.4</v>
      </c>
      <c r="I137" s="181"/>
      <c r="J137" s="182">
        <f>ROUND(I137*H137,2)</f>
        <v>0</v>
      </c>
      <c r="K137" s="178" t="s">
        <v>3</v>
      </c>
      <c r="L137" s="37"/>
      <c r="M137" s="183" t="s">
        <v>3</v>
      </c>
      <c r="N137" s="184" t="s">
        <v>42</v>
      </c>
      <c r="O137" s="67"/>
      <c r="P137" s="185">
        <f>O137*H137</f>
        <v>0</v>
      </c>
      <c r="Q137" s="185">
        <v>0</v>
      </c>
      <c r="R137" s="185">
        <f>Q137*H137</f>
        <v>0</v>
      </c>
      <c r="S137" s="185">
        <v>0</v>
      </c>
      <c r="T137" s="186">
        <f>S137*H137</f>
        <v>0</v>
      </c>
      <c r="AR137" s="19" t="s">
        <v>253</v>
      </c>
      <c r="AT137" s="19" t="s">
        <v>160</v>
      </c>
      <c r="AU137" s="19" t="s">
        <v>78</v>
      </c>
      <c r="AY137" s="19" t="s">
        <v>158</v>
      </c>
      <c r="BE137" s="187">
        <f>IF(N137="základní",J137,0)</f>
        <v>0</v>
      </c>
      <c r="BF137" s="187">
        <f>IF(N137="snížená",J137,0)</f>
        <v>0</v>
      </c>
      <c r="BG137" s="187">
        <f>IF(N137="zákl. přenesená",J137,0)</f>
        <v>0</v>
      </c>
      <c r="BH137" s="187">
        <f>IF(N137="sníž. přenesená",J137,0)</f>
        <v>0</v>
      </c>
      <c r="BI137" s="187">
        <f>IF(N137="nulová",J137,0)</f>
        <v>0</v>
      </c>
      <c r="BJ137" s="19" t="s">
        <v>15</v>
      </c>
      <c r="BK137" s="187">
        <f>ROUND(I137*H137,2)</f>
        <v>0</v>
      </c>
      <c r="BL137" s="19" t="s">
        <v>253</v>
      </c>
      <c r="BM137" s="19" t="s">
        <v>1628</v>
      </c>
    </row>
    <row r="138" spans="2:65" s="1" customFormat="1" ht="16.5" customHeight="1">
      <c r="B138" s="175"/>
      <c r="C138" s="176" t="s">
        <v>341</v>
      </c>
      <c r="D138" s="176" t="s">
        <v>160</v>
      </c>
      <c r="E138" s="177" t="s">
        <v>1629</v>
      </c>
      <c r="F138" s="178" t="s">
        <v>1630</v>
      </c>
      <c r="G138" s="179" t="s">
        <v>163</v>
      </c>
      <c r="H138" s="180">
        <v>5.4</v>
      </c>
      <c r="I138" s="181"/>
      <c r="J138" s="182">
        <f>ROUND(I138*H138,2)</f>
        <v>0</v>
      </c>
      <c r="K138" s="178" t="s">
        <v>3</v>
      </c>
      <c r="L138" s="37"/>
      <c r="M138" s="183" t="s">
        <v>3</v>
      </c>
      <c r="N138" s="184" t="s">
        <v>42</v>
      </c>
      <c r="O138" s="67"/>
      <c r="P138" s="185">
        <f>O138*H138</f>
        <v>0</v>
      </c>
      <c r="Q138" s="185">
        <v>0</v>
      </c>
      <c r="R138" s="185">
        <f>Q138*H138</f>
        <v>0</v>
      </c>
      <c r="S138" s="185">
        <v>0</v>
      </c>
      <c r="T138" s="186">
        <f>S138*H138</f>
        <v>0</v>
      </c>
      <c r="AR138" s="19" t="s">
        <v>253</v>
      </c>
      <c r="AT138" s="19" t="s">
        <v>160</v>
      </c>
      <c r="AU138" s="19" t="s">
        <v>78</v>
      </c>
      <c r="AY138" s="19" t="s">
        <v>158</v>
      </c>
      <c r="BE138" s="187">
        <f>IF(N138="základní",J138,0)</f>
        <v>0</v>
      </c>
      <c r="BF138" s="187">
        <f>IF(N138="snížená",J138,0)</f>
        <v>0</v>
      </c>
      <c r="BG138" s="187">
        <f>IF(N138="zákl. přenesená",J138,0)</f>
        <v>0</v>
      </c>
      <c r="BH138" s="187">
        <f>IF(N138="sníž. přenesená",J138,0)</f>
        <v>0</v>
      </c>
      <c r="BI138" s="187">
        <f>IF(N138="nulová",J138,0)</f>
        <v>0</v>
      </c>
      <c r="BJ138" s="19" t="s">
        <v>15</v>
      </c>
      <c r="BK138" s="187">
        <f>ROUND(I138*H138,2)</f>
        <v>0</v>
      </c>
      <c r="BL138" s="19" t="s">
        <v>253</v>
      </c>
      <c r="BM138" s="19" t="s">
        <v>1631</v>
      </c>
    </row>
    <row r="139" spans="2:65" s="1" customFormat="1" ht="16.5" customHeight="1">
      <c r="B139" s="175"/>
      <c r="C139" s="176" t="s">
        <v>345</v>
      </c>
      <c r="D139" s="176" t="s">
        <v>160</v>
      </c>
      <c r="E139" s="177" t="s">
        <v>1632</v>
      </c>
      <c r="F139" s="178" t="s">
        <v>1633</v>
      </c>
      <c r="G139" s="179" t="s">
        <v>163</v>
      </c>
      <c r="H139" s="180">
        <v>5.4</v>
      </c>
      <c r="I139" s="181"/>
      <c r="J139" s="182">
        <f>ROUND(I139*H139,2)</f>
        <v>0</v>
      </c>
      <c r="K139" s="178" t="s">
        <v>3</v>
      </c>
      <c r="L139" s="37"/>
      <c r="M139" s="183" t="s">
        <v>3</v>
      </c>
      <c r="N139" s="184" t="s">
        <v>42</v>
      </c>
      <c r="O139" s="67"/>
      <c r="P139" s="185">
        <f>O139*H139</f>
        <v>0</v>
      </c>
      <c r="Q139" s="185">
        <v>0</v>
      </c>
      <c r="R139" s="185">
        <f>Q139*H139</f>
        <v>0</v>
      </c>
      <c r="S139" s="185">
        <v>0</v>
      </c>
      <c r="T139" s="186">
        <f>S139*H139</f>
        <v>0</v>
      </c>
      <c r="AR139" s="19" t="s">
        <v>253</v>
      </c>
      <c r="AT139" s="19" t="s">
        <v>160</v>
      </c>
      <c r="AU139" s="19" t="s">
        <v>78</v>
      </c>
      <c r="AY139" s="19" t="s">
        <v>158</v>
      </c>
      <c r="BE139" s="187">
        <f>IF(N139="základní",J139,0)</f>
        <v>0</v>
      </c>
      <c r="BF139" s="187">
        <f>IF(N139="snížená",J139,0)</f>
        <v>0</v>
      </c>
      <c r="BG139" s="187">
        <f>IF(N139="zákl. přenesená",J139,0)</f>
        <v>0</v>
      </c>
      <c r="BH139" s="187">
        <f>IF(N139="sníž. přenesená",J139,0)</f>
        <v>0</v>
      </c>
      <c r="BI139" s="187">
        <f>IF(N139="nulová",J139,0)</f>
        <v>0</v>
      </c>
      <c r="BJ139" s="19" t="s">
        <v>15</v>
      </c>
      <c r="BK139" s="187">
        <f>ROUND(I139*H139,2)</f>
        <v>0</v>
      </c>
      <c r="BL139" s="19" t="s">
        <v>253</v>
      </c>
      <c r="BM139" s="19" t="s">
        <v>1634</v>
      </c>
    </row>
    <row r="140" spans="2:63" s="11" customFormat="1" ht="22.8" customHeight="1">
      <c r="B140" s="162"/>
      <c r="D140" s="163" t="s">
        <v>70</v>
      </c>
      <c r="E140" s="173" t="s">
        <v>1045</v>
      </c>
      <c r="F140" s="173" t="s">
        <v>1046</v>
      </c>
      <c r="I140" s="165"/>
      <c r="J140" s="174">
        <f>BK140</f>
        <v>0</v>
      </c>
      <c r="L140" s="162"/>
      <c r="M140" s="167"/>
      <c r="N140" s="168"/>
      <c r="O140" s="168"/>
      <c r="P140" s="169">
        <f>SUM(P141:P143)</f>
        <v>0</v>
      </c>
      <c r="Q140" s="168"/>
      <c r="R140" s="169">
        <f>SUM(R141:R143)</f>
        <v>0</v>
      </c>
      <c r="S140" s="168"/>
      <c r="T140" s="170">
        <f>SUM(T141:T143)</f>
        <v>0</v>
      </c>
      <c r="AR140" s="163" t="s">
        <v>78</v>
      </c>
      <c r="AT140" s="171" t="s">
        <v>70</v>
      </c>
      <c r="AU140" s="171" t="s">
        <v>15</v>
      </c>
      <c r="AY140" s="163" t="s">
        <v>158</v>
      </c>
      <c r="BK140" s="172">
        <f>SUM(BK141:BK143)</f>
        <v>0</v>
      </c>
    </row>
    <row r="141" spans="2:65" s="1" customFormat="1" ht="16.5" customHeight="1">
      <c r="B141" s="175"/>
      <c r="C141" s="176" t="s">
        <v>349</v>
      </c>
      <c r="D141" s="176" t="s">
        <v>160</v>
      </c>
      <c r="E141" s="177" t="s">
        <v>1635</v>
      </c>
      <c r="F141" s="178" t="s">
        <v>1636</v>
      </c>
      <c r="G141" s="179" t="s">
        <v>163</v>
      </c>
      <c r="H141" s="180">
        <v>18</v>
      </c>
      <c r="I141" s="181"/>
      <c r="J141" s="182">
        <f>ROUND(I141*H141,2)</f>
        <v>0</v>
      </c>
      <c r="K141" s="178" t="s">
        <v>3</v>
      </c>
      <c r="L141" s="37"/>
      <c r="M141" s="183" t="s">
        <v>3</v>
      </c>
      <c r="N141" s="184" t="s">
        <v>42</v>
      </c>
      <c r="O141" s="67"/>
      <c r="P141" s="185">
        <f>O141*H141</f>
        <v>0</v>
      </c>
      <c r="Q141" s="185">
        <v>0</v>
      </c>
      <c r="R141" s="185">
        <f>Q141*H141</f>
        <v>0</v>
      </c>
      <c r="S141" s="185">
        <v>0</v>
      </c>
      <c r="T141" s="186">
        <f>S141*H141</f>
        <v>0</v>
      </c>
      <c r="AR141" s="19" t="s">
        <v>253</v>
      </c>
      <c r="AT141" s="19" t="s">
        <v>160</v>
      </c>
      <c r="AU141" s="19" t="s">
        <v>78</v>
      </c>
      <c r="AY141" s="19" t="s">
        <v>158</v>
      </c>
      <c r="BE141" s="187">
        <f>IF(N141="základní",J141,0)</f>
        <v>0</v>
      </c>
      <c r="BF141" s="187">
        <f>IF(N141="snížená",J141,0)</f>
        <v>0</v>
      </c>
      <c r="BG141" s="187">
        <f>IF(N141="zákl. přenesená",J141,0)</f>
        <v>0</v>
      </c>
      <c r="BH141" s="187">
        <f>IF(N141="sníž. přenesená",J141,0)</f>
        <v>0</v>
      </c>
      <c r="BI141" s="187">
        <f>IF(N141="nulová",J141,0)</f>
        <v>0</v>
      </c>
      <c r="BJ141" s="19" t="s">
        <v>15</v>
      </c>
      <c r="BK141" s="187">
        <f>ROUND(I141*H141,2)</f>
        <v>0</v>
      </c>
      <c r="BL141" s="19" t="s">
        <v>253</v>
      </c>
      <c r="BM141" s="19" t="s">
        <v>1637</v>
      </c>
    </row>
    <row r="142" spans="2:65" s="1" customFormat="1" ht="16.5" customHeight="1">
      <c r="B142" s="175"/>
      <c r="C142" s="212" t="s">
        <v>353</v>
      </c>
      <c r="D142" s="212" t="s">
        <v>248</v>
      </c>
      <c r="E142" s="213" t="s">
        <v>1638</v>
      </c>
      <c r="F142" s="214" t="s">
        <v>1639</v>
      </c>
      <c r="G142" s="215" t="s">
        <v>163</v>
      </c>
      <c r="H142" s="216">
        <v>18</v>
      </c>
      <c r="I142" s="217"/>
      <c r="J142" s="218">
        <f>ROUND(I142*H142,2)</f>
        <v>0</v>
      </c>
      <c r="K142" s="214" t="s">
        <v>3</v>
      </c>
      <c r="L142" s="219"/>
      <c r="M142" s="220" t="s">
        <v>3</v>
      </c>
      <c r="N142" s="221" t="s">
        <v>42</v>
      </c>
      <c r="O142" s="67"/>
      <c r="P142" s="185">
        <f>O142*H142</f>
        <v>0</v>
      </c>
      <c r="Q142" s="185">
        <v>0</v>
      </c>
      <c r="R142" s="185">
        <f>Q142*H142</f>
        <v>0</v>
      </c>
      <c r="S142" s="185">
        <v>0</v>
      </c>
      <c r="T142" s="186">
        <f>S142*H142</f>
        <v>0</v>
      </c>
      <c r="AR142" s="19" t="s">
        <v>364</v>
      </c>
      <c r="AT142" s="19" t="s">
        <v>248</v>
      </c>
      <c r="AU142" s="19" t="s">
        <v>78</v>
      </c>
      <c r="AY142" s="19" t="s">
        <v>158</v>
      </c>
      <c r="BE142" s="187">
        <f>IF(N142="základní",J142,0)</f>
        <v>0</v>
      </c>
      <c r="BF142" s="187">
        <f>IF(N142="snížená",J142,0)</f>
        <v>0</v>
      </c>
      <c r="BG142" s="187">
        <f>IF(N142="zákl. přenesená",J142,0)</f>
        <v>0</v>
      </c>
      <c r="BH142" s="187">
        <f>IF(N142="sníž. přenesená",J142,0)</f>
        <v>0</v>
      </c>
      <c r="BI142" s="187">
        <f>IF(N142="nulová",J142,0)</f>
        <v>0</v>
      </c>
      <c r="BJ142" s="19" t="s">
        <v>15</v>
      </c>
      <c r="BK142" s="187">
        <f>ROUND(I142*H142,2)</f>
        <v>0</v>
      </c>
      <c r="BL142" s="19" t="s">
        <v>253</v>
      </c>
      <c r="BM142" s="19" t="s">
        <v>1640</v>
      </c>
    </row>
    <row r="143" spans="2:65" s="1" customFormat="1" ht="16.5" customHeight="1">
      <c r="B143" s="175"/>
      <c r="C143" s="176" t="s">
        <v>358</v>
      </c>
      <c r="D143" s="176" t="s">
        <v>160</v>
      </c>
      <c r="E143" s="177" t="s">
        <v>1641</v>
      </c>
      <c r="F143" s="178" t="s">
        <v>1642</v>
      </c>
      <c r="G143" s="179" t="s">
        <v>198</v>
      </c>
      <c r="H143" s="180">
        <v>0.22</v>
      </c>
      <c r="I143" s="181"/>
      <c r="J143" s="182">
        <f>ROUND(I143*H143,2)</f>
        <v>0</v>
      </c>
      <c r="K143" s="178" t="s">
        <v>3</v>
      </c>
      <c r="L143" s="37"/>
      <c r="M143" s="183" t="s">
        <v>3</v>
      </c>
      <c r="N143" s="184" t="s">
        <v>42</v>
      </c>
      <c r="O143" s="67"/>
      <c r="P143" s="185">
        <f>O143*H143</f>
        <v>0</v>
      </c>
      <c r="Q143" s="185">
        <v>0</v>
      </c>
      <c r="R143" s="185">
        <f>Q143*H143</f>
        <v>0</v>
      </c>
      <c r="S143" s="185">
        <v>0</v>
      </c>
      <c r="T143" s="186">
        <f>S143*H143</f>
        <v>0</v>
      </c>
      <c r="AR143" s="19" t="s">
        <v>253</v>
      </c>
      <c r="AT143" s="19" t="s">
        <v>160</v>
      </c>
      <c r="AU143" s="19" t="s">
        <v>78</v>
      </c>
      <c r="AY143" s="19" t="s">
        <v>158</v>
      </c>
      <c r="BE143" s="187">
        <f>IF(N143="základní",J143,0)</f>
        <v>0</v>
      </c>
      <c r="BF143" s="187">
        <f>IF(N143="snížená",J143,0)</f>
        <v>0</v>
      </c>
      <c r="BG143" s="187">
        <f>IF(N143="zákl. přenesená",J143,0)</f>
        <v>0</v>
      </c>
      <c r="BH143" s="187">
        <f>IF(N143="sníž. přenesená",J143,0)</f>
        <v>0</v>
      </c>
      <c r="BI143" s="187">
        <f>IF(N143="nulová",J143,0)</f>
        <v>0</v>
      </c>
      <c r="BJ143" s="19" t="s">
        <v>15</v>
      </c>
      <c r="BK143" s="187">
        <f>ROUND(I143*H143,2)</f>
        <v>0</v>
      </c>
      <c r="BL143" s="19" t="s">
        <v>253</v>
      </c>
      <c r="BM143" s="19" t="s">
        <v>1643</v>
      </c>
    </row>
    <row r="144" spans="2:63" s="11" customFormat="1" ht="22.8" customHeight="1">
      <c r="B144" s="162"/>
      <c r="D144" s="163" t="s">
        <v>70</v>
      </c>
      <c r="E144" s="173" t="s">
        <v>1153</v>
      </c>
      <c r="F144" s="173" t="s">
        <v>1154</v>
      </c>
      <c r="I144" s="165"/>
      <c r="J144" s="174">
        <f>BK144</f>
        <v>0</v>
      </c>
      <c r="L144" s="162"/>
      <c r="M144" s="167"/>
      <c r="N144" s="168"/>
      <c r="O144" s="168"/>
      <c r="P144" s="169">
        <f>P145</f>
        <v>0</v>
      </c>
      <c r="Q144" s="168"/>
      <c r="R144" s="169">
        <f>R145</f>
        <v>0</v>
      </c>
      <c r="S144" s="168"/>
      <c r="T144" s="170">
        <f>T145</f>
        <v>0</v>
      </c>
      <c r="AR144" s="163" t="s">
        <v>78</v>
      </c>
      <c r="AT144" s="171" t="s">
        <v>70</v>
      </c>
      <c r="AU144" s="171" t="s">
        <v>15</v>
      </c>
      <c r="AY144" s="163" t="s">
        <v>158</v>
      </c>
      <c r="BK144" s="172">
        <f>BK145</f>
        <v>0</v>
      </c>
    </row>
    <row r="145" spans="2:65" s="1" customFormat="1" ht="16.5" customHeight="1">
      <c r="B145" s="175"/>
      <c r="C145" s="176" t="s">
        <v>364</v>
      </c>
      <c r="D145" s="176" t="s">
        <v>160</v>
      </c>
      <c r="E145" s="177" t="s">
        <v>1644</v>
      </c>
      <c r="F145" s="178" t="s">
        <v>1645</v>
      </c>
      <c r="G145" s="179" t="s">
        <v>219</v>
      </c>
      <c r="H145" s="180">
        <v>10</v>
      </c>
      <c r="I145" s="181"/>
      <c r="J145" s="182">
        <f>ROUND(I145*H145,2)</f>
        <v>0</v>
      </c>
      <c r="K145" s="178" t="s">
        <v>3</v>
      </c>
      <c r="L145" s="37"/>
      <c r="M145" s="183" t="s">
        <v>3</v>
      </c>
      <c r="N145" s="184" t="s">
        <v>42</v>
      </c>
      <c r="O145" s="67"/>
      <c r="P145" s="185">
        <f>O145*H145</f>
        <v>0</v>
      </c>
      <c r="Q145" s="185">
        <v>0</v>
      </c>
      <c r="R145" s="185">
        <f>Q145*H145</f>
        <v>0</v>
      </c>
      <c r="S145" s="185">
        <v>0</v>
      </c>
      <c r="T145" s="186">
        <f>S145*H145</f>
        <v>0</v>
      </c>
      <c r="AR145" s="19" t="s">
        <v>253</v>
      </c>
      <c r="AT145" s="19" t="s">
        <v>160</v>
      </c>
      <c r="AU145" s="19" t="s">
        <v>78</v>
      </c>
      <c r="AY145" s="19" t="s">
        <v>158</v>
      </c>
      <c r="BE145" s="187">
        <f>IF(N145="základní",J145,0)</f>
        <v>0</v>
      </c>
      <c r="BF145" s="187">
        <f>IF(N145="snížená",J145,0)</f>
        <v>0</v>
      </c>
      <c r="BG145" s="187">
        <f>IF(N145="zákl. přenesená",J145,0)</f>
        <v>0</v>
      </c>
      <c r="BH145" s="187">
        <f>IF(N145="sníž. přenesená",J145,0)</f>
        <v>0</v>
      </c>
      <c r="BI145" s="187">
        <f>IF(N145="nulová",J145,0)</f>
        <v>0</v>
      </c>
      <c r="BJ145" s="19" t="s">
        <v>15</v>
      </c>
      <c r="BK145" s="187">
        <f>ROUND(I145*H145,2)</f>
        <v>0</v>
      </c>
      <c r="BL145" s="19" t="s">
        <v>253</v>
      </c>
      <c r="BM145" s="19" t="s">
        <v>1646</v>
      </c>
    </row>
    <row r="146" spans="2:63" s="11" customFormat="1" ht="22.8" customHeight="1">
      <c r="B146" s="162"/>
      <c r="D146" s="163" t="s">
        <v>70</v>
      </c>
      <c r="E146" s="173" t="s">
        <v>699</v>
      </c>
      <c r="F146" s="173" t="s">
        <v>1647</v>
      </c>
      <c r="I146" s="165"/>
      <c r="J146" s="174">
        <f>BK146</f>
        <v>0</v>
      </c>
      <c r="L146" s="162"/>
      <c r="M146" s="167"/>
      <c r="N146" s="168"/>
      <c r="O146" s="168"/>
      <c r="P146" s="169">
        <f>SUM(P147:P149)</f>
        <v>0</v>
      </c>
      <c r="Q146" s="168"/>
      <c r="R146" s="169">
        <f>SUM(R147:R149)</f>
        <v>0</v>
      </c>
      <c r="S146" s="168"/>
      <c r="T146" s="170">
        <f>SUM(T147:T149)</f>
        <v>0</v>
      </c>
      <c r="AR146" s="163" t="s">
        <v>78</v>
      </c>
      <c r="AT146" s="171" t="s">
        <v>70</v>
      </c>
      <c r="AU146" s="171" t="s">
        <v>15</v>
      </c>
      <c r="AY146" s="163" t="s">
        <v>158</v>
      </c>
      <c r="BK146" s="172">
        <f>SUM(BK147:BK149)</f>
        <v>0</v>
      </c>
    </row>
    <row r="147" spans="2:65" s="1" customFormat="1" ht="16.5" customHeight="1">
      <c r="B147" s="175"/>
      <c r="C147" s="176" t="s">
        <v>368</v>
      </c>
      <c r="D147" s="176" t="s">
        <v>160</v>
      </c>
      <c r="E147" s="177" t="s">
        <v>1648</v>
      </c>
      <c r="F147" s="178" t="s">
        <v>1649</v>
      </c>
      <c r="G147" s="179" t="s">
        <v>1288</v>
      </c>
      <c r="H147" s="180">
        <v>6</v>
      </c>
      <c r="I147" s="181"/>
      <c r="J147" s="182">
        <f>ROUND(I147*H147,2)</f>
        <v>0</v>
      </c>
      <c r="K147" s="178" t="s">
        <v>3</v>
      </c>
      <c r="L147" s="37"/>
      <c r="M147" s="183" t="s">
        <v>3</v>
      </c>
      <c r="N147" s="184" t="s">
        <v>42</v>
      </c>
      <c r="O147" s="67"/>
      <c r="P147" s="185">
        <f>O147*H147</f>
        <v>0</v>
      </c>
      <c r="Q147" s="185">
        <v>0</v>
      </c>
      <c r="R147" s="185">
        <f>Q147*H147</f>
        <v>0</v>
      </c>
      <c r="S147" s="185">
        <v>0</v>
      </c>
      <c r="T147" s="186">
        <f>S147*H147</f>
        <v>0</v>
      </c>
      <c r="AR147" s="19" t="s">
        <v>253</v>
      </c>
      <c r="AT147" s="19" t="s">
        <v>160</v>
      </c>
      <c r="AU147" s="19" t="s">
        <v>78</v>
      </c>
      <c r="AY147" s="19" t="s">
        <v>158</v>
      </c>
      <c r="BE147" s="187">
        <f>IF(N147="základní",J147,0)</f>
        <v>0</v>
      </c>
      <c r="BF147" s="187">
        <f>IF(N147="snížená",J147,0)</f>
        <v>0</v>
      </c>
      <c r="BG147" s="187">
        <f>IF(N147="zákl. přenesená",J147,0)</f>
        <v>0</v>
      </c>
      <c r="BH147" s="187">
        <f>IF(N147="sníž. přenesená",J147,0)</f>
        <v>0</v>
      </c>
      <c r="BI147" s="187">
        <f>IF(N147="nulová",J147,0)</f>
        <v>0</v>
      </c>
      <c r="BJ147" s="19" t="s">
        <v>15</v>
      </c>
      <c r="BK147" s="187">
        <f>ROUND(I147*H147,2)</f>
        <v>0</v>
      </c>
      <c r="BL147" s="19" t="s">
        <v>253</v>
      </c>
      <c r="BM147" s="19" t="s">
        <v>1650</v>
      </c>
    </row>
    <row r="148" spans="2:65" s="1" customFormat="1" ht="16.5" customHeight="1">
      <c r="B148" s="175"/>
      <c r="C148" s="176" t="s">
        <v>375</v>
      </c>
      <c r="D148" s="176" t="s">
        <v>160</v>
      </c>
      <c r="E148" s="177" t="s">
        <v>1651</v>
      </c>
      <c r="F148" s="178" t="s">
        <v>1652</v>
      </c>
      <c r="G148" s="179" t="s">
        <v>1288</v>
      </c>
      <c r="H148" s="180">
        <v>8</v>
      </c>
      <c r="I148" s="181"/>
      <c r="J148" s="182">
        <f>ROUND(I148*H148,2)</f>
        <v>0</v>
      </c>
      <c r="K148" s="178" t="s">
        <v>3</v>
      </c>
      <c r="L148" s="37"/>
      <c r="M148" s="183" t="s">
        <v>3</v>
      </c>
      <c r="N148" s="184" t="s">
        <v>42</v>
      </c>
      <c r="O148" s="67"/>
      <c r="P148" s="185">
        <f>O148*H148</f>
        <v>0</v>
      </c>
      <c r="Q148" s="185">
        <v>0</v>
      </c>
      <c r="R148" s="185">
        <f>Q148*H148</f>
        <v>0</v>
      </c>
      <c r="S148" s="185">
        <v>0</v>
      </c>
      <c r="T148" s="186">
        <f>S148*H148</f>
        <v>0</v>
      </c>
      <c r="AR148" s="19" t="s">
        <v>253</v>
      </c>
      <c r="AT148" s="19" t="s">
        <v>160</v>
      </c>
      <c r="AU148" s="19" t="s">
        <v>78</v>
      </c>
      <c r="AY148" s="19" t="s">
        <v>158</v>
      </c>
      <c r="BE148" s="187">
        <f>IF(N148="základní",J148,0)</f>
        <v>0</v>
      </c>
      <c r="BF148" s="187">
        <f>IF(N148="snížená",J148,0)</f>
        <v>0</v>
      </c>
      <c r="BG148" s="187">
        <f>IF(N148="zákl. přenesená",J148,0)</f>
        <v>0</v>
      </c>
      <c r="BH148" s="187">
        <f>IF(N148="sníž. přenesená",J148,0)</f>
        <v>0</v>
      </c>
      <c r="BI148" s="187">
        <f>IF(N148="nulová",J148,0)</f>
        <v>0</v>
      </c>
      <c r="BJ148" s="19" t="s">
        <v>15</v>
      </c>
      <c r="BK148" s="187">
        <f>ROUND(I148*H148,2)</f>
        <v>0</v>
      </c>
      <c r="BL148" s="19" t="s">
        <v>253</v>
      </c>
      <c r="BM148" s="19" t="s">
        <v>1653</v>
      </c>
    </row>
    <row r="149" spans="2:65" s="1" customFormat="1" ht="16.5" customHeight="1">
      <c r="B149" s="175"/>
      <c r="C149" s="176" t="s">
        <v>380</v>
      </c>
      <c r="D149" s="176" t="s">
        <v>160</v>
      </c>
      <c r="E149" s="177" t="s">
        <v>1654</v>
      </c>
      <c r="F149" s="178" t="s">
        <v>1655</v>
      </c>
      <c r="G149" s="179" t="s">
        <v>1288</v>
      </c>
      <c r="H149" s="180">
        <v>6</v>
      </c>
      <c r="I149" s="181"/>
      <c r="J149" s="182">
        <f>ROUND(I149*H149,2)</f>
        <v>0</v>
      </c>
      <c r="K149" s="178" t="s">
        <v>3</v>
      </c>
      <c r="L149" s="37"/>
      <c r="M149" s="183" t="s">
        <v>3</v>
      </c>
      <c r="N149" s="184" t="s">
        <v>42</v>
      </c>
      <c r="O149" s="67"/>
      <c r="P149" s="185">
        <f>O149*H149</f>
        <v>0</v>
      </c>
      <c r="Q149" s="185">
        <v>0</v>
      </c>
      <c r="R149" s="185">
        <f>Q149*H149</f>
        <v>0</v>
      </c>
      <c r="S149" s="185">
        <v>0</v>
      </c>
      <c r="T149" s="186">
        <f>S149*H149</f>
        <v>0</v>
      </c>
      <c r="AR149" s="19" t="s">
        <v>253</v>
      </c>
      <c r="AT149" s="19" t="s">
        <v>160</v>
      </c>
      <c r="AU149" s="19" t="s">
        <v>78</v>
      </c>
      <c r="AY149" s="19" t="s">
        <v>158</v>
      </c>
      <c r="BE149" s="187">
        <f>IF(N149="základní",J149,0)</f>
        <v>0</v>
      </c>
      <c r="BF149" s="187">
        <f>IF(N149="snížená",J149,0)</f>
        <v>0</v>
      </c>
      <c r="BG149" s="187">
        <f>IF(N149="zákl. přenesená",J149,0)</f>
        <v>0</v>
      </c>
      <c r="BH149" s="187">
        <f>IF(N149="sníž. přenesená",J149,0)</f>
        <v>0</v>
      </c>
      <c r="BI149" s="187">
        <f>IF(N149="nulová",J149,0)</f>
        <v>0</v>
      </c>
      <c r="BJ149" s="19" t="s">
        <v>15</v>
      </c>
      <c r="BK149" s="187">
        <f>ROUND(I149*H149,2)</f>
        <v>0</v>
      </c>
      <c r="BL149" s="19" t="s">
        <v>253</v>
      </c>
      <c r="BM149" s="19" t="s">
        <v>1656</v>
      </c>
    </row>
    <row r="150" spans="2:63" s="11" customFormat="1" ht="22.8" customHeight="1">
      <c r="B150" s="162"/>
      <c r="D150" s="163" t="s">
        <v>70</v>
      </c>
      <c r="E150" s="173" t="s">
        <v>733</v>
      </c>
      <c r="F150" s="173" t="s">
        <v>1423</v>
      </c>
      <c r="I150" s="165"/>
      <c r="J150" s="174">
        <f>BK150</f>
        <v>0</v>
      </c>
      <c r="L150" s="162"/>
      <c r="M150" s="167"/>
      <c r="N150" s="168"/>
      <c r="O150" s="168"/>
      <c r="P150" s="169">
        <f>SUM(P151:P158)</f>
        <v>0</v>
      </c>
      <c r="Q150" s="168"/>
      <c r="R150" s="169">
        <f>SUM(R151:R158)</f>
        <v>0</v>
      </c>
      <c r="S150" s="168"/>
      <c r="T150" s="170">
        <f>SUM(T151:T158)</f>
        <v>0</v>
      </c>
      <c r="AR150" s="163" t="s">
        <v>15</v>
      </c>
      <c r="AT150" s="171" t="s">
        <v>70</v>
      </c>
      <c r="AU150" s="171" t="s">
        <v>15</v>
      </c>
      <c r="AY150" s="163" t="s">
        <v>158</v>
      </c>
      <c r="BK150" s="172">
        <f>SUM(BK151:BK158)</f>
        <v>0</v>
      </c>
    </row>
    <row r="151" spans="2:65" s="1" customFormat="1" ht="16.5" customHeight="1">
      <c r="B151" s="175"/>
      <c r="C151" s="176" t="s">
        <v>386</v>
      </c>
      <c r="D151" s="176" t="s">
        <v>160</v>
      </c>
      <c r="E151" s="177" t="s">
        <v>1657</v>
      </c>
      <c r="F151" s="178" t="s">
        <v>1658</v>
      </c>
      <c r="G151" s="179" t="s">
        <v>322</v>
      </c>
      <c r="H151" s="180">
        <v>18</v>
      </c>
      <c r="I151" s="181"/>
      <c r="J151" s="182">
        <f>ROUND(I151*H151,2)</f>
        <v>0</v>
      </c>
      <c r="K151" s="178" t="s">
        <v>3</v>
      </c>
      <c r="L151" s="37"/>
      <c r="M151" s="183" t="s">
        <v>3</v>
      </c>
      <c r="N151" s="184" t="s">
        <v>42</v>
      </c>
      <c r="O151" s="67"/>
      <c r="P151" s="185">
        <f>O151*H151</f>
        <v>0</v>
      </c>
      <c r="Q151" s="185">
        <v>0</v>
      </c>
      <c r="R151" s="185">
        <f>Q151*H151</f>
        <v>0</v>
      </c>
      <c r="S151" s="185">
        <v>0</v>
      </c>
      <c r="T151" s="186">
        <f>S151*H151</f>
        <v>0</v>
      </c>
      <c r="AR151" s="19" t="s">
        <v>165</v>
      </c>
      <c r="AT151" s="19" t="s">
        <v>160</v>
      </c>
      <c r="AU151" s="19" t="s">
        <v>78</v>
      </c>
      <c r="AY151" s="19" t="s">
        <v>158</v>
      </c>
      <c r="BE151" s="187">
        <f>IF(N151="základní",J151,0)</f>
        <v>0</v>
      </c>
      <c r="BF151" s="187">
        <f>IF(N151="snížená",J151,0)</f>
        <v>0</v>
      </c>
      <c r="BG151" s="187">
        <f>IF(N151="zákl. přenesená",J151,0)</f>
        <v>0</v>
      </c>
      <c r="BH151" s="187">
        <f>IF(N151="sníž. přenesená",J151,0)</f>
        <v>0</v>
      </c>
      <c r="BI151" s="187">
        <f>IF(N151="nulová",J151,0)</f>
        <v>0</v>
      </c>
      <c r="BJ151" s="19" t="s">
        <v>15</v>
      </c>
      <c r="BK151" s="187">
        <f>ROUND(I151*H151,2)</f>
        <v>0</v>
      </c>
      <c r="BL151" s="19" t="s">
        <v>165</v>
      </c>
      <c r="BM151" s="19" t="s">
        <v>1659</v>
      </c>
    </row>
    <row r="152" spans="2:65" s="1" customFormat="1" ht="16.5" customHeight="1">
      <c r="B152" s="175"/>
      <c r="C152" s="176" t="s">
        <v>391</v>
      </c>
      <c r="D152" s="176" t="s">
        <v>160</v>
      </c>
      <c r="E152" s="177" t="s">
        <v>1660</v>
      </c>
      <c r="F152" s="178" t="s">
        <v>1661</v>
      </c>
      <c r="G152" s="179" t="s">
        <v>322</v>
      </c>
      <c r="H152" s="180">
        <v>1</v>
      </c>
      <c r="I152" s="181"/>
      <c r="J152" s="182">
        <f>ROUND(I152*H152,2)</f>
        <v>0</v>
      </c>
      <c r="K152" s="178" t="s">
        <v>3</v>
      </c>
      <c r="L152" s="37"/>
      <c r="M152" s="183" t="s">
        <v>3</v>
      </c>
      <c r="N152" s="184" t="s">
        <v>42</v>
      </c>
      <c r="O152" s="67"/>
      <c r="P152" s="185">
        <f>O152*H152</f>
        <v>0</v>
      </c>
      <c r="Q152" s="185">
        <v>0</v>
      </c>
      <c r="R152" s="185">
        <f>Q152*H152</f>
        <v>0</v>
      </c>
      <c r="S152" s="185">
        <v>0</v>
      </c>
      <c r="T152" s="186">
        <f>S152*H152</f>
        <v>0</v>
      </c>
      <c r="AR152" s="19" t="s">
        <v>165</v>
      </c>
      <c r="AT152" s="19" t="s">
        <v>160</v>
      </c>
      <c r="AU152" s="19" t="s">
        <v>78</v>
      </c>
      <c r="AY152" s="19" t="s">
        <v>158</v>
      </c>
      <c r="BE152" s="187">
        <f>IF(N152="základní",J152,0)</f>
        <v>0</v>
      </c>
      <c r="BF152" s="187">
        <f>IF(N152="snížená",J152,0)</f>
        <v>0</v>
      </c>
      <c r="BG152" s="187">
        <f>IF(N152="zákl. přenesená",J152,0)</f>
        <v>0</v>
      </c>
      <c r="BH152" s="187">
        <f>IF(N152="sníž. přenesená",J152,0)</f>
        <v>0</v>
      </c>
      <c r="BI152" s="187">
        <f>IF(N152="nulová",J152,0)</f>
        <v>0</v>
      </c>
      <c r="BJ152" s="19" t="s">
        <v>15</v>
      </c>
      <c r="BK152" s="187">
        <f>ROUND(I152*H152,2)</f>
        <v>0</v>
      </c>
      <c r="BL152" s="19" t="s">
        <v>165</v>
      </c>
      <c r="BM152" s="19" t="s">
        <v>1662</v>
      </c>
    </row>
    <row r="153" spans="2:65" s="1" customFormat="1" ht="16.5" customHeight="1">
      <c r="B153" s="175"/>
      <c r="C153" s="176" t="s">
        <v>415</v>
      </c>
      <c r="D153" s="176" t="s">
        <v>160</v>
      </c>
      <c r="E153" s="177" t="s">
        <v>1663</v>
      </c>
      <c r="F153" s="178" t="s">
        <v>1664</v>
      </c>
      <c r="G153" s="179" t="s">
        <v>198</v>
      </c>
      <c r="H153" s="180">
        <v>3.83</v>
      </c>
      <c r="I153" s="181"/>
      <c r="J153" s="182">
        <f>ROUND(I153*H153,2)</f>
        <v>0</v>
      </c>
      <c r="K153" s="178" t="s">
        <v>3</v>
      </c>
      <c r="L153" s="37"/>
      <c r="M153" s="183" t="s">
        <v>3</v>
      </c>
      <c r="N153" s="184" t="s">
        <v>42</v>
      </c>
      <c r="O153" s="67"/>
      <c r="P153" s="185">
        <f>O153*H153</f>
        <v>0</v>
      </c>
      <c r="Q153" s="185">
        <v>0</v>
      </c>
      <c r="R153" s="185">
        <f>Q153*H153</f>
        <v>0</v>
      </c>
      <c r="S153" s="185">
        <v>0</v>
      </c>
      <c r="T153" s="186">
        <f>S153*H153</f>
        <v>0</v>
      </c>
      <c r="AR153" s="19" t="s">
        <v>165</v>
      </c>
      <c r="AT153" s="19" t="s">
        <v>160</v>
      </c>
      <c r="AU153" s="19" t="s">
        <v>78</v>
      </c>
      <c r="AY153" s="19" t="s">
        <v>158</v>
      </c>
      <c r="BE153" s="187">
        <f>IF(N153="základní",J153,0)</f>
        <v>0</v>
      </c>
      <c r="BF153" s="187">
        <f>IF(N153="snížená",J153,0)</f>
        <v>0</v>
      </c>
      <c r="BG153" s="187">
        <f>IF(N153="zákl. přenesená",J153,0)</f>
        <v>0</v>
      </c>
      <c r="BH153" s="187">
        <f>IF(N153="sníž. přenesená",J153,0)</f>
        <v>0</v>
      </c>
      <c r="BI153" s="187">
        <f>IF(N153="nulová",J153,0)</f>
        <v>0</v>
      </c>
      <c r="BJ153" s="19" t="s">
        <v>15</v>
      </c>
      <c r="BK153" s="187">
        <f>ROUND(I153*H153,2)</f>
        <v>0</v>
      </c>
      <c r="BL153" s="19" t="s">
        <v>165</v>
      </c>
      <c r="BM153" s="19" t="s">
        <v>1665</v>
      </c>
    </row>
    <row r="154" spans="2:65" s="1" customFormat="1" ht="16.5" customHeight="1">
      <c r="B154" s="175"/>
      <c r="C154" s="176" t="s">
        <v>420</v>
      </c>
      <c r="D154" s="176" t="s">
        <v>160</v>
      </c>
      <c r="E154" s="177" t="s">
        <v>1666</v>
      </c>
      <c r="F154" s="178" t="s">
        <v>1667</v>
      </c>
      <c r="G154" s="179" t="s">
        <v>198</v>
      </c>
      <c r="H154" s="180">
        <v>38.25</v>
      </c>
      <c r="I154" s="181"/>
      <c r="J154" s="182">
        <f>ROUND(I154*H154,2)</f>
        <v>0</v>
      </c>
      <c r="K154" s="178" t="s">
        <v>3</v>
      </c>
      <c r="L154" s="37"/>
      <c r="M154" s="183" t="s">
        <v>3</v>
      </c>
      <c r="N154" s="184" t="s">
        <v>42</v>
      </c>
      <c r="O154" s="67"/>
      <c r="P154" s="185">
        <f>O154*H154</f>
        <v>0</v>
      </c>
      <c r="Q154" s="185">
        <v>0</v>
      </c>
      <c r="R154" s="185">
        <f>Q154*H154</f>
        <v>0</v>
      </c>
      <c r="S154" s="185">
        <v>0</v>
      </c>
      <c r="T154" s="186">
        <f>S154*H154</f>
        <v>0</v>
      </c>
      <c r="AR154" s="19" t="s">
        <v>165</v>
      </c>
      <c r="AT154" s="19" t="s">
        <v>160</v>
      </c>
      <c r="AU154" s="19" t="s">
        <v>78</v>
      </c>
      <c r="AY154" s="19" t="s">
        <v>158</v>
      </c>
      <c r="BE154" s="187">
        <f>IF(N154="základní",J154,0)</f>
        <v>0</v>
      </c>
      <c r="BF154" s="187">
        <f>IF(N154="snížená",J154,0)</f>
        <v>0</v>
      </c>
      <c r="BG154" s="187">
        <f>IF(N154="zákl. přenesená",J154,0)</f>
        <v>0</v>
      </c>
      <c r="BH154" s="187">
        <f>IF(N154="sníž. přenesená",J154,0)</f>
        <v>0</v>
      </c>
      <c r="BI154" s="187">
        <f>IF(N154="nulová",J154,0)</f>
        <v>0</v>
      </c>
      <c r="BJ154" s="19" t="s">
        <v>15</v>
      </c>
      <c r="BK154" s="187">
        <f>ROUND(I154*H154,2)</f>
        <v>0</v>
      </c>
      <c r="BL154" s="19" t="s">
        <v>165</v>
      </c>
      <c r="BM154" s="19" t="s">
        <v>1668</v>
      </c>
    </row>
    <row r="155" spans="2:65" s="1" customFormat="1" ht="16.5" customHeight="1">
      <c r="B155" s="175"/>
      <c r="C155" s="176" t="s">
        <v>425</v>
      </c>
      <c r="D155" s="176" t="s">
        <v>160</v>
      </c>
      <c r="E155" s="177" t="s">
        <v>1669</v>
      </c>
      <c r="F155" s="178" t="s">
        <v>1670</v>
      </c>
      <c r="G155" s="179" t="s">
        <v>198</v>
      </c>
      <c r="H155" s="180">
        <v>3.83</v>
      </c>
      <c r="I155" s="181"/>
      <c r="J155" s="182">
        <f>ROUND(I155*H155,2)</f>
        <v>0</v>
      </c>
      <c r="K155" s="178" t="s">
        <v>3</v>
      </c>
      <c r="L155" s="37"/>
      <c r="M155" s="183" t="s">
        <v>3</v>
      </c>
      <c r="N155" s="184" t="s">
        <v>42</v>
      </c>
      <c r="O155" s="67"/>
      <c r="P155" s="185">
        <f>O155*H155</f>
        <v>0</v>
      </c>
      <c r="Q155" s="185">
        <v>0</v>
      </c>
      <c r="R155" s="185">
        <f>Q155*H155</f>
        <v>0</v>
      </c>
      <c r="S155" s="185">
        <v>0</v>
      </c>
      <c r="T155" s="186">
        <f>S155*H155</f>
        <v>0</v>
      </c>
      <c r="AR155" s="19" t="s">
        <v>165</v>
      </c>
      <c r="AT155" s="19" t="s">
        <v>160</v>
      </c>
      <c r="AU155" s="19" t="s">
        <v>78</v>
      </c>
      <c r="AY155" s="19" t="s">
        <v>158</v>
      </c>
      <c r="BE155" s="187">
        <f>IF(N155="základní",J155,0)</f>
        <v>0</v>
      </c>
      <c r="BF155" s="187">
        <f>IF(N155="snížená",J155,0)</f>
        <v>0</v>
      </c>
      <c r="BG155" s="187">
        <f>IF(N155="zákl. přenesená",J155,0)</f>
        <v>0</v>
      </c>
      <c r="BH155" s="187">
        <f>IF(N155="sníž. přenesená",J155,0)</f>
        <v>0</v>
      </c>
      <c r="BI155" s="187">
        <f>IF(N155="nulová",J155,0)</f>
        <v>0</v>
      </c>
      <c r="BJ155" s="19" t="s">
        <v>15</v>
      </c>
      <c r="BK155" s="187">
        <f>ROUND(I155*H155,2)</f>
        <v>0</v>
      </c>
      <c r="BL155" s="19" t="s">
        <v>165</v>
      </c>
      <c r="BM155" s="19" t="s">
        <v>1671</v>
      </c>
    </row>
    <row r="156" spans="2:65" s="1" customFormat="1" ht="16.5" customHeight="1">
      <c r="B156" s="175"/>
      <c r="C156" s="176" t="s">
        <v>438</v>
      </c>
      <c r="D156" s="176" t="s">
        <v>160</v>
      </c>
      <c r="E156" s="177" t="s">
        <v>1672</v>
      </c>
      <c r="F156" s="178" t="s">
        <v>1673</v>
      </c>
      <c r="G156" s="179" t="s">
        <v>198</v>
      </c>
      <c r="H156" s="180">
        <v>3.83</v>
      </c>
      <c r="I156" s="181"/>
      <c r="J156" s="182">
        <f>ROUND(I156*H156,2)</f>
        <v>0</v>
      </c>
      <c r="K156" s="178" t="s">
        <v>3</v>
      </c>
      <c r="L156" s="37"/>
      <c r="M156" s="183" t="s">
        <v>3</v>
      </c>
      <c r="N156" s="184" t="s">
        <v>42</v>
      </c>
      <c r="O156" s="67"/>
      <c r="P156" s="185">
        <f>O156*H156</f>
        <v>0</v>
      </c>
      <c r="Q156" s="185">
        <v>0</v>
      </c>
      <c r="R156" s="185">
        <f>Q156*H156</f>
        <v>0</v>
      </c>
      <c r="S156" s="185">
        <v>0</v>
      </c>
      <c r="T156" s="186">
        <f>S156*H156</f>
        <v>0</v>
      </c>
      <c r="AR156" s="19" t="s">
        <v>165</v>
      </c>
      <c r="AT156" s="19" t="s">
        <v>160</v>
      </c>
      <c r="AU156" s="19" t="s">
        <v>78</v>
      </c>
      <c r="AY156" s="19" t="s">
        <v>158</v>
      </c>
      <c r="BE156" s="187">
        <f>IF(N156="základní",J156,0)</f>
        <v>0</v>
      </c>
      <c r="BF156" s="187">
        <f>IF(N156="snížená",J156,0)</f>
        <v>0</v>
      </c>
      <c r="BG156" s="187">
        <f>IF(N156="zákl. přenesená",J156,0)</f>
        <v>0</v>
      </c>
      <c r="BH156" s="187">
        <f>IF(N156="sníž. přenesená",J156,0)</f>
        <v>0</v>
      </c>
      <c r="BI156" s="187">
        <f>IF(N156="nulová",J156,0)</f>
        <v>0</v>
      </c>
      <c r="BJ156" s="19" t="s">
        <v>15</v>
      </c>
      <c r="BK156" s="187">
        <f>ROUND(I156*H156,2)</f>
        <v>0</v>
      </c>
      <c r="BL156" s="19" t="s">
        <v>165</v>
      </c>
      <c r="BM156" s="19" t="s">
        <v>1674</v>
      </c>
    </row>
    <row r="157" spans="2:65" s="1" customFormat="1" ht="16.5" customHeight="1">
      <c r="B157" s="175"/>
      <c r="C157" s="176" t="s">
        <v>444</v>
      </c>
      <c r="D157" s="176" t="s">
        <v>160</v>
      </c>
      <c r="E157" s="177" t="s">
        <v>1675</v>
      </c>
      <c r="F157" s="178" t="s">
        <v>1676</v>
      </c>
      <c r="G157" s="179" t="s">
        <v>198</v>
      </c>
      <c r="H157" s="180">
        <v>76.5</v>
      </c>
      <c r="I157" s="181"/>
      <c r="J157" s="182">
        <f>ROUND(I157*H157,2)</f>
        <v>0</v>
      </c>
      <c r="K157" s="178" t="s">
        <v>3</v>
      </c>
      <c r="L157" s="37"/>
      <c r="M157" s="183" t="s">
        <v>3</v>
      </c>
      <c r="N157" s="184" t="s">
        <v>42</v>
      </c>
      <c r="O157" s="67"/>
      <c r="P157" s="185">
        <f>O157*H157</f>
        <v>0</v>
      </c>
      <c r="Q157" s="185">
        <v>0</v>
      </c>
      <c r="R157" s="185">
        <f>Q157*H157</f>
        <v>0</v>
      </c>
      <c r="S157" s="185">
        <v>0</v>
      </c>
      <c r="T157" s="186">
        <f>S157*H157</f>
        <v>0</v>
      </c>
      <c r="AR157" s="19" t="s">
        <v>165</v>
      </c>
      <c r="AT157" s="19" t="s">
        <v>160</v>
      </c>
      <c r="AU157" s="19" t="s">
        <v>78</v>
      </c>
      <c r="AY157" s="19" t="s">
        <v>158</v>
      </c>
      <c r="BE157" s="187">
        <f>IF(N157="základní",J157,0)</f>
        <v>0</v>
      </c>
      <c r="BF157" s="187">
        <f>IF(N157="snížená",J157,0)</f>
        <v>0</v>
      </c>
      <c r="BG157" s="187">
        <f>IF(N157="zákl. přenesená",J157,0)</f>
        <v>0</v>
      </c>
      <c r="BH157" s="187">
        <f>IF(N157="sníž. přenesená",J157,0)</f>
        <v>0</v>
      </c>
      <c r="BI157" s="187">
        <f>IF(N157="nulová",J157,0)</f>
        <v>0</v>
      </c>
      <c r="BJ157" s="19" t="s">
        <v>15</v>
      </c>
      <c r="BK157" s="187">
        <f>ROUND(I157*H157,2)</f>
        <v>0</v>
      </c>
      <c r="BL157" s="19" t="s">
        <v>165</v>
      </c>
      <c r="BM157" s="19" t="s">
        <v>1677</v>
      </c>
    </row>
    <row r="158" spans="2:65" s="1" customFormat="1" ht="16.5" customHeight="1">
      <c r="B158" s="175"/>
      <c r="C158" s="176" t="s">
        <v>448</v>
      </c>
      <c r="D158" s="176" t="s">
        <v>160</v>
      </c>
      <c r="E158" s="177" t="s">
        <v>1678</v>
      </c>
      <c r="F158" s="178" t="s">
        <v>1679</v>
      </c>
      <c r="G158" s="179" t="s">
        <v>198</v>
      </c>
      <c r="H158" s="180">
        <v>3.83</v>
      </c>
      <c r="I158" s="181"/>
      <c r="J158" s="182">
        <f>ROUND(I158*H158,2)</f>
        <v>0</v>
      </c>
      <c r="K158" s="178" t="s">
        <v>3</v>
      </c>
      <c r="L158" s="37"/>
      <c r="M158" s="231" t="s">
        <v>3</v>
      </c>
      <c r="N158" s="232" t="s">
        <v>42</v>
      </c>
      <c r="O158" s="233"/>
      <c r="P158" s="234">
        <f>O158*H158</f>
        <v>0</v>
      </c>
      <c r="Q158" s="234">
        <v>0</v>
      </c>
      <c r="R158" s="234">
        <f>Q158*H158</f>
        <v>0</v>
      </c>
      <c r="S158" s="234">
        <v>0</v>
      </c>
      <c r="T158" s="235">
        <f>S158*H158</f>
        <v>0</v>
      </c>
      <c r="AR158" s="19" t="s">
        <v>165</v>
      </c>
      <c r="AT158" s="19" t="s">
        <v>160</v>
      </c>
      <c r="AU158" s="19" t="s">
        <v>78</v>
      </c>
      <c r="AY158" s="19" t="s">
        <v>158</v>
      </c>
      <c r="BE158" s="187">
        <f>IF(N158="základní",J158,0)</f>
        <v>0</v>
      </c>
      <c r="BF158" s="187">
        <f>IF(N158="snížená",J158,0)</f>
        <v>0</v>
      </c>
      <c r="BG158" s="187">
        <f>IF(N158="zákl. přenesená",J158,0)</f>
        <v>0</v>
      </c>
      <c r="BH158" s="187">
        <f>IF(N158="sníž. přenesená",J158,0)</f>
        <v>0</v>
      </c>
      <c r="BI158" s="187">
        <f>IF(N158="nulová",J158,0)</f>
        <v>0</v>
      </c>
      <c r="BJ158" s="19" t="s">
        <v>15</v>
      </c>
      <c r="BK158" s="187">
        <f>ROUND(I158*H158,2)</f>
        <v>0</v>
      </c>
      <c r="BL158" s="19" t="s">
        <v>165</v>
      </c>
      <c r="BM158" s="19" t="s">
        <v>1680</v>
      </c>
    </row>
    <row r="159" spans="2:12" s="1" customFormat="1" ht="6.95" customHeight="1">
      <c r="B159" s="52"/>
      <c r="C159" s="53"/>
      <c r="D159" s="53"/>
      <c r="E159" s="53"/>
      <c r="F159" s="53"/>
      <c r="G159" s="53"/>
      <c r="H159" s="53"/>
      <c r="I159" s="137"/>
      <c r="J159" s="53"/>
      <c r="K159" s="53"/>
      <c r="L159" s="37"/>
    </row>
  </sheetData>
  <autoFilter ref="C102:K158"/>
  <mergeCells count="15">
    <mergeCell ref="E7:H7"/>
    <mergeCell ref="E11:H11"/>
    <mergeCell ref="E9:H9"/>
    <mergeCell ref="E13:H13"/>
    <mergeCell ref="E22:H22"/>
    <mergeCell ref="E31:H31"/>
    <mergeCell ref="E52:H52"/>
    <mergeCell ref="E56:H56"/>
    <mergeCell ref="E54:H54"/>
    <mergeCell ref="E58:H58"/>
    <mergeCell ref="E89:H89"/>
    <mergeCell ref="E93:H93"/>
    <mergeCell ref="E91:H91"/>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8"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100</v>
      </c>
    </row>
    <row r="3" spans="2:46" ht="6.95" customHeight="1">
      <c r="B3" s="20"/>
      <c r="C3" s="21"/>
      <c r="D3" s="21"/>
      <c r="E3" s="21"/>
      <c r="F3" s="21"/>
      <c r="G3" s="21"/>
      <c r="H3" s="21"/>
      <c r="I3" s="119"/>
      <c r="J3" s="21"/>
      <c r="K3" s="21"/>
      <c r="L3" s="22"/>
      <c r="AT3" s="19" t="s">
        <v>78</v>
      </c>
    </row>
    <row r="4" spans="2:46" ht="24.95" customHeight="1">
      <c r="B4" s="22"/>
      <c r="D4" s="23" t="s">
        <v>104</v>
      </c>
      <c r="L4" s="22"/>
      <c r="M4" s="24" t="s">
        <v>11</v>
      </c>
      <c r="AT4" s="19" t="s">
        <v>4</v>
      </c>
    </row>
    <row r="5" spans="2:12" ht="6.95" customHeight="1">
      <c r="B5" s="22"/>
      <c r="L5" s="22"/>
    </row>
    <row r="6" spans="2:12" ht="12" customHeight="1">
      <c r="B6" s="22"/>
      <c r="D6" s="31" t="s">
        <v>17</v>
      </c>
      <c r="L6" s="22"/>
    </row>
    <row r="7" spans="2:12" ht="16.5" customHeight="1">
      <c r="B7" s="22"/>
      <c r="E7" s="120" t="str">
        <f>'Rekapitulace stavby'!K6</f>
        <v>Český Brod, ul. Žitomířská 760 -Energetická úspora ZŠ Tyršova</v>
      </c>
      <c r="F7" s="31"/>
      <c r="G7" s="31"/>
      <c r="H7" s="31"/>
      <c r="L7" s="22"/>
    </row>
    <row r="8" spans="2:12" ht="12">
      <c r="B8" s="22"/>
      <c r="D8" s="31" t="s">
        <v>105</v>
      </c>
      <c r="L8" s="22"/>
    </row>
    <row r="9" spans="2:12" ht="16.5" customHeight="1">
      <c r="B9" s="22"/>
      <c r="E9" s="120" t="s">
        <v>1536</v>
      </c>
      <c r="L9" s="22"/>
    </row>
    <row r="10" spans="2:12" ht="12" customHeight="1">
      <c r="B10" s="22"/>
      <c r="D10" s="31" t="s">
        <v>107</v>
      </c>
      <c r="L10" s="22"/>
    </row>
    <row r="11" spans="2:12" s="1" customFormat="1" ht="16.5" customHeight="1">
      <c r="B11" s="37"/>
      <c r="E11" s="31" t="s">
        <v>108</v>
      </c>
      <c r="F11" s="1"/>
      <c r="G11" s="1"/>
      <c r="H11" s="1"/>
      <c r="I11" s="121"/>
      <c r="L11" s="37"/>
    </row>
    <row r="12" spans="2:12" s="1" customFormat="1" ht="12" customHeight="1">
      <c r="B12" s="37"/>
      <c r="D12" s="31" t="s">
        <v>109</v>
      </c>
      <c r="I12" s="121"/>
      <c r="L12" s="37"/>
    </row>
    <row r="13" spans="2:12" s="1" customFormat="1" ht="36.95" customHeight="1">
      <c r="B13" s="37"/>
      <c r="E13" s="58" t="s">
        <v>1681</v>
      </c>
      <c r="F13" s="1"/>
      <c r="G13" s="1"/>
      <c r="H13" s="1"/>
      <c r="I13" s="121"/>
      <c r="L13" s="37"/>
    </row>
    <row r="14" spans="2:12" s="1" customFormat="1" ht="12">
      <c r="B14" s="37"/>
      <c r="I14" s="121"/>
      <c r="L14" s="37"/>
    </row>
    <row r="15" spans="2:12" s="1" customFormat="1" ht="12" customHeight="1">
      <c r="B15" s="37"/>
      <c r="D15" s="31" t="s">
        <v>19</v>
      </c>
      <c r="F15" s="19" t="s">
        <v>3</v>
      </c>
      <c r="I15" s="122" t="s">
        <v>20</v>
      </c>
      <c r="J15" s="19" t="s">
        <v>3</v>
      </c>
      <c r="L15" s="37"/>
    </row>
    <row r="16" spans="2:12" s="1" customFormat="1" ht="12" customHeight="1">
      <c r="B16" s="37"/>
      <c r="D16" s="31" t="s">
        <v>21</v>
      </c>
      <c r="F16" s="19" t="s">
        <v>22</v>
      </c>
      <c r="I16" s="122" t="s">
        <v>23</v>
      </c>
      <c r="J16" s="60" t="str">
        <f>'Rekapitulace stavby'!AN8</f>
        <v>15.1.2019</v>
      </c>
      <c r="L16" s="37"/>
    </row>
    <row r="17" spans="2:12" s="1" customFormat="1" ht="10.8" customHeight="1">
      <c r="B17" s="37"/>
      <c r="I17" s="121"/>
      <c r="L17" s="37"/>
    </row>
    <row r="18" spans="2:12" s="1" customFormat="1" ht="12" customHeight="1">
      <c r="B18" s="37"/>
      <c r="D18" s="31" t="s">
        <v>25</v>
      </c>
      <c r="I18" s="122" t="s">
        <v>26</v>
      </c>
      <c r="J18" s="19" t="s">
        <v>3</v>
      </c>
      <c r="L18" s="37"/>
    </row>
    <row r="19" spans="2:12" s="1" customFormat="1" ht="18" customHeight="1">
      <c r="B19" s="37"/>
      <c r="E19" s="19" t="s">
        <v>27</v>
      </c>
      <c r="I19" s="122" t="s">
        <v>28</v>
      </c>
      <c r="J19" s="19" t="s">
        <v>3</v>
      </c>
      <c r="L19" s="37"/>
    </row>
    <row r="20" spans="2:12" s="1" customFormat="1" ht="6.95" customHeight="1">
      <c r="B20" s="37"/>
      <c r="I20" s="121"/>
      <c r="L20" s="37"/>
    </row>
    <row r="21" spans="2:12" s="1" customFormat="1" ht="12" customHeight="1">
      <c r="B21" s="37"/>
      <c r="D21" s="31" t="s">
        <v>29</v>
      </c>
      <c r="I21" s="122" t="s">
        <v>26</v>
      </c>
      <c r="J21" s="32" t="str">
        <f>'Rekapitulace stavby'!AN13</f>
        <v>Vyplň údaj</v>
      </c>
      <c r="L21" s="37"/>
    </row>
    <row r="22" spans="2:12" s="1" customFormat="1" ht="18" customHeight="1">
      <c r="B22" s="37"/>
      <c r="E22" s="32" t="str">
        <f>'Rekapitulace stavby'!E14</f>
        <v>Vyplň údaj</v>
      </c>
      <c r="F22" s="19"/>
      <c r="G22" s="19"/>
      <c r="H22" s="19"/>
      <c r="I22" s="122" t="s">
        <v>28</v>
      </c>
      <c r="J22" s="32" t="str">
        <f>'Rekapitulace stavby'!AN14</f>
        <v>Vyplň údaj</v>
      </c>
      <c r="L22" s="37"/>
    </row>
    <row r="23" spans="2:12" s="1" customFormat="1" ht="6.95" customHeight="1">
      <c r="B23" s="37"/>
      <c r="I23" s="121"/>
      <c r="L23" s="37"/>
    </row>
    <row r="24" spans="2:12" s="1" customFormat="1" ht="12" customHeight="1">
      <c r="B24" s="37"/>
      <c r="D24" s="31" t="s">
        <v>31</v>
      </c>
      <c r="I24" s="122" t="s">
        <v>26</v>
      </c>
      <c r="J24" s="19" t="s">
        <v>3</v>
      </c>
      <c r="L24" s="37"/>
    </row>
    <row r="25" spans="2:12" s="1" customFormat="1" ht="18" customHeight="1">
      <c r="B25" s="37"/>
      <c r="E25" s="19" t="s">
        <v>32</v>
      </c>
      <c r="I25" s="122" t="s">
        <v>28</v>
      </c>
      <c r="J25" s="19" t="s">
        <v>3</v>
      </c>
      <c r="L25" s="37"/>
    </row>
    <row r="26" spans="2:12" s="1" customFormat="1" ht="6.95" customHeight="1">
      <c r="B26" s="37"/>
      <c r="I26" s="121"/>
      <c r="L26" s="37"/>
    </row>
    <row r="27" spans="2:12" s="1" customFormat="1" ht="12" customHeight="1">
      <c r="B27" s="37"/>
      <c r="D27" s="31" t="s">
        <v>34</v>
      </c>
      <c r="I27" s="122" t="s">
        <v>26</v>
      </c>
      <c r="J27" s="19" t="str">
        <f>IF('Rekapitulace stavby'!AN19="","",'Rekapitulace stavby'!AN19)</f>
        <v/>
      </c>
      <c r="L27" s="37"/>
    </row>
    <row r="28" spans="2:12" s="1" customFormat="1" ht="18" customHeight="1">
      <c r="B28" s="37"/>
      <c r="E28" s="19" t="str">
        <f>IF('Rekapitulace stavby'!E20="","",'Rekapitulace stavby'!E20)</f>
        <v xml:space="preserve"> </v>
      </c>
      <c r="I28" s="122" t="s">
        <v>28</v>
      </c>
      <c r="J28" s="19" t="str">
        <f>IF('Rekapitulace stavby'!AN20="","",'Rekapitulace stavby'!AN20)</f>
        <v/>
      </c>
      <c r="L28" s="37"/>
    </row>
    <row r="29" spans="2:12" s="1" customFormat="1" ht="6.95" customHeight="1">
      <c r="B29" s="37"/>
      <c r="I29" s="121"/>
      <c r="L29" s="37"/>
    </row>
    <row r="30" spans="2:12" s="1" customFormat="1" ht="12" customHeight="1">
      <c r="B30" s="37"/>
      <c r="D30" s="31" t="s">
        <v>35</v>
      </c>
      <c r="I30" s="121"/>
      <c r="L30" s="37"/>
    </row>
    <row r="31" spans="2:12" s="7" customFormat="1" ht="56.25" customHeight="1">
      <c r="B31" s="123"/>
      <c r="E31" s="35" t="s">
        <v>1196</v>
      </c>
      <c r="F31" s="35"/>
      <c r="G31" s="35"/>
      <c r="H31" s="35"/>
      <c r="I31" s="124"/>
      <c r="L31" s="123"/>
    </row>
    <row r="32" spans="2:12" s="1" customFormat="1" ht="6.95" customHeight="1">
      <c r="B32" s="37"/>
      <c r="I32" s="121"/>
      <c r="L32" s="37"/>
    </row>
    <row r="33" spans="2:12" s="1" customFormat="1" ht="6.95" customHeight="1">
      <c r="B33" s="37"/>
      <c r="D33" s="63"/>
      <c r="E33" s="63"/>
      <c r="F33" s="63"/>
      <c r="G33" s="63"/>
      <c r="H33" s="63"/>
      <c r="I33" s="125"/>
      <c r="J33" s="63"/>
      <c r="K33" s="63"/>
      <c r="L33" s="37"/>
    </row>
    <row r="34" spans="2:12" s="1" customFormat="1" ht="25.4" customHeight="1">
      <c r="B34" s="37"/>
      <c r="D34" s="126" t="s">
        <v>37</v>
      </c>
      <c r="I34" s="121"/>
      <c r="J34" s="83">
        <f>ROUND(J97,2)</f>
        <v>0</v>
      </c>
      <c r="L34" s="37"/>
    </row>
    <row r="35" spans="2:12" s="1" customFormat="1" ht="6.95" customHeight="1">
      <c r="B35" s="37"/>
      <c r="D35" s="63"/>
      <c r="E35" s="63"/>
      <c r="F35" s="63"/>
      <c r="G35" s="63"/>
      <c r="H35" s="63"/>
      <c r="I35" s="125"/>
      <c r="J35" s="63"/>
      <c r="K35" s="63"/>
      <c r="L35" s="37"/>
    </row>
    <row r="36" spans="2:12" s="1" customFormat="1" ht="14.4" customHeight="1">
      <c r="B36" s="37"/>
      <c r="F36" s="41" t="s">
        <v>39</v>
      </c>
      <c r="I36" s="127" t="s">
        <v>38</v>
      </c>
      <c r="J36" s="41" t="s">
        <v>40</v>
      </c>
      <c r="L36" s="37"/>
    </row>
    <row r="37" spans="2:12" s="1" customFormat="1" ht="14.4" customHeight="1">
      <c r="B37" s="37"/>
      <c r="D37" s="31" t="s">
        <v>41</v>
      </c>
      <c r="E37" s="31" t="s">
        <v>42</v>
      </c>
      <c r="F37" s="128">
        <f>ROUND((SUM(BE97:BE132)),2)</f>
        <v>0</v>
      </c>
      <c r="I37" s="129">
        <v>0.21</v>
      </c>
      <c r="J37" s="128">
        <f>ROUND(((SUM(BE97:BE132))*I37),2)</f>
        <v>0</v>
      </c>
      <c r="L37" s="37"/>
    </row>
    <row r="38" spans="2:12" s="1" customFormat="1" ht="14.4" customHeight="1">
      <c r="B38" s="37"/>
      <c r="E38" s="31" t="s">
        <v>43</v>
      </c>
      <c r="F38" s="128">
        <f>ROUND((SUM(BF97:BF132)),2)</f>
        <v>0</v>
      </c>
      <c r="I38" s="129">
        <v>0.15</v>
      </c>
      <c r="J38" s="128">
        <f>ROUND(((SUM(BF97:BF132))*I38),2)</f>
        <v>0</v>
      </c>
      <c r="L38" s="37"/>
    </row>
    <row r="39" spans="2:12" s="1" customFormat="1" ht="14.4" customHeight="1" hidden="1">
      <c r="B39" s="37"/>
      <c r="E39" s="31" t="s">
        <v>44</v>
      </c>
      <c r="F39" s="128">
        <f>ROUND((SUM(BG97:BG132)),2)</f>
        <v>0</v>
      </c>
      <c r="I39" s="129">
        <v>0.21</v>
      </c>
      <c r="J39" s="128">
        <f>0</f>
        <v>0</v>
      </c>
      <c r="L39" s="37"/>
    </row>
    <row r="40" spans="2:12" s="1" customFormat="1" ht="14.4" customHeight="1" hidden="1">
      <c r="B40" s="37"/>
      <c r="E40" s="31" t="s">
        <v>45</v>
      </c>
      <c r="F40" s="128">
        <f>ROUND((SUM(BH97:BH132)),2)</f>
        <v>0</v>
      </c>
      <c r="I40" s="129">
        <v>0.15</v>
      </c>
      <c r="J40" s="128">
        <f>0</f>
        <v>0</v>
      </c>
      <c r="L40" s="37"/>
    </row>
    <row r="41" spans="2:12" s="1" customFormat="1" ht="14.4" customHeight="1" hidden="1">
      <c r="B41" s="37"/>
      <c r="E41" s="31" t="s">
        <v>46</v>
      </c>
      <c r="F41" s="128">
        <f>ROUND((SUM(BI97:BI132)),2)</f>
        <v>0</v>
      </c>
      <c r="I41" s="129">
        <v>0</v>
      </c>
      <c r="J41" s="128">
        <f>0</f>
        <v>0</v>
      </c>
      <c r="L41" s="37"/>
    </row>
    <row r="42" spans="2:12" s="1" customFormat="1" ht="6.95" customHeight="1">
      <c r="B42" s="37"/>
      <c r="I42" s="121"/>
      <c r="L42" s="37"/>
    </row>
    <row r="43" spans="2:12" s="1" customFormat="1" ht="25.4" customHeight="1">
      <c r="B43" s="37"/>
      <c r="C43" s="130"/>
      <c r="D43" s="131" t="s">
        <v>47</v>
      </c>
      <c r="E43" s="71"/>
      <c r="F43" s="71"/>
      <c r="G43" s="132" t="s">
        <v>48</v>
      </c>
      <c r="H43" s="133" t="s">
        <v>49</v>
      </c>
      <c r="I43" s="134"/>
      <c r="J43" s="135">
        <f>SUM(J34:J41)</f>
        <v>0</v>
      </c>
      <c r="K43" s="136"/>
      <c r="L43" s="37"/>
    </row>
    <row r="44" spans="2:12" s="1" customFormat="1" ht="14.4" customHeight="1">
      <c r="B44" s="52"/>
      <c r="C44" s="53"/>
      <c r="D44" s="53"/>
      <c r="E44" s="53"/>
      <c r="F44" s="53"/>
      <c r="G44" s="53"/>
      <c r="H44" s="53"/>
      <c r="I44" s="137"/>
      <c r="J44" s="53"/>
      <c r="K44" s="53"/>
      <c r="L44" s="37"/>
    </row>
    <row r="48" spans="2:12" s="1" customFormat="1" ht="6.95" customHeight="1">
      <c r="B48" s="54"/>
      <c r="C48" s="55"/>
      <c r="D48" s="55"/>
      <c r="E48" s="55"/>
      <c r="F48" s="55"/>
      <c r="G48" s="55"/>
      <c r="H48" s="55"/>
      <c r="I48" s="138"/>
      <c r="J48" s="55"/>
      <c r="K48" s="55"/>
      <c r="L48" s="37"/>
    </row>
    <row r="49" spans="2:12" s="1" customFormat="1" ht="24.95" customHeight="1">
      <c r="B49" s="37"/>
      <c r="C49" s="23" t="s">
        <v>112</v>
      </c>
      <c r="I49" s="121"/>
      <c r="L49" s="37"/>
    </row>
    <row r="50" spans="2:12" s="1" customFormat="1" ht="6.95" customHeight="1">
      <c r="B50" s="37"/>
      <c r="I50" s="121"/>
      <c r="L50" s="37"/>
    </row>
    <row r="51" spans="2:12" s="1" customFormat="1" ht="12" customHeight="1">
      <c r="B51" s="37"/>
      <c r="C51" s="31" t="s">
        <v>17</v>
      </c>
      <c r="I51" s="121"/>
      <c r="L51" s="37"/>
    </row>
    <row r="52" spans="2:12" s="1" customFormat="1" ht="16.5" customHeight="1">
      <c r="B52" s="37"/>
      <c r="E52" s="120" t="str">
        <f>E7</f>
        <v>Český Brod, ul. Žitomířská 760 -Energetická úspora ZŠ Tyršova</v>
      </c>
      <c r="F52" s="31"/>
      <c r="G52" s="31"/>
      <c r="H52" s="31"/>
      <c r="I52" s="121"/>
      <c r="L52" s="37"/>
    </row>
    <row r="53" spans="2:12" ht="12" customHeight="1">
      <c r="B53" s="22"/>
      <c r="C53" s="31" t="s">
        <v>105</v>
      </c>
      <c r="L53" s="22"/>
    </row>
    <row r="54" spans="2:12" ht="16.5" customHeight="1">
      <c r="B54" s="22"/>
      <c r="E54" s="120" t="s">
        <v>1536</v>
      </c>
      <c r="L54" s="22"/>
    </row>
    <row r="55" spans="2:12" ht="12" customHeight="1">
      <c r="B55" s="22"/>
      <c r="C55" s="31" t="s">
        <v>107</v>
      </c>
      <c r="L55" s="22"/>
    </row>
    <row r="56" spans="2:12" s="1" customFormat="1" ht="16.5" customHeight="1">
      <c r="B56" s="37"/>
      <c r="E56" s="31" t="s">
        <v>108</v>
      </c>
      <c r="F56" s="1"/>
      <c r="G56" s="1"/>
      <c r="H56" s="1"/>
      <c r="I56" s="121"/>
      <c r="L56" s="37"/>
    </row>
    <row r="57" spans="2:12" s="1" customFormat="1" ht="12" customHeight="1">
      <c r="B57" s="37"/>
      <c r="C57" s="31" t="s">
        <v>109</v>
      </c>
      <c r="I57" s="121"/>
      <c r="L57" s="37"/>
    </row>
    <row r="58" spans="2:12" s="1" customFormat="1" ht="16.5" customHeight="1">
      <c r="B58" s="37"/>
      <c r="E58" s="58" t="str">
        <f>E13</f>
        <v>2 - Elektromontáže</v>
      </c>
      <c r="F58" s="1"/>
      <c r="G58" s="1"/>
      <c r="H58" s="1"/>
      <c r="I58" s="121"/>
      <c r="L58" s="37"/>
    </row>
    <row r="59" spans="2:12" s="1" customFormat="1" ht="6.95" customHeight="1">
      <c r="B59" s="37"/>
      <c r="I59" s="121"/>
      <c r="L59" s="37"/>
    </row>
    <row r="60" spans="2:12" s="1" customFormat="1" ht="12" customHeight="1">
      <c r="B60" s="37"/>
      <c r="C60" s="31" t="s">
        <v>21</v>
      </c>
      <c r="F60" s="19" t="str">
        <f>F16</f>
        <v xml:space="preserve"> </v>
      </c>
      <c r="I60" s="122" t="s">
        <v>23</v>
      </c>
      <c r="J60" s="60" t="str">
        <f>IF(J16="","",J16)</f>
        <v>15.1.2019</v>
      </c>
      <c r="L60" s="37"/>
    </row>
    <row r="61" spans="2:12" s="1" customFormat="1" ht="6.95" customHeight="1">
      <c r="B61" s="37"/>
      <c r="I61" s="121"/>
      <c r="L61" s="37"/>
    </row>
    <row r="62" spans="2:12" s="1" customFormat="1" ht="13.65" customHeight="1">
      <c r="B62" s="37"/>
      <c r="C62" s="31" t="s">
        <v>25</v>
      </c>
      <c r="F62" s="19" t="str">
        <f>E19</f>
        <v>MĚSTO ČESKÝ BROD</v>
      </c>
      <c r="I62" s="122" t="s">
        <v>31</v>
      </c>
      <c r="J62" s="35" t="str">
        <f>E25</f>
        <v>Revitali s.r.o.</v>
      </c>
      <c r="L62" s="37"/>
    </row>
    <row r="63" spans="2:12" s="1" customFormat="1" ht="13.65" customHeight="1">
      <c r="B63" s="37"/>
      <c r="C63" s="31" t="s">
        <v>29</v>
      </c>
      <c r="F63" s="19" t="str">
        <f>IF(E22="","",E22)</f>
        <v>Vyplň údaj</v>
      </c>
      <c r="I63" s="122" t="s">
        <v>34</v>
      </c>
      <c r="J63" s="35" t="str">
        <f>E28</f>
        <v xml:space="preserve"> </v>
      </c>
      <c r="L63" s="37"/>
    </row>
    <row r="64" spans="2:12" s="1" customFormat="1" ht="10.3" customHeight="1">
      <c r="B64" s="37"/>
      <c r="I64" s="121"/>
      <c r="L64" s="37"/>
    </row>
    <row r="65" spans="2:12" s="1" customFormat="1" ht="29.25" customHeight="1">
      <c r="B65" s="37"/>
      <c r="C65" s="139" t="s">
        <v>113</v>
      </c>
      <c r="D65" s="130"/>
      <c r="E65" s="130"/>
      <c r="F65" s="130"/>
      <c r="G65" s="130"/>
      <c r="H65" s="130"/>
      <c r="I65" s="140"/>
      <c r="J65" s="141" t="s">
        <v>114</v>
      </c>
      <c r="K65" s="130"/>
      <c r="L65" s="37"/>
    </row>
    <row r="66" spans="2:12" s="1" customFormat="1" ht="10.3" customHeight="1">
      <c r="B66" s="37"/>
      <c r="I66" s="121"/>
      <c r="L66" s="37"/>
    </row>
    <row r="67" spans="2:47" s="1" customFormat="1" ht="22.8" customHeight="1">
      <c r="B67" s="37"/>
      <c r="C67" s="142" t="s">
        <v>69</v>
      </c>
      <c r="I67" s="121"/>
      <c r="J67" s="83">
        <f>J97</f>
        <v>0</v>
      </c>
      <c r="L67" s="37"/>
      <c r="AU67" s="19" t="s">
        <v>115</v>
      </c>
    </row>
    <row r="68" spans="2:12" s="8" customFormat="1" ht="24.95" customHeight="1">
      <c r="B68" s="143"/>
      <c r="D68" s="144" t="s">
        <v>132</v>
      </c>
      <c r="E68" s="145"/>
      <c r="F68" s="145"/>
      <c r="G68" s="145"/>
      <c r="H68" s="145"/>
      <c r="I68" s="146"/>
      <c r="J68" s="147">
        <f>J98</f>
        <v>0</v>
      </c>
      <c r="L68" s="143"/>
    </row>
    <row r="69" spans="2:12" s="9" customFormat="1" ht="19.9" customHeight="1">
      <c r="B69" s="148"/>
      <c r="D69" s="149" t="s">
        <v>1682</v>
      </c>
      <c r="E69" s="150"/>
      <c r="F69" s="150"/>
      <c r="G69" s="150"/>
      <c r="H69" s="150"/>
      <c r="I69" s="151"/>
      <c r="J69" s="152">
        <f>J99</f>
        <v>0</v>
      </c>
      <c r="L69" s="148"/>
    </row>
    <row r="70" spans="2:12" s="9" customFormat="1" ht="19.9" customHeight="1">
      <c r="B70" s="148"/>
      <c r="D70" s="149" t="s">
        <v>1683</v>
      </c>
      <c r="E70" s="150"/>
      <c r="F70" s="150"/>
      <c r="G70" s="150"/>
      <c r="H70" s="150"/>
      <c r="I70" s="151"/>
      <c r="J70" s="152">
        <f>J108</f>
        <v>0</v>
      </c>
      <c r="L70" s="148"/>
    </row>
    <row r="71" spans="2:12" s="9" customFormat="1" ht="19.9" customHeight="1">
      <c r="B71" s="148"/>
      <c r="D71" s="149" t="s">
        <v>1684</v>
      </c>
      <c r="E71" s="150"/>
      <c r="F71" s="150"/>
      <c r="G71" s="150"/>
      <c r="H71" s="150"/>
      <c r="I71" s="151"/>
      <c r="J71" s="152">
        <f>J115</f>
        <v>0</v>
      </c>
      <c r="L71" s="148"/>
    </row>
    <row r="72" spans="2:12" s="9" customFormat="1" ht="19.9" customHeight="1">
      <c r="B72" s="148"/>
      <c r="D72" s="149" t="s">
        <v>1685</v>
      </c>
      <c r="E72" s="150"/>
      <c r="F72" s="150"/>
      <c r="G72" s="150"/>
      <c r="H72" s="150"/>
      <c r="I72" s="151"/>
      <c r="J72" s="152">
        <f>J117</f>
        <v>0</v>
      </c>
      <c r="L72" s="148"/>
    </row>
    <row r="73" spans="2:12" s="9" customFormat="1" ht="19.9" customHeight="1">
      <c r="B73" s="148"/>
      <c r="D73" s="149" t="s">
        <v>1686</v>
      </c>
      <c r="E73" s="150"/>
      <c r="F73" s="150"/>
      <c r="G73" s="150"/>
      <c r="H73" s="150"/>
      <c r="I73" s="151"/>
      <c r="J73" s="152">
        <f>J127</f>
        <v>0</v>
      </c>
      <c r="L73" s="148"/>
    </row>
    <row r="74" spans="2:12" s="1" customFormat="1" ht="21.8" customHeight="1">
      <c r="B74" s="37"/>
      <c r="I74" s="121"/>
      <c r="L74" s="37"/>
    </row>
    <row r="75" spans="2:12" s="1" customFormat="1" ht="6.95" customHeight="1">
      <c r="B75" s="52"/>
      <c r="C75" s="53"/>
      <c r="D75" s="53"/>
      <c r="E75" s="53"/>
      <c r="F75" s="53"/>
      <c r="G75" s="53"/>
      <c r="H75" s="53"/>
      <c r="I75" s="137"/>
      <c r="J75" s="53"/>
      <c r="K75" s="53"/>
      <c r="L75" s="37"/>
    </row>
    <row r="79" spans="2:12" s="1" customFormat="1" ht="6.95" customHeight="1">
      <c r="B79" s="54"/>
      <c r="C79" s="55"/>
      <c r="D79" s="55"/>
      <c r="E79" s="55"/>
      <c r="F79" s="55"/>
      <c r="G79" s="55"/>
      <c r="H79" s="55"/>
      <c r="I79" s="138"/>
      <c r="J79" s="55"/>
      <c r="K79" s="55"/>
      <c r="L79" s="37"/>
    </row>
    <row r="80" spans="2:12" s="1" customFormat="1" ht="24.95" customHeight="1">
      <c r="B80" s="37"/>
      <c r="C80" s="23" t="s">
        <v>143</v>
      </c>
      <c r="I80" s="121"/>
      <c r="L80" s="37"/>
    </row>
    <row r="81" spans="2:12" s="1" customFormat="1" ht="6.95" customHeight="1">
      <c r="B81" s="37"/>
      <c r="I81" s="121"/>
      <c r="L81" s="37"/>
    </row>
    <row r="82" spans="2:12" s="1" customFormat="1" ht="12" customHeight="1">
      <c r="B82" s="37"/>
      <c r="C82" s="31" t="s">
        <v>17</v>
      </c>
      <c r="I82" s="121"/>
      <c r="L82" s="37"/>
    </row>
    <row r="83" spans="2:12" s="1" customFormat="1" ht="16.5" customHeight="1">
      <c r="B83" s="37"/>
      <c r="E83" s="120" t="str">
        <f>E7</f>
        <v>Český Brod, ul. Žitomířská 760 -Energetická úspora ZŠ Tyršova</v>
      </c>
      <c r="F83" s="31"/>
      <c r="G83" s="31"/>
      <c r="H83" s="31"/>
      <c r="I83" s="121"/>
      <c r="L83" s="37"/>
    </row>
    <row r="84" spans="2:12" ht="12" customHeight="1">
      <c r="B84" s="22"/>
      <c r="C84" s="31" t="s">
        <v>105</v>
      </c>
      <c r="L84" s="22"/>
    </row>
    <row r="85" spans="2:12" ht="16.5" customHeight="1">
      <c r="B85" s="22"/>
      <c r="E85" s="120" t="s">
        <v>1536</v>
      </c>
      <c r="L85" s="22"/>
    </row>
    <row r="86" spans="2:12" ht="12" customHeight="1">
      <c r="B86" s="22"/>
      <c r="C86" s="31" t="s">
        <v>107</v>
      </c>
      <c r="L86" s="22"/>
    </row>
    <row r="87" spans="2:12" s="1" customFormat="1" ht="16.5" customHeight="1">
      <c r="B87" s="37"/>
      <c r="E87" s="31" t="s">
        <v>108</v>
      </c>
      <c r="F87" s="1"/>
      <c r="G87" s="1"/>
      <c r="H87" s="1"/>
      <c r="I87" s="121"/>
      <c r="L87" s="37"/>
    </row>
    <row r="88" spans="2:12" s="1" customFormat="1" ht="12" customHeight="1">
      <c r="B88" s="37"/>
      <c r="C88" s="31" t="s">
        <v>109</v>
      </c>
      <c r="I88" s="121"/>
      <c r="L88" s="37"/>
    </row>
    <row r="89" spans="2:12" s="1" customFormat="1" ht="16.5" customHeight="1">
      <c r="B89" s="37"/>
      <c r="E89" s="58" t="str">
        <f>E13</f>
        <v>2 - Elektromontáže</v>
      </c>
      <c r="F89" s="1"/>
      <c r="G89" s="1"/>
      <c r="H89" s="1"/>
      <c r="I89" s="121"/>
      <c r="L89" s="37"/>
    </row>
    <row r="90" spans="2:12" s="1" customFormat="1" ht="6.95" customHeight="1">
      <c r="B90" s="37"/>
      <c r="I90" s="121"/>
      <c r="L90" s="37"/>
    </row>
    <row r="91" spans="2:12" s="1" customFormat="1" ht="12" customHeight="1">
      <c r="B91" s="37"/>
      <c r="C91" s="31" t="s">
        <v>21</v>
      </c>
      <c r="F91" s="19" t="str">
        <f>F16</f>
        <v xml:space="preserve"> </v>
      </c>
      <c r="I91" s="122" t="s">
        <v>23</v>
      </c>
      <c r="J91" s="60" t="str">
        <f>IF(J16="","",J16)</f>
        <v>15.1.2019</v>
      </c>
      <c r="L91" s="37"/>
    </row>
    <row r="92" spans="2:12" s="1" customFormat="1" ht="6.95" customHeight="1">
      <c r="B92" s="37"/>
      <c r="I92" s="121"/>
      <c r="L92" s="37"/>
    </row>
    <row r="93" spans="2:12" s="1" customFormat="1" ht="13.65" customHeight="1">
      <c r="B93" s="37"/>
      <c r="C93" s="31" t="s">
        <v>25</v>
      </c>
      <c r="F93" s="19" t="str">
        <f>E19</f>
        <v>MĚSTO ČESKÝ BROD</v>
      </c>
      <c r="I93" s="122" t="s">
        <v>31</v>
      </c>
      <c r="J93" s="35" t="str">
        <f>E25</f>
        <v>Revitali s.r.o.</v>
      </c>
      <c r="L93" s="37"/>
    </row>
    <row r="94" spans="2:12" s="1" customFormat="1" ht="13.65" customHeight="1">
      <c r="B94" s="37"/>
      <c r="C94" s="31" t="s">
        <v>29</v>
      </c>
      <c r="F94" s="19" t="str">
        <f>IF(E22="","",E22)</f>
        <v>Vyplň údaj</v>
      </c>
      <c r="I94" s="122" t="s">
        <v>34</v>
      </c>
      <c r="J94" s="35" t="str">
        <f>E28</f>
        <v xml:space="preserve"> </v>
      </c>
      <c r="L94" s="37"/>
    </row>
    <row r="95" spans="2:12" s="1" customFormat="1" ht="10.3" customHeight="1">
      <c r="B95" s="37"/>
      <c r="I95" s="121"/>
      <c r="L95" s="37"/>
    </row>
    <row r="96" spans="2:20" s="10" customFormat="1" ht="29.25" customHeight="1">
      <c r="B96" s="153"/>
      <c r="C96" s="154" t="s">
        <v>144</v>
      </c>
      <c r="D96" s="155" t="s">
        <v>56</v>
      </c>
      <c r="E96" s="155" t="s">
        <v>52</v>
      </c>
      <c r="F96" s="155" t="s">
        <v>53</v>
      </c>
      <c r="G96" s="155" t="s">
        <v>145</v>
      </c>
      <c r="H96" s="155" t="s">
        <v>146</v>
      </c>
      <c r="I96" s="156" t="s">
        <v>147</v>
      </c>
      <c r="J96" s="155" t="s">
        <v>114</v>
      </c>
      <c r="K96" s="157" t="s">
        <v>148</v>
      </c>
      <c r="L96" s="153"/>
      <c r="M96" s="75" t="s">
        <v>3</v>
      </c>
      <c r="N96" s="76" t="s">
        <v>41</v>
      </c>
      <c r="O96" s="76" t="s">
        <v>149</v>
      </c>
      <c r="P96" s="76" t="s">
        <v>150</v>
      </c>
      <c r="Q96" s="76" t="s">
        <v>151</v>
      </c>
      <c r="R96" s="76" t="s">
        <v>152</v>
      </c>
      <c r="S96" s="76" t="s">
        <v>153</v>
      </c>
      <c r="T96" s="77" t="s">
        <v>154</v>
      </c>
    </row>
    <row r="97" spans="2:63" s="1" customFormat="1" ht="22.8" customHeight="1">
      <c r="B97" s="37"/>
      <c r="C97" s="80" t="s">
        <v>155</v>
      </c>
      <c r="I97" s="121"/>
      <c r="J97" s="158">
        <f>BK97</f>
        <v>0</v>
      </c>
      <c r="L97" s="37"/>
      <c r="M97" s="78"/>
      <c r="N97" s="63"/>
      <c r="O97" s="63"/>
      <c r="P97" s="159">
        <f>P98</f>
        <v>0</v>
      </c>
      <c r="Q97" s="63"/>
      <c r="R97" s="159">
        <f>R98</f>
        <v>0</v>
      </c>
      <c r="S97" s="63"/>
      <c r="T97" s="160">
        <f>T98</f>
        <v>0</v>
      </c>
      <c r="AT97" s="19" t="s">
        <v>70</v>
      </c>
      <c r="AU97" s="19" t="s">
        <v>115</v>
      </c>
      <c r="BK97" s="161">
        <f>BK98</f>
        <v>0</v>
      </c>
    </row>
    <row r="98" spans="2:63" s="11" customFormat="1" ht="25.9" customHeight="1">
      <c r="B98" s="162"/>
      <c r="D98" s="163" t="s">
        <v>70</v>
      </c>
      <c r="E98" s="164" t="s">
        <v>726</v>
      </c>
      <c r="F98" s="164" t="s">
        <v>727</v>
      </c>
      <c r="I98" s="165"/>
      <c r="J98" s="166">
        <f>BK98</f>
        <v>0</v>
      </c>
      <c r="L98" s="162"/>
      <c r="M98" s="167"/>
      <c r="N98" s="168"/>
      <c r="O98" s="168"/>
      <c r="P98" s="169">
        <f>P99+P108+P115+P117+P127</f>
        <v>0</v>
      </c>
      <c r="Q98" s="168"/>
      <c r="R98" s="169">
        <f>R99+R108+R115+R117+R127</f>
        <v>0</v>
      </c>
      <c r="S98" s="168"/>
      <c r="T98" s="170">
        <f>T99+T108+T115+T117+T127</f>
        <v>0</v>
      </c>
      <c r="AR98" s="163" t="s">
        <v>78</v>
      </c>
      <c r="AT98" s="171" t="s">
        <v>70</v>
      </c>
      <c r="AU98" s="171" t="s">
        <v>71</v>
      </c>
      <c r="AY98" s="163" t="s">
        <v>158</v>
      </c>
      <c r="BK98" s="172">
        <f>BK99+BK108+BK115+BK117+BK127</f>
        <v>0</v>
      </c>
    </row>
    <row r="99" spans="2:63" s="11" customFormat="1" ht="22.8" customHeight="1">
      <c r="B99" s="162"/>
      <c r="D99" s="163" t="s">
        <v>70</v>
      </c>
      <c r="E99" s="173" t="s">
        <v>1201</v>
      </c>
      <c r="F99" s="173" t="s">
        <v>1687</v>
      </c>
      <c r="I99" s="165"/>
      <c r="J99" s="174">
        <f>BK99</f>
        <v>0</v>
      </c>
      <c r="L99" s="162"/>
      <c r="M99" s="167"/>
      <c r="N99" s="168"/>
      <c r="O99" s="168"/>
      <c r="P99" s="169">
        <f>SUM(P100:P107)</f>
        <v>0</v>
      </c>
      <c r="Q99" s="168"/>
      <c r="R99" s="169">
        <f>SUM(R100:R107)</f>
        <v>0</v>
      </c>
      <c r="S99" s="168"/>
      <c r="T99" s="170">
        <f>SUM(T100:T107)</f>
        <v>0</v>
      </c>
      <c r="AR99" s="163" t="s">
        <v>78</v>
      </c>
      <c r="AT99" s="171" t="s">
        <v>70</v>
      </c>
      <c r="AU99" s="171" t="s">
        <v>15</v>
      </c>
      <c r="AY99" s="163" t="s">
        <v>158</v>
      </c>
      <c r="BK99" s="172">
        <f>SUM(BK100:BK107)</f>
        <v>0</v>
      </c>
    </row>
    <row r="100" spans="2:65" s="1" customFormat="1" ht="16.5" customHeight="1">
      <c r="B100" s="175"/>
      <c r="C100" s="176" t="s">
        <v>195</v>
      </c>
      <c r="D100" s="176" t="s">
        <v>160</v>
      </c>
      <c r="E100" s="177" t="s">
        <v>1688</v>
      </c>
      <c r="F100" s="178" t="s">
        <v>1689</v>
      </c>
      <c r="G100" s="179" t="s">
        <v>3</v>
      </c>
      <c r="H100" s="180">
        <v>0</v>
      </c>
      <c r="I100" s="181"/>
      <c r="J100" s="182">
        <f>ROUND(I100*H100,2)</f>
        <v>0</v>
      </c>
      <c r="K100" s="178" t="s">
        <v>3</v>
      </c>
      <c r="L100" s="37"/>
      <c r="M100" s="183" t="s">
        <v>3</v>
      </c>
      <c r="N100" s="184" t="s">
        <v>42</v>
      </c>
      <c r="O100" s="67"/>
      <c r="P100" s="185">
        <f>O100*H100</f>
        <v>0</v>
      </c>
      <c r="Q100" s="185">
        <v>0</v>
      </c>
      <c r="R100" s="185">
        <f>Q100*H100</f>
        <v>0</v>
      </c>
      <c r="S100" s="185">
        <v>0</v>
      </c>
      <c r="T100" s="186">
        <f>S100*H100</f>
        <v>0</v>
      </c>
      <c r="AR100" s="19" t="s">
        <v>253</v>
      </c>
      <c r="AT100" s="19" t="s">
        <v>160</v>
      </c>
      <c r="AU100" s="19" t="s">
        <v>78</v>
      </c>
      <c r="AY100" s="19" t="s">
        <v>158</v>
      </c>
      <c r="BE100" s="187">
        <f>IF(N100="základní",J100,0)</f>
        <v>0</v>
      </c>
      <c r="BF100" s="187">
        <f>IF(N100="snížená",J100,0)</f>
        <v>0</v>
      </c>
      <c r="BG100" s="187">
        <f>IF(N100="zákl. přenesená",J100,0)</f>
        <v>0</v>
      </c>
      <c r="BH100" s="187">
        <f>IF(N100="sníž. přenesená",J100,0)</f>
        <v>0</v>
      </c>
      <c r="BI100" s="187">
        <f>IF(N100="nulová",J100,0)</f>
        <v>0</v>
      </c>
      <c r="BJ100" s="19" t="s">
        <v>15</v>
      </c>
      <c r="BK100" s="187">
        <f>ROUND(I100*H100,2)</f>
        <v>0</v>
      </c>
      <c r="BL100" s="19" t="s">
        <v>253</v>
      </c>
      <c r="BM100" s="19" t="s">
        <v>1690</v>
      </c>
    </row>
    <row r="101" spans="2:65" s="1" customFormat="1" ht="16.5" customHeight="1">
      <c r="B101" s="175"/>
      <c r="C101" s="176" t="s">
        <v>15</v>
      </c>
      <c r="D101" s="176" t="s">
        <v>160</v>
      </c>
      <c r="E101" s="177" t="s">
        <v>1691</v>
      </c>
      <c r="F101" s="178" t="s">
        <v>1692</v>
      </c>
      <c r="G101" s="179" t="s">
        <v>1214</v>
      </c>
      <c r="H101" s="180">
        <v>13</v>
      </c>
      <c r="I101" s="181"/>
      <c r="J101" s="182">
        <f>ROUND(I101*H101,2)</f>
        <v>0</v>
      </c>
      <c r="K101" s="178" t="s">
        <v>3</v>
      </c>
      <c r="L101" s="37"/>
      <c r="M101" s="183" t="s">
        <v>3</v>
      </c>
      <c r="N101" s="184" t="s">
        <v>42</v>
      </c>
      <c r="O101" s="67"/>
      <c r="P101" s="185">
        <f>O101*H101</f>
        <v>0</v>
      </c>
      <c r="Q101" s="185">
        <v>0</v>
      </c>
      <c r="R101" s="185">
        <f>Q101*H101</f>
        <v>0</v>
      </c>
      <c r="S101" s="185">
        <v>0</v>
      </c>
      <c r="T101" s="186">
        <f>S101*H101</f>
        <v>0</v>
      </c>
      <c r="AR101" s="19" t="s">
        <v>253</v>
      </c>
      <c r="AT101" s="19" t="s">
        <v>160</v>
      </c>
      <c r="AU101" s="19" t="s">
        <v>78</v>
      </c>
      <c r="AY101" s="19" t="s">
        <v>158</v>
      </c>
      <c r="BE101" s="187">
        <f>IF(N101="základní",J101,0)</f>
        <v>0</v>
      </c>
      <c r="BF101" s="187">
        <f>IF(N101="snížená",J101,0)</f>
        <v>0</v>
      </c>
      <c r="BG101" s="187">
        <f>IF(N101="zákl. přenesená",J101,0)</f>
        <v>0</v>
      </c>
      <c r="BH101" s="187">
        <f>IF(N101="sníž. přenesená",J101,0)</f>
        <v>0</v>
      </c>
      <c r="BI101" s="187">
        <f>IF(N101="nulová",J101,0)</f>
        <v>0</v>
      </c>
      <c r="BJ101" s="19" t="s">
        <v>15</v>
      </c>
      <c r="BK101" s="187">
        <f>ROUND(I101*H101,2)</f>
        <v>0</v>
      </c>
      <c r="BL101" s="19" t="s">
        <v>253</v>
      </c>
      <c r="BM101" s="19" t="s">
        <v>1693</v>
      </c>
    </row>
    <row r="102" spans="2:65" s="1" customFormat="1" ht="16.5" customHeight="1">
      <c r="B102" s="175"/>
      <c r="C102" s="176" t="s">
        <v>78</v>
      </c>
      <c r="D102" s="176" t="s">
        <v>160</v>
      </c>
      <c r="E102" s="177" t="s">
        <v>1326</v>
      </c>
      <c r="F102" s="178" t="s">
        <v>1694</v>
      </c>
      <c r="G102" s="179" t="s">
        <v>1214</v>
      </c>
      <c r="H102" s="180">
        <v>13</v>
      </c>
      <c r="I102" s="181"/>
      <c r="J102" s="182">
        <f>ROUND(I102*H102,2)</f>
        <v>0</v>
      </c>
      <c r="K102" s="178" t="s">
        <v>3</v>
      </c>
      <c r="L102" s="37"/>
      <c r="M102" s="183" t="s">
        <v>3</v>
      </c>
      <c r="N102" s="184" t="s">
        <v>42</v>
      </c>
      <c r="O102" s="67"/>
      <c r="P102" s="185">
        <f>O102*H102</f>
        <v>0</v>
      </c>
      <c r="Q102" s="185">
        <v>0</v>
      </c>
      <c r="R102" s="185">
        <f>Q102*H102</f>
        <v>0</v>
      </c>
      <c r="S102" s="185">
        <v>0</v>
      </c>
      <c r="T102" s="186">
        <f>S102*H102</f>
        <v>0</v>
      </c>
      <c r="AR102" s="19" t="s">
        <v>253</v>
      </c>
      <c r="AT102" s="19" t="s">
        <v>160</v>
      </c>
      <c r="AU102" s="19" t="s">
        <v>78</v>
      </c>
      <c r="AY102" s="19" t="s">
        <v>158</v>
      </c>
      <c r="BE102" s="187">
        <f>IF(N102="základní",J102,0)</f>
        <v>0</v>
      </c>
      <c r="BF102" s="187">
        <f>IF(N102="snížená",J102,0)</f>
        <v>0</v>
      </c>
      <c r="BG102" s="187">
        <f>IF(N102="zákl. přenesená",J102,0)</f>
        <v>0</v>
      </c>
      <c r="BH102" s="187">
        <f>IF(N102="sníž. přenesená",J102,0)</f>
        <v>0</v>
      </c>
      <c r="BI102" s="187">
        <f>IF(N102="nulová",J102,0)</f>
        <v>0</v>
      </c>
      <c r="BJ102" s="19" t="s">
        <v>15</v>
      </c>
      <c r="BK102" s="187">
        <f>ROUND(I102*H102,2)</f>
        <v>0</v>
      </c>
      <c r="BL102" s="19" t="s">
        <v>253</v>
      </c>
      <c r="BM102" s="19" t="s">
        <v>1695</v>
      </c>
    </row>
    <row r="103" spans="2:65" s="1" customFormat="1" ht="16.5" customHeight="1">
      <c r="B103" s="175"/>
      <c r="C103" s="176" t="s">
        <v>84</v>
      </c>
      <c r="D103" s="176" t="s">
        <v>160</v>
      </c>
      <c r="E103" s="177" t="s">
        <v>1329</v>
      </c>
      <c r="F103" s="178" t="s">
        <v>1696</v>
      </c>
      <c r="G103" s="179" t="s">
        <v>1214</v>
      </c>
      <c r="H103" s="180">
        <v>1</v>
      </c>
      <c r="I103" s="181"/>
      <c r="J103" s="182">
        <f>ROUND(I103*H103,2)</f>
        <v>0</v>
      </c>
      <c r="K103" s="178" t="s">
        <v>3</v>
      </c>
      <c r="L103" s="37"/>
      <c r="M103" s="183" t="s">
        <v>3</v>
      </c>
      <c r="N103" s="184" t="s">
        <v>42</v>
      </c>
      <c r="O103" s="67"/>
      <c r="P103" s="185">
        <f>O103*H103</f>
        <v>0</v>
      </c>
      <c r="Q103" s="185">
        <v>0</v>
      </c>
      <c r="R103" s="185">
        <f>Q103*H103</f>
        <v>0</v>
      </c>
      <c r="S103" s="185">
        <v>0</v>
      </c>
      <c r="T103" s="186">
        <f>S103*H103</f>
        <v>0</v>
      </c>
      <c r="AR103" s="19" t="s">
        <v>253</v>
      </c>
      <c r="AT103" s="19" t="s">
        <v>160</v>
      </c>
      <c r="AU103" s="19" t="s">
        <v>78</v>
      </c>
      <c r="AY103" s="19" t="s">
        <v>158</v>
      </c>
      <c r="BE103" s="187">
        <f>IF(N103="základní",J103,0)</f>
        <v>0</v>
      </c>
      <c r="BF103" s="187">
        <f>IF(N103="snížená",J103,0)</f>
        <v>0</v>
      </c>
      <c r="BG103" s="187">
        <f>IF(N103="zákl. přenesená",J103,0)</f>
        <v>0</v>
      </c>
      <c r="BH103" s="187">
        <f>IF(N103="sníž. přenesená",J103,0)</f>
        <v>0</v>
      </c>
      <c r="BI103" s="187">
        <f>IF(N103="nulová",J103,0)</f>
        <v>0</v>
      </c>
      <c r="BJ103" s="19" t="s">
        <v>15</v>
      </c>
      <c r="BK103" s="187">
        <f>ROUND(I103*H103,2)</f>
        <v>0</v>
      </c>
      <c r="BL103" s="19" t="s">
        <v>253</v>
      </c>
      <c r="BM103" s="19" t="s">
        <v>1697</v>
      </c>
    </row>
    <row r="104" spans="2:65" s="1" customFormat="1" ht="16.5" customHeight="1">
      <c r="B104" s="175"/>
      <c r="C104" s="176" t="s">
        <v>165</v>
      </c>
      <c r="D104" s="176" t="s">
        <v>160</v>
      </c>
      <c r="E104" s="177" t="s">
        <v>1698</v>
      </c>
      <c r="F104" s="178" t="s">
        <v>1699</v>
      </c>
      <c r="G104" s="179" t="s">
        <v>219</v>
      </c>
      <c r="H104" s="180">
        <v>98</v>
      </c>
      <c r="I104" s="181"/>
      <c r="J104" s="182">
        <f>ROUND(I104*H104,2)</f>
        <v>0</v>
      </c>
      <c r="K104" s="178" t="s">
        <v>3</v>
      </c>
      <c r="L104" s="37"/>
      <c r="M104" s="183" t="s">
        <v>3</v>
      </c>
      <c r="N104" s="184" t="s">
        <v>42</v>
      </c>
      <c r="O104" s="67"/>
      <c r="P104" s="185">
        <f>O104*H104</f>
        <v>0</v>
      </c>
      <c r="Q104" s="185">
        <v>0</v>
      </c>
      <c r="R104" s="185">
        <f>Q104*H104</f>
        <v>0</v>
      </c>
      <c r="S104" s="185">
        <v>0</v>
      </c>
      <c r="T104" s="186">
        <f>S104*H104</f>
        <v>0</v>
      </c>
      <c r="AR104" s="19" t="s">
        <v>253</v>
      </c>
      <c r="AT104" s="19" t="s">
        <v>160</v>
      </c>
      <c r="AU104" s="19" t="s">
        <v>78</v>
      </c>
      <c r="AY104" s="19" t="s">
        <v>158</v>
      </c>
      <c r="BE104" s="187">
        <f>IF(N104="základní",J104,0)</f>
        <v>0</v>
      </c>
      <c r="BF104" s="187">
        <f>IF(N104="snížená",J104,0)</f>
        <v>0</v>
      </c>
      <c r="BG104" s="187">
        <f>IF(N104="zákl. přenesená",J104,0)</f>
        <v>0</v>
      </c>
      <c r="BH104" s="187">
        <f>IF(N104="sníž. přenesená",J104,0)</f>
        <v>0</v>
      </c>
      <c r="BI104" s="187">
        <f>IF(N104="nulová",J104,0)</f>
        <v>0</v>
      </c>
      <c r="BJ104" s="19" t="s">
        <v>15</v>
      </c>
      <c r="BK104" s="187">
        <f>ROUND(I104*H104,2)</f>
        <v>0</v>
      </c>
      <c r="BL104" s="19" t="s">
        <v>253</v>
      </c>
      <c r="BM104" s="19" t="s">
        <v>1700</v>
      </c>
    </row>
    <row r="105" spans="2:65" s="1" customFormat="1" ht="16.5" customHeight="1">
      <c r="B105" s="175"/>
      <c r="C105" s="176" t="s">
        <v>182</v>
      </c>
      <c r="D105" s="176" t="s">
        <v>160</v>
      </c>
      <c r="E105" s="177" t="s">
        <v>1332</v>
      </c>
      <c r="F105" s="178" t="s">
        <v>1701</v>
      </c>
      <c r="G105" s="179" t="s">
        <v>219</v>
      </c>
      <c r="H105" s="180">
        <v>95</v>
      </c>
      <c r="I105" s="181"/>
      <c r="J105" s="182">
        <f>ROUND(I105*H105,2)</f>
        <v>0</v>
      </c>
      <c r="K105" s="178" t="s">
        <v>3</v>
      </c>
      <c r="L105" s="37"/>
      <c r="M105" s="183" t="s">
        <v>3</v>
      </c>
      <c r="N105" s="184" t="s">
        <v>42</v>
      </c>
      <c r="O105" s="67"/>
      <c r="P105" s="185">
        <f>O105*H105</f>
        <v>0</v>
      </c>
      <c r="Q105" s="185">
        <v>0</v>
      </c>
      <c r="R105" s="185">
        <f>Q105*H105</f>
        <v>0</v>
      </c>
      <c r="S105" s="185">
        <v>0</v>
      </c>
      <c r="T105" s="186">
        <f>S105*H105</f>
        <v>0</v>
      </c>
      <c r="AR105" s="19" t="s">
        <v>253</v>
      </c>
      <c r="AT105" s="19" t="s">
        <v>160</v>
      </c>
      <c r="AU105" s="19" t="s">
        <v>78</v>
      </c>
      <c r="AY105" s="19" t="s">
        <v>158</v>
      </c>
      <c r="BE105" s="187">
        <f>IF(N105="základní",J105,0)</f>
        <v>0</v>
      </c>
      <c r="BF105" s="187">
        <f>IF(N105="snížená",J105,0)</f>
        <v>0</v>
      </c>
      <c r="BG105" s="187">
        <f>IF(N105="zákl. přenesená",J105,0)</f>
        <v>0</v>
      </c>
      <c r="BH105" s="187">
        <f>IF(N105="sníž. přenesená",J105,0)</f>
        <v>0</v>
      </c>
      <c r="BI105" s="187">
        <f>IF(N105="nulová",J105,0)</f>
        <v>0</v>
      </c>
      <c r="BJ105" s="19" t="s">
        <v>15</v>
      </c>
      <c r="BK105" s="187">
        <f>ROUND(I105*H105,2)</f>
        <v>0</v>
      </c>
      <c r="BL105" s="19" t="s">
        <v>253</v>
      </c>
      <c r="BM105" s="19" t="s">
        <v>1702</v>
      </c>
    </row>
    <row r="106" spans="2:65" s="1" customFormat="1" ht="16.5" customHeight="1">
      <c r="B106" s="175"/>
      <c r="C106" s="176" t="s">
        <v>187</v>
      </c>
      <c r="D106" s="176" t="s">
        <v>160</v>
      </c>
      <c r="E106" s="177" t="s">
        <v>1335</v>
      </c>
      <c r="F106" s="178" t="s">
        <v>1703</v>
      </c>
      <c r="G106" s="179" t="s">
        <v>219</v>
      </c>
      <c r="H106" s="180">
        <v>10</v>
      </c>
      <c r="I106" s="181"/>
      <c r="J106" s="182">
        <f>ROUND(I106*H106,2)</f>
        <v>0</v>
      </c>
      <c r="K106" s="178" t="s">
        <v>3</v>
      </c>
      <c r="L106" s="37"/>
      <c r="M106" s="183" t="s">
        <v>3</v>
      </c>
      <c r="N106" s="184" t="s">
        <v>42</v>
      </c>
      <c r="O106" s="67"/>
      <c r="P106" s="185">
        <f>O106*H106</f>
        <v>0</v>
      </c>
      <c r="Q106" s="185">
        <v>0</v>
      </c>
      <c r="R106" s="185">
        <f>Q106*H106</f>
        <v>0</v>
      </c>
      <c r="S106" s="185">
        <v>0</v>
      </c>
      <c r="T106" s="186">
        <f>S106*H106</f>
        <v>0</v>
      </c>
      <c r="AR106" s="19" t="s">
        <v>253</v>
      </c>
      <c r="AT106" s="19" t="s">
        <v>160</v>
      </c>
      <c r="AU106" s="19" t="s">
        <v>78</v>
      </c>
      <c r="AY106" s="19" t="s">
        <v>158</v>
      </c>
      <c r="BE106" s="187">
        <f>IF(N106="základní",J106,0)</f>
        <v>0</v>
      </c>
      <c r="BF106" s="187">
        <f>IF(N106="snížená",J106,0)</f>
        <v>0</v>
      </c>
      <c r="BG106" s="187">
        <f>IF(N106="zákl. přenesená",J106,0)</f>
        <v>0</v>
      </c>
      <c r="BH106" s="187">
        <f>IF(N106="sníž. přenesená",J106,0)</f>
        <v>0</v>
      </c>
      <c r="BI106" s="187">
        <f>IF(N106="nulová",J106,0)</f>
        <v>0</v>
      </c>
      <c r="BJ106" s="19" t="s">
        <v>15</v>
      </c>
      <c r="BK106" s="187">
        <f>ROUND(I106*H106,2)</f>
        <v>0</v>
      </c>
      <c r="BL106" s="19" t="s">
        <v>253</v>
      </c>
      <c r="BM106" s="19" t="s">
        <v>1704</v>
      </c>
    </row>
    <row r="107" spans="2:65" s="1" customFormat="1" ht="16.5" customHeight="1">
      <c r="B107" s="175"/>
      <c r="C107" s="176" t="s">
        <v>191</v>
      </c>
      <c r="D107" s="176" t="s">
        <v>160</v>
      </c>
      <c r="E107" s="177" t="s">
        <v>1338</v>
      </c>
      <c r="F107" s="178" t="s">
        <v>1705</v>
      </c>
      <c r="G107" s="179" t="s">
        <v>1214</v>
      </c>
      <c r="H107" s="180">
        <v>5</v>
      </c>
      <c r="I107" s="181"/>
      <c r="J107" s="182">
        <f>ROUND(I107*H107,2)</f>
        <v>0</v>
      </c>
      <c r="K107" s="178" t="s">
        <v>3</v>
      </c>
      <c r="L107" s="37"/>
      <c r="M107" s="183" t="s">
        <v>3</v>
      </c>
      <c r="N107" s="184" t="s">
        <v>42</v>
      </c>
      <c r="O107" s="67"/>
      <c r="P107" s="185">
        <f>O107*H107</f>
        <v>0</v>
      </c>
      <c r="Q107" s="185">
        <v>0</v>
      </c>
      <c r="R107" s="185">
        <f>Q107*H107</f>
        <v>0</v>
      </c>
      <c r="S107" s="185">
        <v>0</v>
      </c>
      <c r="T107" s="186">
        <f>S107*H107</f>
        <v>0</v>
      </c>
      <c r="AR107" s="19" t="s">
        <v>253</v>
      </c>
      <c r="AT107" s="19" t="s">
        <v>160</v>
      </c>
      <c r="AU107" s="19" t="s">
        <v>78</v>
      </c>
      <c r="AY107" s="19" t="s">
        <v>158</v>
      </c>
      <c r="BE107" s="187">
        <f>IF(N107="základní",J107,0)</f>
        <v>0</v>
      </c>
      <c r="BF107" s="187">
        <f>IF(N107="snížená",J107,0)</f>
        <v>0</v>
      </c>
      <c r="BG107" s="187">
        <f>IF(N107="zákl. přenesená",J107,0)</f>
        <v>0</v>
      </c>
      <c r="BH107" s="187">
        <f>IF(N107="sníž. přenesená",J107,0)</f>
        <v>0</v>
      </c>
      <c r="BI107" s="187">
        <f>IF(N107="nulová",J107,0)</f>
        <v>0</v>
      </c>
      <c r="BJ107" s="19" t="s">
        <v>15</v>
      </c>
      <c r="BK107" s="187">
        <f>ROUND(I107*H107,2)</f>
        <v>0</v>
      </c>
      <c r="BL107" s="19" t="s">
        <v>253</v>
      </c>
      <c r="BM107" s="19" t="s">
        <v>1706</v>
      </c>
    </row>
    <row r="108" spans="2:63" s="11" customFormat="1" ht="22.8" customHeight="1">
      <c r="B108" s="162"/>
      <c r="D108" s="163" t="s">
        <v>70</v>
      </c>
      <c r="E108" s="173" t="s">
        <v>1261</v>
      </c>
      <c r="F108" s="173" t="s">
        <v>1707</v>
      </c>
      <c r="I108" s="165"/>
      <c r="J108" s="174">
        <f>BK108</f>
        <v>0</v>
      </c>
      <c r="L108" s="162"/>
      <c r="M108" s="167"/>
      <c r="N108" s="168"/>
      <c r="O108" s="168"/>
      <c r="P108" s="169">
        <f>SUM(P109:P114)</f>
        <v>0</v>
      </c>
      <c r="Q108" s="168"/>
      <c r="R108" s="169">
        <f>SUM(R109:R114)</f>
        <v>0</v>
      </c>
      <c r="S108" s="168"/>
      <c r="T108" s="170">
        <f>SUM(T109:T114)</f>
        <v>0</v>
      </c>
      <c r="AR108" s="163" t="s">
        <v>78</v>
      </c>
      <c r="AT108" s="171" t="s">
        <v>70</v>
      </c>
      <c r="AU108" s="171" t="s">
        <v>15</v>
      </c>
      <c r="AY108" s="163" t="s">
        <v>158</v>
      </c>
      <c r="BK108" s="172">
        <f>SUM(BK109:BK114)</f>
        <v>0</v>
      </c>
    </row>
    <row r="109" spans="2:65" s="1" customFormat="1" ht="16.5" customHeight="1">
      <c r="B109" s="175"/>
      <c r="C109" s="176" t="s">
        <v>201</v>
      </c>
      <c r="D109" s="176" t="s">
        <v>160</v>
      </c>
      <c r="E109" s="177" t="s">
        <v>1708</v>
      </c>
      <c r="F109" s="178" t="s">
        <v>1709</v>
      </c>
      <c r="G109" s="179" t="s">
        <v>219</v>
      </c>
      <c r="H109" s="180">
        <v>253</v>
      </c>
      <c r="I109" s="181"/>
      <c r="J109" s="182">
        <f>ROUND(I109*H109,2)</f>
        <v>0</v>
      </c>
      <c r="K109" s="178" t="s">
        <v>3</v>
      </c>
      <c r="L109" s="37"/>
      <c r="M109" s="183" t="s">
        <v>3</v>
      </c>
      <c r="N109" s="184" t="s">
        <v>42</v>
      </c>
      <c r="O109" s="67"/>
      <c r="P109" s="185">
        <f>O109*H109</f>
        <v>0</v>
      </c>
      <c r="Q109" s="185">
        <v>0</v>
      </c>
      <c r="R109" s="185">
        <f>Q109*H109</f>
        <v>0</v>
      </c>
      <c r="S109" s="185">
        <v>0</v>
      </c>
      <c r="T109" s="186">
        <f>S109*H109</f>
        <v>0</v>
      </c>
      <c r="AR109" s="19" t="s">
        <v>253</v>
      </c>
      <c r="AT109" s="19" t="s">
        <v>160</v>
      </c>
      <c r="AU109" s="19" t="s">
        <v>78</v>
      </c>
      <c r="AY109" s="19" t="s">
        <v>158</v>
      </c>
      <c r="BE109" s="187">
        <f>IF(N109="základní",J109,0)</f>
        <v>0</v>
      </c>
      <c r="BF109" s="187">
        <f>IF(N109="snížená",J109,0)</f>
        <v>0</v>
      </c>
      <c r="BG109" s="187">
        <f>IF(N109="zákl. přenesená",J109,0)</f>
        <v>0</v>
      </c>
      <c r="BH109" s="187">
        <f>IF(N109="sníž. přenesená",J109,0)</f>
        <v>0</v>
      </c>
      <c r="BI109" s="187">
        <f>IF(N109="nulová",J109,0)</f>
        <v>0</v>
      </c>
      <c r="BJ109" s="19" t="s">
        <v>15</v>
      </c>
      <c r="BK109" s="187">
        <f>ROUND(I109*H109,2)</f>
        <v>0</v>
      </c>
      <c r="BL109" s="19" t="s">
        <v>253</v>
      </c>
      <c r="BM109" s="19" t="s">
        <v>1710</v>
      </c>
    </row>
    <row r="110" spans="2:65" s="1" customFormat="1" ht="16.5" customHeight="1">
      <c r="B110" s="175"/>
      <c r="C110" s="176" t="s">
        <v>207</v>
      </c>
      <c r="D110" s="176" t="s">
        <v>160</v>
      </c>
      <c r="E110" s="177" t="s">
        <v>1711</v>
      </c>
      <c r="F110" s="178" t="s">
        <v>1712</v>
      </c>
      <c r="G110" s="179" t="s">
        <v>219</v>
      </c>
      <c r="H110" s="180">
        <v>60</v>
      </c>
      <c r="I110" s="181"/>
      <c r="J110" s="182">
        <f>ROUND(I110*H110,2)</f>
        <v>0</v>
      </c>
      <c r="K110" s="178" t="s">
        <v>3</v>
      </c>
      <c r="L110" s="37"/>
      <c r="M110" s="183" t="s">
        <v>3</v>
      </c>
      <c r="N110" s="184" t="s">
        <v>42</v>
      </c>
      <c r="O110" s="67"/>
      <c r="P110" s="185">
        <f>O110*H110</f>
        <v>0</v>
      </c>
      <c r="Q110" s="185">
        <v>0</v>
      </c>
      <c r="R110" s="185">
        <f>Q110*H110</f>
        <v>0</v>
      </c>
      <c r="S110" s="185">
        <v>0</v>
      </c>
      <c r="T110" s="186">
        <f>S110*H110</f>
        <v>0</v>
      </c>
      <c r="AR110" s="19" t="s">
        <v>253</v>
      </c>
      <c r="AT110" s="19" t="s">
        <v>160</v>
      </c>
      <c r="AU110" s="19" t="s">
        <v>78</v>
      </c>
      <c r="AY110" s="19" t="s">
        <v>158</v>
      </c>
      <c r="BE110" s="187">
        <f>IF(N110="základní",J110,0)</f>
        <v>0</v>
      </c>
      <c r="BF110" s="187">
        <f>IF(N110="snížená",J110,0)</f>
        <v>0</v>
      </c>
      <c r="BG110" s="187">
        <f>IF(N110="zákl. přenesená",J110,0)</f>
        <v>0</v>
      </c>
      <c r="BH110" s="187">
        <f>IF(N110="sníž. přenesená",J110,0)</f>
        <v>0</v>
      </c>
      <c r="BI110" s="187">
        <f>IF(N110="nulová",J110,0)</f>
        <v>0</v>
      </c>
      <c r="BJ110" s="19" t="s">
        <v>15</v>
      </c>
      <c r="BK110" s="187">
        <f>ROUND(I110*H110,2)</f>
        <v>0</v>
      </c>
      <c r="BL110" s="19" t="s">
        <v>253</v>
      </c>
      <c r="BM110" s="19" t="s">
        <v>1713</v>
      </c>
    </row>
    <row r="111" spans="2:65" s="1" customFormat="1" ht="16.5" customHeight="1">
      <c r="B111" s="175"/>
      <c r="C111" s="176" t="s">
        <v>216</v>
      </c>
      <c r="D111" s="176" t="s">
        <v>160</v>
      </c>
      <c r="E111" s="177" t="s">
        <v>1714</v>
      </c>
      <c r="F111" s="178" t="s">
        <v>1715</v>
      </c>
      <c r="G111" s="179" t="s">
        <v>219</v>
      </c>
      <c r="H111" s="180">
        <v>5</v>
      </c>
      <c r="I111" s="181"/>
      <c r="J111" s="182">
        <f>ROUND(I111*H111,2)</f>
        <v>0</v>
      </c>
      <c r="K111" s="178" t="s">
        <v>3</v>
      </c>
      <c r="L111" s="37"/>
      <c r="M111" s="183" t="s">
        <v>3</v>
      </c>
      <c r="N111" s="184" t="s">
        <v>42</v>
      </c>
      <c r="O111" s="67"/>
      <c r="P111" s="185">
        <f>O111*H111</f>
        <v>0</v>
      </c>
      <c r="Q111" s="185">
        <v>0</v>
      </c>
      <c r="R111" s="185">
        <f>Q111*H111</f>
        <v>0</v>
      </c>
      <c r="S111" s="185">
        <v>0</v>
      </c>
      <c r="T111" s="186">
        <f>S111*H111</f>
        <v>0</v>
      </c>
      <c r="AR111" s="19" t="s">
        <v>253</v>
      </c>
      <c r="AT111" s="19" t="s">
        <v>160</v>
      </c>
      <c r="AU111" s="19" t="s">
        <v>78</v>
      </c>
      <c r="AY111" s="19" t="s">
        <v>158</v>
      </c>
      <c r="BE111" s="187">
        <f>IF(N111="základní",J111,0)</f>
        <v>0</v>
      </c>
      <c r="BF111" s="187">
        <f>IF(N111="snížená",J111,0)</f>
        <v>0</v>
      </c>
      <c r="BG111" s="187">
        <f>IF(N111="zákl. přenesená",J111,0)</f>
        <v>0</v>
      </c>
      <c r="BH111" s="187">
        <f>IF(N111="sníž. přenesená",J111,0)</f>
        <v>0</v>
      </c>
      <c r="BI111" s="187">
        <f>IF(N111="nulová",J111,0)</f>
        <v>0</v>
      </c>
      <c r="BJ111" s="19" t="s">
        <v>15</v>
      </c>
      <c r="BK111" s="187">
        <f>ROUND(I111*H111,2)</f>
        <v>0</v>
      </c>
      <c r="BL111" s="19" t="s">
        <v>253</v>
      </c>
      <c r="BM111" s="19" t="s">
        <v>1716</v>
      </c>
    </row>
    <row r="112" spans="2:65" s="1" customFormat="1" ht="16.5" customHeight="1">
      <c r="B112" s="175"/>
      <c r="C112" s="176" t="s">
        <v>227</v>
      </c>
      <c r="D112" s="176" t="s">
        <v>160</v>
      </c>
      <c r="E112" s="177" t="s">
        <v>1717</v>
      </c>
      <c r="F112" s="178" t="s">
        <v>1718</v>
      </c>
      <c r="G112" s="179" t="s">
        <v>219</v>
      </c>
      <c r="H112" s="180">
        <v>60</v>
      </c>
      <c r="I112" s="181"/>
      <c r="J112" s="182">
        <f>ROUND(I112*H112,2)</f>
        <v>0</v>
      </c>
      <c r="K112" s="178" t="s">
        <v>3</v>
      </c>
      <c r="L112" s="37"/>
      <c r="M112" s="183" t="s">
        <v>3</v>
      </c>
      <c r="N112" s="184" t="s">
        <v>42</v>
      </c>
      <c r="O112" s="67"/>
      <c r="P112" s="185">
        <f>O112*H112</f>
        <v>0</v>
      </c>
      <c r="Q112" s="185">
        <v>0</v>
      </c>
      <c r="R112" s="185">
        <f>Q112*H112</f>
        <v>0</v>
      </c>
      <c r="S112" s="185">
        <v>0</v>
      </c>
      <c r="T112" s="186">
        <f>S112*H112</f>
        <v>0</v>
      </c>
      <c r="AR112" s="19" t="s">
        <v>253</v>
      </c>
      <c r="AT112" s="19" t="s">
        <v>160</v>
      </c>
      <c r="AU112" s="19" t="s">
        <v>78</v>
      </c>
      <c r="AY112" s="19" t="s">
        <v>158</v>
      </c>
      <c r="BE112" s="187">
        <f>IF(N112="základní",J112,0)</f>
        <v>0</v>
      </c>
      <c r="BF112" s="187">
        <f>IF(N112="snížená",J112,0)</f>
        <v>0</v>
      </c>
      <c r="BG112" s="187">
        <f>IF(N112="zákl. přenesená",J112,0)</f>
        <v>0</v>
      </c>
      <c r="BH112" s="187">
        <f>IF(N112="sníž. přenesená",J112,0)</f>
        <v>0</v>
      </c>
      <c r="BI112" s="187">
        <f>IF(N112="nulová",J112,0)</f>
        <v>0</v>
      </c>
      <c r="BJ112" s="19" t="s">
        <v>15</v>
      </c>
      <c r="BK112" s="187">
        <f>ROUND(I112*H112,2)</f>
        <v>0</v>
      </c>
      <c r="BL112" s="19" t="s">
        <v>253</v>
      </c>
      <c r="BM112" s="19" t="s">
        <v>1719</v>
      </c>
    </row>
    <row r="113" spans="2:65" s="1" customFormat="1" ht="16.5" customHeight="1">
      <c r="B113" s="175"/>
      <c r="C113" s="176" t="s">
        <v>235</v>
      </c>
      <c r="D113" s="176" t="s">
        <v>160</v>
      </c>
      <c r="E113" s="177" t="s">
        <v>1720</v>
      </c>
      <c r="F113" s="178" t="s">
        <v>1721</v>
      </c>
      <c r="G113" s="179" t="s">
        <v>554</v>
      </c>
      <c r="H113" s="180">
        <v>1</v>
      </c>
      <c r="I113" s="181"/>
      <c r="J113" s="182">
        <f>ROUND(I113*H113,2)</f>
        <v>0</v>
      </c>
      <c r="K113" s="178" t="s">
        <v>3</v>
      </c>
      <c r="L113" s="37"/>
      <c r="M113" s="183" t="s">
        <v>3</v>
      </c>
      <c r="N113" s="184" t="s">
        <v>42</v>
      </c>
      <c r="O113" s="67"/>
      <c r="P113" s="185">
        <f>O113*H113</f>
        <v>0</v>
      </c>
      <c r="Q113" s="185">
        <v>0</v>
      </c>
      <c r="R113" s="185">
        <f>Q113*H113</f>
        <v>0</v>
      </c>
      <c r="S113" s="185">
        <v>0</v>
      </c>
      <c r="T113" s="186">
        <f>S113*H113</f>
        <v>0</v>
      </c>
      <c r="AR113" s="19" t="s">
        <v>253</v>
      </c>
      <c r="AT113" s="19" t="s">
        <v>160</v>
      </c>
      <c r="AU113" s="19" t="s">
        <v>78</v>
      </c>
      <c r="AY113" s="19" t="s">
        <v>158</v>
      </c>
      <c r="BE113" s="187">
        <f>IF(N113="základní",J113,0)</f>
        <v>0</v>
      </c>
      <c r="BF113" s="187">
        <f>IF(N113="snížená",J113,0)</f>
        <v>0</v>
      </c>
      <c r="BG113" s="187">
        <f>IF(N113="zákl. přenesená",J113,0)</f>
        <v>0</v>
      </c>
      <c r="BH113" s="187">
        <f>IF(N113="sníž. přenesená",J113,0)</f>
        <v>0</v>
      </c>
      <c r="BI113" s="187">
        <f>IF(N113="nulová",J113,0)</f>
        <v>0</v>
      </c>
      <c r="BJ113" s="19" t="s">
        <v>15</v>
      </c>
      <c r="BK113" s="187">
        <f>ROUND(I113*H113,2)</f>
        <v>0</v>
      </c>
      <c r="BL113" s="19" t="s">
        <v>253</v>
      </c>
      <c r="BM113" s="19" t="s">
        <v>1722</v>
      </c>
    </row>
    <row r="114" spans="2:65" s="1" customFormat="1" ht="16.5" customHeight="1">
      <c r="B114" s="175"/>
      <c r="C114" s="176" t="s">
        <v>243</v>
      </c>
      <c r="D114" s="176" t="s">
        <v>160</v>
      </c>
      <c r="E114" s="177" t="s">
        <v>1723</v>
      </c>
      <c r="F114" s="178" t="s">
        <v>1724</v>
      </c>
      <c r="G114" s="179" t="s">
        <v>1214</v>
      </c>
      <c r="H114" s="180">
        <v>6</v>
      </c>
      <c r="I114" s="181"/>
      <c r="J114" s="182">
        <f>ROUND(I114*H114,2)</f>
        <v>0</v>
      </c>
      <c r="K114" s="178" t="s">
        <v>3</v>
      </c>
      <c r="L114" s="37"/>
      <c r="M114" s="183" t="s">
        <v>3</v>
      </c>
      <c r="N114" s="184" t="s">
        <v>42</v>
      </c>
      <c r="O114" s="67"/>
      <c r="P114" s="185">
        <f>O114*H114</f>
        <v>0</v>
      </c>
      <c r="Q114" s="185">
        <v>0</v>
      </c>
      <c r="R114" s="185">
        <f>Q114*H114</f>
        <v>0</v>
      </c>
      <c r="S114" s="185">
        <v>0</v>
      </c>
      <c r="T114" s="186">
        <f>S114*H114</f>
        <v>0</v>
      </c>
      <c r="AR114" s="19" t="s">
        <v>253</v>
      </c>
      <c r="AT114" s="19" t="s">
        <v>160</v>
      </c>
      <c r="AU114" s="19" t="s">
        <v>78</v>
      </c>
      <c r="AY114" s="19" t="s">
        <v>158</v>
      </c>
      <c r="BE114" s="187">
        <f>IF(N114="základní",J114,0)</f>
        <v>0</v>
      </c>
      <c r="BF114" s="187">
        <f>IF(N114="snížená",J114,0)</f>
        <v>0</v>
      </c>
      <c r="BG114" s="187">
        <f>IF(N114="zákl. přenesená",J114,0)</f>
        <v>0</v>
      </c>
      <c r="BH114" s="187">
        <f>IF(N114="sníž. přenesená",J114,0)</f>
        <v>0</v>
      </c>
      <c r="BI114" s="187">
        <f>IF(N114="nulová",J114,0)</f>
        <v>0</v>
      </c>
      <c r="BJ114" s="19" t="s">
        <v>15</v>
      </c>
      <c r="BK114" s="187">
        <f>ROUND(I114*H114,2)</f>
        <v>0</v>
      </c>
      <c r="BL114" s="19" t="s">
        <v>253</v>
      </c>
      <c r="BM114" s="19" t="s">
        <v>1725</v>
      </c>
    </row>
    <row r="115" spans="2:63" s="11" customFormat="1" ht="22.8" customHeight="1">
      <c r="B115" s="162"/>
      <c r="D115" s="163" t="s">
        <v>70</v>
      </c>
      <c r="E115" s="173" t="s">
        <v>1284</v>
      </c>
      <c r="F115" s="173" t="s">
        <v>1726</v>
      </c>
      <c r="I115" s="165"/>
      <c r="J115" s="174">
        <f>BK115</f>
        <v>0</v>
      </c>
      <c r="L115" s="162"/>
      <c r="M115" s="167"/>
      <c r="N115" s="168"/>
      <c r="O115" s="168"/>
      <c r="P115" s="169">
        <f>P116</f>
        <v>0</v>
      </c>
      <c r="Q115" s="168"/>
      <c r="R115" s="169">
        <f>R116</f>
        <v>0</v>
      </c>
      <c r="S115" s="168"/>
      <c r="T115" s="170">
        <f>T116</f>
        <v>0</v>
      </c>
      <c r="AR115" s="163" t="s">
        <v>78</v>
      </c>
      <c r="AT115" s="171" t="s">
        <v>70</v>
      </c>
      <c r="AU115" s="171" t="s">
        <v>15</v>
      </c>
      <c r="AY115" s="163" t="s">
        <v>158</v>
      </c>
      <c r="BK115" s="172">
        <f>BK116</f>
        <v>0</v>
      </c>
    </row>
    <row r="116" spans="2:65" s="1" customFormat="1" ht="16.5" customHeight="1">
      <c r="B116" s="175"/>
      <c r="C116" s="176" t="s">
        <v>9</v>
      </c>
      <c r="D116" s="176" t="s">
        <v>160</v>
      </c>
      <c r="E116" s="177" t="s">
        <v>1727</v>
      </c>
      <c r="F116" s="178" t="s">
        <v>1728</v>
      </c>
      <c r="G116" s="179" t="s">
        <v>1214</v>
      </c>
      <c r="H116" s="180">
        <v>8</v>
      </c>
      <c r="I116" s="181"/>
      <c r="J116" s="182">
        <f>ROUND(I116*H116,2)</f>
        <v>0</v>
      </c>
      <c r="K116" s="178" t="s">
        <v>3</v>
      </c>
      <c r="L116" s="37"/>
      <c r="M116" s="183" t="s">
        <v>3</v>
      </c>
      <c r="N116" s="184" t="s">
        <v>42</v>
      </c>
      <c r="O116" s="67"/>
      <c r="P116" s="185">
        <f>O116*H116</f>
        <v>0</v>
      </c>
      <c r="Q116" s="185">
        <v>0</v>
      </c>
      <c r="R116" s="185">
        <f>Q116*H116</f>
        <v>0</v>
      </c>
      <c r="S116" s="185">
        <v>0</v>
      </c>
      <c r="T116" s="186">
        <f>S116*H116</f>
        <v>0</v>
      </c>
      <c r="AR116" s="19" t="s">
        <v>253</v>
      </c>
      <c r="AT116" s="19" t="s">
        <v>160</v>
      </c>
      <c r="AU116" s="19" t="s">
        <v>78</v>
      </c>
      <c r="AY116" s="19" t="s">
        <v>158</v>
      </c>
      <c r="BE116" s="187">
        <f>IF(N116="základní",J116,0)</f>
        <v>0</v>
      </c>
      <c r="BF116" s="187">
        <f>IF(N116="snížená",J116,0)</f>
        <v>0</v>
      </c>
      <c r="BG116" s="187">
        <f>IF(N116="zákl. přenesená",J116,0)</f>
        <v>0</v>
      </c>
      <c r="BH116" s="187">
        <f>IF(N116="sníž. přenesená",J116,0)</f>
        <v>0</v>
      </c>
      <c r="BI116" s="187">
        <f>IF(N116="nulová",J116,0)</f>
        <v>0</v>
      </c>
      <c r="BJ116" s="19" t="s">
        <v>15</v>
      </c>
      <c r="BK116" s="187">
        <f>ROUND(I116*H116,2)</f>
        <v>0</v>
      </c>
      <c r="BL116" s="19" t="s">
        <v>253</v>
      </c>
      <c r="BM116" s="19" t="s">
        <v>1729</v>
      </c>
    </row>
    <row r="117" spans="2:63" s="11" customFormat="1" ht="22.8" customHeight="1">
      <c r="B117" s="162"/>
      <c r="D117" s="163" t="s">
        <v>70</v>
      </c>
      <c r="E117" s="173" t="s">
        <v>1294</v>
      </c>
      <c r="F117" s="173" t="s">
        <v>1285</v>
      </c>
      <c r="I117" s="165"/>
      <c r="J117" s="174">
        <f>BK117</f>
        <v>0</v>
      </c>
      <c r="L117" s="162"/>
      <c r="M117" s="167"/>
      <c r="N117" s="168"/>
      <c r="O117" s="168"/>
      <c r="P117" s="169">
        <f>SUM(P118:P126)</f>
        <v>0</v>
      </c>
      <c r="Q117" s="168"/>
      <c r="R117" s="169">
        <f>SUM(R118:R126)</f>
        <v>0</v>
      </c>
      <c r="S117" s="168"/>
      <c r="T117" s="170">
        <f>SUM(T118:T126)</f>
        <v>0</v>
      </c>
      <c r="AR117" s="163" t="s">
        <v>78</v>
      </c>
      <c r="AT117" s="171" t="s">
        <v>70</v>
      </c>
      <c r="AU117" s="171" t="s">
        <v>15</v>
      </c>
      <c r="AY117" s="163" t="s">
        <v>158</v>
      </c>
      <c r="BK117" s="172">
        <f>SUM(BK118:BK126)</f>
        <v>0</v>
      </c>
    </row>
    <row r="118" spans="2:65" s="1" customFormat="1" ht="16.5" customHeight="1">
      <c r="B118" s="175"/>
      <c r="C118" s="176" t="s">
        <v>253</v>
      </c>
      <c r="D118" s="176" t="s">
        <v>160</v>
      </c>
      <c r="E118" s="177" t="s">
        <v>1286</v>
      </c>
      <c r="F118" s="178" t="s">
        <v>1287</v>
      </c>
      <c r="G118" s="179" t="s">
        <v>1288</v>
      </c>
      <c r="H118" s="180">
        <v>10</v>
      </c>
      <c r="I118" s="181"/>
      <c r="J118" s="182">
        <f>ROUND(I118*H118,2)</f>
        <v>0</v>
      </c>
      <c r="K118" s="178" t="s">
        <v>3</v>
      </c>
      <c r="L118" s="37"/>
      <c r="M118" s="183" t="s">
        <v>3</v>
      </c>
      <c r="N118" s="184" t="s">
        <v>42</v>
      </c>
      <c r="O118" s="67"/>
      <c r="P118" s="185">
        <f>O118*H118</f>
        <v>0</v>
      </c>
      <c r="Q118" s="185">
        <v>0</v>
      </c>
      <c r="R118" s="185">
        <f>Q118*H118</f>
        <v>0</v>
      </c>
      <c r="S118" s="185">
        <v>0</v>
      </c>
      <c r="T118" s="186">
        <f>S118*H118</f>
        <v>0</v>
      </c>
      <c r="AR118" s="19" t="s">
        <v>253</v>
      </c>
      <c r="AT118" s="19" t="s">
        <v>160</v>
      </c>
      <c r="AU118" s="19" t="s">
        <v>78</v>
      </c>
      <c r="AY118" s="19" t="s">
        <v>158</v>
      </c>
      <c r="BE118" s="187">
        <f>IF(N118="základní",J118,0)</f>
        <v>0</v>
      </c>
      <c r="BF118" s="187">
        <f>IF(N118="snížená",J118,0)</f>
        <v>0</v>
      </c>
      <c r="BG118" s="187">
        <f>IF(N118="zákl. přenesená",J118,0)</f>
        <v>0</v>
      </c>
      <c r="BH118" s="187">
        <f>IF(N118="sníž. přenesená",J118,0)</f>
        <v>0</v>
      </c>
      <c r="BI118" s="187">
        <f>IF(N118="nulová",J118,0)</f>
        <v>0</v>
      </c>
      <c r="BJ118" s="19" t="s">
        <v>15</v>
      </c>
      <c r="BK118" s="187">
        <f>ROUND(I118*H118,2)</f>
        <v>0</v>
      </c>
      <c r="BL118" s="19" t="s">
        <v>253</v>
      </c>
      <c r="BM118" s="19" t="s">
        <v>1730</v>
      </c>
    </row>
    <row r="119" spans="2:65" s="1" customFormat="1" ht="16.5" customHeight="1">
      <c r="B119" s="175"/>
      <c r="C119" s="176" t="s">
        <v>275</v>
      </c>
      <c r="D119" s="176" t="s">
        <v>160</v>
      </c>
      <c r="E119" s="177" t="s">
        <v>1290</v>
      </c>
      <c r="F119" s="178" t="s">
        <v>1291</v>
      </c>
      <c r="G119" s="179" t="s">
        <v>1292</v>
      </c>
      <c r="H119" s="180">
        <v>1</v>
      </c>
      <c r="I119" s="181"/>
      <c r="J119" s="182">
        <f>ROUND(I119*H119,2)</f>
        <v>0</v>
      </c>
      <c r="K119" s="178" t="s">
        <v>3</v>
      </c>
      <c r="L119" s="37"/>
      <c r="M119" s="183" t="s">
        <v>3</v>
      </c>
      <c r="N119" s="184" t="s">
        <v>42</v>
      </c>
      <c r="O119" s="67"/>
      <c r="P119" s="185">
        <f>O119*H119</f>
        <v>0</v>
      </c>
      <c r="Q119" s="185">
        <v>0</v>
      </c>
      <c r="R119" s="185">
        <f>Q119*H119</f>
        <v>0</v>
      </c>
      <c r="S119" s="185">
        <v>0</v>
      </c>
      <c r="T119" s="186">
        <f>S119*H119</f>
        <v>0</v>
      </c>
      <c r="AR119" s="19" t="s">
        <v>253</v>
      </c>
      <c r="AT119" s="19" t="s">
        <v>160</v>
      </c>
      <c r="AU119" s="19" t="s">
        <v>78</v>
      </c>
      <c r="AY119" s="19" t="s">
        <v>158</v>
      </c>
      <c r="BE119" s="187">
        <f>IF(N119="základní",J119,0)</f>
        <v>0</v>
      </c>
      <c r="BF119" s="187">
        <f>IF(N119="snížená",J119,0)</f>
        <v>0</v>
      </c>
      <c r="BG119" s="187">
        <f>IF(N119="zákl. přenesená",J119,0)</f>
        <v>0</v>
      </c>
      <c r="BH119" s="187">
        <f>IF(N119="sníž. přenesená",J119,0)</f>
        <v>0</v>
      </c>
      <c r="BI119" s="187">
        <f>IF(N119="nulová",J119,0)</f>
        <v>0</v>
      </c>
      <c r="BJ119" s="19" t="s">
        <v>15</v>
      </c>
      <c r="BK119" s="187">
        <f>ROUND(I119*H119,2)</f>
        <v>0</v>
      </c>
      <c r="BL119" s="19" t="s">
        <v>253</v>
      </c>
      <c r="BM119" s="19" t="s">
        <v>1731</v>
      </c>
    </row>
    <row r="120" spans="2:65" s="1" customFormat="1" ht="16.5" customHeight="1">
      <c r="B120" s="175"/>
      <c r="C120" s="176" t="s">
        <v>279</v>
      </c>
      <c r="D120" s="176" t="s">
        <v>160</v>
      </c>
      <c r="E120" s="177" t="s">
        <v>1732</v>
      </c>
      <c r="F120" s="178" t="s">
        <v>1733</v>
      </c>
      <c r="G120" s="179" t="s">
        <v>554</v>
      </c>
      <c r="H120" s="180">
        <v>1</v>
      </c>
      <c r="I120" s="181"/>
      <c r="J120" s="182">
        <f>ROUND(I120*H120,2)</f>
        <v>0</v>
      </c>
      <c r="K120" s="178" t="s">
        <v>3</v>
      </c>
      <c r="L120" s="37"/>
      <c r="M120" s="183" t="s">
        <v>3</v>
      </c>
      <c r="N120" s="184" t="s">
        <v>42</v>
      </c>
      <c r="O120" s="67"/>
      <c r="P120" s="185">
        <f>O120*H120</f>
        <v>0</v>
      </c>
      <c r="Q120" s="185">
        <v>0</v>
      </c>
      <c r="R120" s="185">
        <f>Q120*H120</f>
        <v>0</v>
      </c>
      <c r="S120" s="185">
        <v>0</v>
      </c>
      <c r="T120" s="186">
        <f>S120*H120</f>
        <v>0</v>
      </c>
      <c r="AR120" s="19" t="s">
        <v>253</v>
      </c>
      <c r="AT120" s="19" t="s">
        <v>160</v>
      </c>
      <c r="AU120" s="19" t="s">
        <v>78</v>
      </c>
      <c r="AY120" s="19" t="s">
        <v>158</v>
      </c>
      <c r="BE120" s="187">
        <f>IF(N120="základní",J120,0)</f>
        <v>0</v>
      </c>
      <c r="BF120" s="187">
        <f>IF(N120="snížená",J120,0)</f>
        <v>0</v>
      </c>
      <c r="BG120" s="187">
        <f>IF(N120="zákl. přenesená",J120,0)</f>
        <v>0</v>
      </c>
      <c r="BH120" s="187">
        <f>IF(N120="sníž. přenesená",J120,0)</f>
        <v>0</v>
      </c>
      <c r="BI120" s="187">
        <f>IF(N120="nulová",J120,0)</f>
        <v>0</v>
      </c>
      <c r="BJ120" s="19" t="s">
        <v>15</v>
      </c>
      <c r="BK120" s="187">
        <f>ROUND(I120*H120,2)</f>
        <v>0</v>
      </c>
      <c r="BL120" s="19" t="s">
        <v>253</v>
      </c>
      <c r="BM120" s="19" t="s">
        <v>1734</v>
      </c>
    </row>
    <row r="121" spans="2:65" s="1" customFormat="1" ht="16.5" customHeight="1">
      <c r="B121" s="175"/>
      <c r="C121" s="176" t="s">
        <v>301</v>
      </c>
      <c r="D121" s="176" t="s">
        <v>160</v>
      </c>
      <c r="E121" s="177" t="s">
        <v>1735</v>
      </c>
      <c r="F121" s="178" t="s">
        <v>1736</v>
      </c>
      <c r="G121" s="179" t="s">
        <v>1214</v>
      </c>
      <c r="H121" s="180">
        <v>5</v>
      </c>
      <c r="I121" s="181"/>
      <c r="J121" s="182">
        <f>ROUND(I121*H121,2)</f>
        <v>0</v>
      </c>
      <c r="K121" s="178" t="s">
        <v>3</v>
      </c>
      <c r="L121" s="37"/>
      <c r="M121" s="183" t="s">
        <v>3</v>
      </c>
      <c r="N121" s="184" t="s">
        <v>42</v>
      </c>
      <c r="O121" s="67"/>
      <c r="P121" s="185">
        <f>O121*H121</f>
        <v>0</v>
      </c>
      <c r="Q121" s="185">
        <v>0</v>
      </c>
      <c r="R121" s="185">
        <f>Q121*H121</f>
        <v>0</v>
      </c>
      <c r="S121" s="185">
        <v>0</v>
      </c>
      <c r="T121" s="186">
        <f>S121*H121</f>
        <v>0</v>
      </c>
      <c r="AR121" s="19" t="s">
        <v>253</v>
      </c>
      <c r="AT121" s="19" t="s">
        <v>160</v>
      </c>
      <c r="AU121" s="19" t="s">
        <v>78</v>
      </c>
      <c r="AY121" s="19" t="s">
        <v>158</v>
      </c>
      <c r="BE121" s="187">
        <f>IF(N121="základní",J121,0)</f>
        <v>0</v>
      </c>
      <c r="BF121" s="187">
        <f>IF(N121="snížená",J121,0)</f>
        <v>0</v>
      </c>
      <c r="BG121" s="187">
        <f>IF(N121="zákl. přenesená",J121,0)</f>
        <v>0</v>
      </c>
      <c r="BH121" s="187">
        <f>IF(N121="sníž. přenesená",J121,0)</f>
        <v>0</v>
      </c>
      <c r="BI121" s="187">
        <f>IF(N121="nulová",J121,0)</f>
        <v>0</v>
      </c>
      <c r="BJ121" s="19" t="s">
        <v>15</v>
      </c>
      <c r="BK121" s="187">
        <f>ROUND(I121*H121,2)</f>
        <v>0</v>
      </c>
      <c r="BL121" s="19" t="s">
        <v>253</v>
      </c>
      <c r="BM121" s="19" t="s">
        <v>1737</v>
      </c>
    </row>
    <row r="122" spans="2:65" s="1" customFormat="1" ht="16.5" customHeight="1">
      <c r="B122" s="175"/>
      <c r="C122" s="176" t="s">
        <v>307</v>
      </c>
      <c r="D122" s="176" t="s">
        <v>160</v>
      </c>
      <c r="E122" s="177" t="s">
        <v>1738</v>
      </c>
      <c r="F122" s="178" t="s">
        <v>1739</v>
      </c>
      <c r="G122" s="179" t="s">
        <v>1214</v>
      </c>
      <c r="H122" s="180">
        <v>2</v>
      </c>
      <c r="I122" s="181"/>
      <c r="J122" s="182">
        <f>ROUND(I122*H122,2)</f>
        <v>0</v>
      </c>
      <c r="K122" s="178" t="s">
        <v>3</v>
      </c>
      <c r="L122" s="37"/>
      <c r="M122" s="183" t="s">
        <v>3</v>
      </c>
      <c r="N122" s="184" t="s">
        <v>42</v>
      </c>
      <c r="O122" s="67"/>
      <c r="P122" s="185">
        <f>O122*H122</f>
        <v>0</v>
      </c>
      <c r="Q122" s="185">
        <v>0</v>
      </c>
      <c r="R122" s="185">
        <f>Q122*H122</f>
        <v>0</v>
      </c>
      <c r="S122" s="185">
        <v>0</v>
      </c>
      <c r="T122" s="186">
        <f>S122*H122</f>
        <v>0</v>
      </c>
      <c r="AR122" s="19" t="s">
        <v>253</v>
      </c>
      <c r="AT122" s="19" t="s">
        <v>160</v>
      </c>
      <c r="AU122" s="19" t="s">
        <v>78</v>
      </c>
      <c r="AY122" s="19" t="s">
        <v>158</v>
      </c>
      <c r="BE122" s="187">
        <f>IF(N122="základní",J122,0)</f>
        <v>0</v>
      </c>
      <c r="BF122" s="187">
        <f>IF(N122="snížená",J122,0)</f>
        <v>0</v>
      </c>
      <c r="BG122" s="187">
        <f>IF(N122="zákl. přenesená",J122,0)</f>
        <v>0</v>
      </c>
      <c r="BH122" s="187">
        <f>IF(N122="sníž. přenesená",J122,0)</f>
        <v>0</v>
      </c>
      <c r="BI122" s="187">
        <f>IF(N122="nulová",J122,0)</f>
        <v>0</v>
      </c>
      <c r="BJ122" s="19" t="s">
        <v>15</v>
      </c>
      <c r="BK122" s="187">
        <f>ROUND(I122*H122,2)</f>
        <v>0</v>
      </c>
      <c r="BL122" s="19" t="s">
        <v>253</v>
      </c>
      <c r="BM122" s="19" t="s">
        <v>1740</v>
      </c>
    </row>
    <row r="123" spans="2:65" s="1" customFormat="1" ht="16.5" customHeight="1">
      <c r="B123" s="175"/>
      <c r="C123" s="176" t="s">
        <v>8</v>
      </c>
      <c r="D123" s="176" t="s">
        <v>160</v>
      </c>
      <c r="E123" s="177" t="s">
        <v>1741</v>
      </c>
      <c r="F123" s="178" t="s">
        <v>1742</v>
      </c>
      <c r="G123" s="179" t="s">
        <v>1214</v>
      </c>
      <c r="H123" s="180">
        <v>1</v>
      </c>
      <c r="I123" s="181"/>
      <c r="J123" s="182">
        <f>ROUND(I123*H123,2)</f>
        <v>0</v>
      </c>
      <c r="K123" s="178" t="s">
        <v>3</v>
      </c>
      <c r="L123" s="37"/>
      <c r="M123" s="183" t="s">
        <v>3</v>
      </c>
      <c r="N123" s="184" t="s">
        <v>42</v>
      </c>
      <c r="O123" s="67"/>
      <c r="P123" s="185">
        <f>O123*H123</f>
        <v>0</v>
      </c>
      <c r="Q123" s="185">
        <v>0</v>
      </c>
      <c r="R123" s="185">
        <f>Q123*H123</f>
        <v>0</v>
      </c>
      <c r="S123" s="185">
        <v>0</v>
      </c>
      <c r="T123" s="186">
        <f>S123*H123</f>
        <v>0</v>
      </c>
      <c r="AR123" s="19" t="s">
        <v>253</v>
      </c>
      <c r="AT123" s="19" t="s">
        <v>160</v>
      </c>
      <c r="AU123" s="19" t="s">
        <v>78</v>
      </c>
      <c r="AY123" s="19" t="s">
        <v>158</v>
      </c>
      <c r="BE123" s="187">
        <f>IF(N123="základní",J123,0)</f>
        <v>0</v>
      </c>
      <c r="BF123" s="187">
        <f>IF(N123="snížená",J123,0)</f>
        <v>0</v>
      </c>
      <c r="BG123" s="187">
        <f>IF(N123="zákl. přenesená",J123,0)</f>
        <v>0</v>
      </c>
      <c r="BH123" s="187">
        <f>IF(N123="sníž. přenesená",J123,0)</f>
        <v>0</v>
      </c>
      <c r="BI123" s="187">
        <f>IF(N123="nulová",J123,0)</f>
        <v>0</v>
      </c>
      <c r="BJ123" s="19" t="s">
        <v>15</v>
      </c>
      <c r="BK123" s="187">
        <f>ROUND(I123*H123,2)</f>
        <v>0</v>
      </c>
      <c r="BL123" s="19" t="s">
        <v>253</v>
      </c>
      <c r="BM123" s="19" t="s">
        <v>1743</v>
      </c>
    </row>
    <row r="124" spans="2:65" s="1" customFormat="1" ht="16.5" customHeight="1">
      <c r="B124" s="175"/>
      <c r="C124" s="176" t="s">
        <v>315</v>
      </c>
      <c r="D124" s="176" t="s">
        <v>160</v>
      </c>
      <c r="E124" s="177" t="s">
        <v>1744</v>
      </c>
      <c r="F124" s="178" t="s">
        <v>1745</v>
      </c>
      <c r="G124" s="179" t="s">
        <v>1214</v>
      </c>
      <c r="H124" s="180">
        <v>1</v>
      </c>
      <c r="I124" s="181"/>
      <c r="J124" s="182">
        <f>ROUND(I124*H124,2)</f>
        <v>0</v>
      </c>
      <c r="K124" s="178" t="s">
        <v>3</v>
      </c>
      <c r="L124" s="37"/>
      <c r="M124" s="183" t="s">
        <v>3</v>
      </c>
      <c r="N124" s="184" t="s">
        <v>42</v>
      </c>
      <c r="O124" s="67"/>
      <c r="P124" s="185">
        <f>O124*H124</f>
        <v>0</v>
      </c>
      <c r="Q124" s="185">
        <v>0</v>
      </c>
      <c r="R124" s="185">
        <f>Q124*H124</f>
        <v>0</v>
      </c>
      <c r="S124" s="185">
        <v>0</v>
      </c>
      <c r="T124" s="186">
        <f>S124*H124</f>
        <v>0</v>
      </c>
      <c r="AR124" s="19" t="s">
        <v>253</v>
      </c>
      <c r="AT124" s="19" t="s">
        <v>160</v>
      </c>
      <c r="AU124" s="19" t="s">
        <v>78</v>
      </c>
      <c r="AY124" s="19" t="s">
        <v>158</v>
      </c>
      <c r="BE124" s="187">
        <f>IF(N124="základní",J124,0)</f>
        <v>0</v>
      </c>
      <c r="BF124" s="187">
        <f>IF(N124="snížená",J124,0)</f>
        <v>0</v>
      </c>
      <c r="BG124" s="187">
        <f>IF(N124="zákl. přenesená",J124,0)</f>
        <v>0</v>
      </c>
      <c r="BH124" s="187">
        <f>IF(N124="sníž. přenesená",J124,0)</f>
        <v>0</v>
      </c>
      <c r="BI124" s="187">
        <f>IF(N124="nulová",J124,0)</f>
        <v>0</v>
      </c>
      <c r="BJ124" s="19" t="s">
        <v>15</v>
      </c>
      <c r="BK124" s="187">
        <f>ROUND(I124*H124,2)</f>
        <v>0</v>
      </c>
      <c r="BL124" s="19" t="s">
        <v>253</v>
      </c>
      <c r="BM124" s="19" t="s">
        <v>1746</v>
      </c>
    </row>
    <row r="125" spans="2:65" s="1" customFormat="1" ht="16.5" customHeight="1">
      <c r="B125" s="175"/>
      <c r="C125" s="176" t="s">
        <v>319</v>
      </c>
      <c r="D125" s="176" t="s">
        <v>160</v>
      </c>
      <c r="E125" s="177" t="s">
        <v>1747</v>
      </c>
      <c r="F125" s="178" t="s">
        <v>1748</v>
      </c>
      <c r="G125" s="179" t="s">
        <v>1214</v>
      </c>
      <c r="H125" s="180">
        <v>5</v>
      </c>
      <c r="I125" s="181"/>
      <c r="J125" s="182">
        <f>ROUND(I125*H125,2)</f>
        <v>0</v>
      </c>
      <c r="K125" s="178" t="s">
        <v>3</v>
      </c>
      <c r="L125" s="37"/>
      <c r="M125" s="183" t="s">
        <v>3</v>
      </c>
      <c r="N125" s="184" t="s">
        <v>42</v>
      </c>
      <c r="O125" s="67"/>
      <c r="P125" s="185">
        <f>O125*H125</f>
        <v>0</v>
      </c>
      <c r="Q125" s="185">
        <v>0</v>
      </c>
      <c r="R125" s="185">
        <f>Q125*H125</f>
        <v>0</v>
      </c>
      <c r="S125" s="185">
        <v>0</v>
      </c>
      <c r="T125" s="186">
        <f>S125*H125</f>
        <v>0</v>
      </c>
      <c r="AR125" s="19" t="s">
        <v>253</v>
      </c>
      <c r="AT125" s="19" t="s">
        <v>160</v>
      </c>
      <c r="AU125" s="19" t="s">
        <v>78</v>
      </c>
      <c r="AY125" s="19" t="s">
        <v>158</v>
      </c>
      <c r="BE125" s="187">
        <f>IF(N125="základní",J125,0)</f>
        <v>0</v>
      </c>
      <c r="BF125" s="187">
        <f>IF(N125="snížená",J125,0)</f>
        <v>0</v>
      </c>
      <c r="BG125" s="187">
        <f>IF(N125="zákl. přenesená",J125,0)</f>
        <v>0</v>
      </c>
      <c r="BH125" s="187">
        <f>IF(N125="sníž. přenesená",J125,0)</f>
        <v>0</v>
      </c>
      <c r="BI125" s="187">
        <f>IF(N125="nulová",J125,0)</f>
        <v>0</v>
      </c>
      <c r="BJ125" s="19" t="s">
        <v>15</v>
      </c>
      <c r="BK125" s="187">
        <f>ROUND(I125*H125,2)</f>
        <v>0</v>
      </c>
      <c r="BL125" s="19" t="s">
        <v>253</v>
      </c>
      <c r="BM125" s="19" t="s">
        <v>1749</v>
      </c>
    </row>
    <row r="126" spans="2:65" s="1" customFormat="1" ht="16.5" customHeight="1">
      <c r="B126" s="175"/>
      <c r="C126" s="176" t="s">
        <v>326</v>
      </c>
      <c r="D126" s="176" t="s">
        <v>160</v>
      </c>
      <c r="E126" s="177" t="s">
        <v>1750</v>
      </c>
      <c r="F126" s="178" t="s">
        <v>1751</v>
      </c>
      <c r="G126" s="179" t="s">
        <v>1214</v>
      </c>
      <c r="H126" s="180">
        <v>1</v>
      </c>
      <c r="I126" s="181"/>
      <c r="J126" s="182">
        <f>ROUND(I126*H126,2)</f>
        <v>0</v>
      </c>
      <c r="K126" s="178" t="s">
        <v>3</v>
      </c>
      <c r="L126" s="37"/>
      <c r="M126" s="183" t="s">
        <v>3</v>
      </c>
      <c r="N126" s="184" t="s">
        <v>42</v>
      </c>
      <c r="O126" s="67"/>
      <c r="P126" s="185">
        <f>O126*H126</f>
        <v>0</v>
      </c>
      <c r="Q126" s="185">
        <v>0</v>
      </c>
      <c r="R126" s="185">
        <f>Q126*H126</f>
        <v>0</v>
      </c>
      <c r="S126" s="185">
        <v>0</v>
      </c>
      <c r="T126" s="186">
        <f>S126*H126</f>
        <v>0</v>
      </c>
      <c r="AR126" s="19" t="s">
        <v>253</v>
      </c>
      <c r="AT126" s="19" t="s">
        <v>160</v>
      </c>
      <c r="AU126" s="19" t="s">
        <v>78</v>
      </c>
      <c r="AY126" s="19" t="s">
        <v>158</v>
      </c>
      <c r="BE126" s="187">
        <f>IF(N126="základní",J126,0)</f>
        <v>0</v>
      </c>
      <c r="BF126" s="187">
        <f>IF(N126="snížená",J126,0)</f>
        <v>0</v>
      </c>
      <c r="BG126" s="187">
        <f>IF(N126="zákl. přenesená",J126,0)</f>
        <v>0</v>
      </c>
      <c r="BH126" s="187">
        <f>IF(N126="sníž. přenesená",J126,0)</f>
        <v>0</v>
      </c>
      <c r="BI126" s="187">
        <f>IF(N126="nulová",J126,0)</f>
        <v>0</v>
      </c>
      <c r="BJ126" s="19" t="s">
        <v>15</v>
      </c>
      <c r="BK126" s="187">
        <f>ROUND(I126*H126,2)</f>
        <v>0</v>
      </c>
      <c r="BL126" s="19" t="s">
        <v>253</v>
      </c>
      <c r="BM126" s="19" t="s">
        <v>1752</v>
      </c>
    </row>
    <row r="127" spans="2:63" s="11" customFormat="1" ht="22.8" customHeight="1">
      <c r="B127" s="162"/>
      <c r="D127" s="163" t="s">
        <v>70</v>
      </c>
      <c r="E127" s="173" t="s">
        <v>1753</v>
      </c>
      <c r="F127" s="173" t="s">
        <v>1295</v>
      </c>
      <c r="I127" s="165"/>
      <c r="J127" s="174">
        <f>BK127</f>
        <v>0</v>
      </c>
      <c r="L127" s="162"/>
      <c r="M127" s="167"/>
      <c r="N127" s="168"/>
      <c r="O127" s="168"/>
      <c r="P127" s="169">
        <f>SUM(P128:P132)</f>
        <v>0</v>
      </c>
      <c r="Q127" s="168"/>
      <c r="R127" s="169">
        <f>SUM(R128:R132)</f>
        <v>0</v>
      </c>
      <c r="S127" s="168"/>
      <c r="T127" s="170">
        <f>SUM(T128:T132)</f>
        <v>0</v>
      </c>
      <c r="AR127" s="163" t="s">
        <v>78</v>
      </c>
      <c r="AT127" s="171" t="s">
        <v>70</v>
      </c>
      <c r="AU127" s="171" t="s">
        <v>15</v>
      </c>
      <c r="AY127" s="163" t="s">
        <v>158</v>
      </c>
      <c r="BK127" s="172">
        <f>SUM(BK128:BK132)</f>
        <v>0</v>
      </c>
    </row>
    <row r="128" spans="2:65" s="1" customFormat="1" ht="16.5" customHeight="1">
      <c r="B128" s="175"/>
      <c r="C128" s="176" t="s">
        <v>332</v>
      </c>
      <c r="D128" s="176" t="s">
        <v>160</v>
      </c>
      <c r="E128" s="177" t="s">
        <v>1296</v>
      </c>
      <c r="F128" s="178" t="s">
        <v>1297</v>
      </c>
      <c r="G128" s="179" t="s">
        <v>1292</v>
      </c>
      <c r="H128" s="180">
        <v>1</v>
      </c>
      <c r="I128" s="181"/>
      <c r="J128" s="182">
        <f>ROUND(I128*H128,2)</f>
        <v>0</v>
      </c>
      <c r="K128" s="178" t="s">
        <v>3</v>
      </c>
      <c r="L128" s="37"/>
      <c r="M128" s="183" t="s">
        <v>3</v>
      </c>
      <c r="N128" s="184" t="s">
        <v>42</v>
      </c>
      <c r="O128" s="67"/>
      <c r="P128" s="185">
        <f>O128*H128</f>
        <v>0</v>
      </c>
      <c r="Q128" s="185">
        <v>0</v>
      </c>
      <c r="R128" s="185">
        <f>Q128*H128</f>
        <v>0</v>
      </c>
      <c r="S128" s="185">
        <v>0</v>
      </c>
      <c r="T128" s="186">
        <f>S128*H128</f>
        <v>0</v>
      </c>
      <c r="AR128" s="19" t="s">
        <v>253</v>
      </c>
      <c r="AT128" s="19" t="s">
        <v>160</v>
      </c>
      <c r="AU128" s="19" t="s">
        <v>78</v>
      </c>
      <c r="AY128" s="19" t="s">
        <v>158</v>
      </c>
      <c r="BE128" s="187">
        <f>IF(N128="základní",J128,0)</f>
        <v>0</v>
      </c>
      <c r="BF128" s="187">
        <f>IF(N128="snížená",J128,0)</f>
        <v>0</v>
      </c>
      <c r="BG128" s="187">
        <f>IF(N128="zákl. přenesená",J128,0)</f>
        <v>0</v>
      </c>
      <c r="BH128" s="187">
        <f>IF(N128="sníž. přenesená",J128,0)</f>
        <v>0</v>
      </c>
      <c r="BI128" s="187">
        <f>IF(N128="nulová",J128,0)</f>
        <v>0</v>
      </c>
      <c r="BJ128" s="19" t="s">
        <v>15</v>
      </c>
      <c r="BK128" s="187">
        <f>ROUND(I128*H128,2)</f>
        <v>0</v>
      </c>
      <c r="BL128" s="19" t="s">
        <v>253</v>
      </c>
      <c r="BM128" s="19" t="s">
        <v>1754</v>
      </c>
    </row>
    <row r="129" spans="2:65" s="1" customFormat="1" ht="16.5" customHeight="1">
      <c r="B129" s="175"/>
      <c r="C129" s="176" t="s">
        <v>336</v>
      </c>
      <c r="D129" s="176" t="s">
        <v>160</v>
      </c>
      <c r="E129" s="177" t="s">
        <v>1755</v>
      </c>
      <c r="F129" s="178" t="s">
        <v>1300</v>
      </c>
      <c r="G129" s="179" t="s">
        <v>554</v>
      </c>
      <c r="H129" s="180">
        <v>1</v>
      </c>
      <c r="I129" s="181"/>
      <c r="J129" s="182">
        <f>ROUND(I129*H129,2)</f>
        <v>0</v>
      </c>
      <c r="K129" s="178" t="s">
        <v>3</v>
      </c>
      <c r="L129" s="37"/>
      <c r="M129" s="183" t="s">
        <v>3</v>
      </c>
      <c r="N129" s="184" t="s">
        <v>42</v>
      </c>
      <c r="O129" s="67"/>
      <c r="P129" s="185">
        <f>O129*H129</f>
        <v>0</v>
      </c>
      <c r="Q129" s="185">
        <v>0</v>
      </c>
      <c r="R129" s="185">
        <f>Q129*H129</f>
        <v>0</v>
      </c>
      <c r="S129" s="185">
        <v>0</v>
      </c>
      <c r="T129" s="186">
        <f>S129*H129</f>
        <v>0</v>
      </c>
      <c r="AR129" s="19" t="s">
        <v>253</v>
      </c>
      <c r="AT129" s="19" t="s">
        <v>160</v>
      </c>
      <c r="AU129" s="19" t="s">
        <v>78</v>
      </c>
      <c r="AY129" s="19" t="s">
        <v>158</v>
      </c>
      <c r="BE129" s="187">
        <f>IF(N129="základní",J129,0)</f>
        <v>0</v>
      </c>
      <c r="BF129" s="187">
        <f>IF(N129="snížená",J129,0)</f>
        <v>0</v>
      </c>
      <c r="BG129" s="187">
        <f>IF(N129="zákl. přenesená",J129,0)</f>
        <v>0</v>
      </c>
      <c r="BH129" s="187">
        <f>IF(N129="sníž. přenesená",J129,0)</f>
        <v>0</v>
      </c>
      <c r="BI129" s="187">
        <f>IF(N129="nulová",J129,0)</f>
        <v>0</v>
      </c>
      <c r="BJ129" s="19" t="s">
        <v>15</v>
      </c>
      <c r="BK129" s="187">
        <f>ROUND(I129*H129,2)</f>
        <v>0</v>
      </c>
      <c r="BL129" s="19" t="s">
        <v>253</v>
      </c>
      <c r="BM129" s="19" t="s">
        <v>1756</v>
      </c>
    </row>
    <row r="130" spans="2:65" s="1" customFormat="1" ht="16.5" customHeight="1">
      <c r="B130" s="175"/>
      <c r="C130" s="176" t="s">
        <v>341</v>
      </c>
      <c r="D130" s="176" t="s">
        <v>160</v>
      </c>
      <c r="E130" s="177" t="s">
        <v>1757</v>
      </c>
      <c r="F130" s="178" t="s">
        <v>1303</v>
      </c>
      <c r="G130" s="179" t="s">
        <v>554</v>
      </c>
      <c r="H130" s="180">
        <v>1</v>
      </c>
      <c r="I130" s="181"/>
      <c r="J130" s="182">
        <f>ROUND(I130*H130,2)</f>
        <v>0</v>
      </c>
      <c r="K130" s="178" t="s">
        <v>3</v>
      </c>
      <c r="L130" s="37"/>
      <c r="M130" s="183" t="s">
        <v>3</v>
      </c>
      <c r="N130" s="184" t="s">
        <v>42</v>
      </c>
      <c r="O130" s="67"/>
      <c r="P130" s="185">
        <f>O130*H130</f>
        <v>0</v>
      </c>
      <c r="Q130" s="185">
        <v>0</v>
      </c>
      <c r="R130" s="185">
        <f>Q130*H130</f>
        <v>0</v>
      </c>
      <c r="S130" s="185">
        <v>0</v>
      </c>
      <c r="T130" s="186">
        <f>S130*H130</f>
        <v>0</v>
      </c>
      <c r="AR130" s="19" t="s">
        <v>253</v>
      </c>
      <c r="AT130" s="19" t="s">
        <v>160</v>
      </c>
      <c r="AU130" s="19" t="s">
        <v>78</v>
      </c>
      <c r="AY130" s="19" t="s">
        <v>158</v>
      </c>
      <c r="BE130" s="187">
        <f>IF(N130="základní",J130,0)</f>
        <v>0</v>
      </c>
      <c r="BF130" s="187">
        <f>IF(N130="snížená",J130,0)</f>
        <v>0</v>
      </c>
      <c r="BG130" s="187">
        <f>IF(N130="zákl. přenesená",J130,0)</f>
        <v>0</v>
      </c>
      <c r="BH130" s="187">
        <f>IF(N130="sníž. přenesená",J130,0)</f>
        <v>0</v>
      </c>
      <c r="BI130" s="187">
        <f>IF(N130="nulová",J130,0)</f>
        <v>0</v>
      </c>
      <c r="BJ130" s="19" t="s">
        <v>15</v>
      </c>
      <c r="BK130" s="187">
        <f>ROUND(I130*H130,2)</f>
        <v>0</v>
      </c>
      <c r="BL130" s="19" t="s">
        <v>253</v>
      </c>
      <c r="BM130" s="19" t="s">
        <v>1758</v>
      </c>
    </row>
    <row r="131" spans="2:65" s="1" customFormat="1" ht="16.5" customHeight="1">
      <c r="B131" s="175"/>
      <c r="C131" s="176" t="s">
        <v>345</v>
      </c>
      <c r="D131" s="176" t="s">
        <v>160</v>
      </c>
      <c r="E131" s="177" t="s">
        <v>1759</v>
      </c>
      <c r="F131" s="178" t="s">
        <v>1306</v>
      </c>
      <c r="G131" s="179" t="s">
        <v>554</v>
      </c>
      <c r="H131" s="180">
        <v>1</v>
      </c>
      <c r="I131" s="181"/>
      <c r="J131" s="182">
        <f>ROUND(I131*H131,2)</f>
        <v>0</v>
      </c>
      <c r="K131" s="178" t="s">
        <v>3</v>
      </c>
      <c r="L131" s="37"/>
      <c r="M131" s="183" t="s">
        <v>3</v>
      </c>
      <c r="N131" s="184" t="s">
        <v>42</v>
      </c>
      <c r="O131" s="67"/>
      <c r="P131" s="185">
        <f>O131*H131</f>
        <v>0</v>
      </c>
      <c r="Q131" s="185">
        <v>0</v>
      </c>
      <c r="R131" s="185">
        <f>Q131*H131</f>
        <v>0</v>
      </c>
      <c r="S131" s="185">
        <v>0</v>
      </c>
      <c r="T131" s="186">
        <f>S131*H131</f>
        <v>0</v>
      </c>
      <c r="AR131" s="19" t="s">
        <v>253</v>
      </c>
      <c r="AT131" s="19" t="s">
        <v>160</v>
      </c>
      <c r="AU131" s="19" t="s">
        <v>78</v>
      </c>
      <c r="AY131" s="19" t="s">
        <v>158</v>
      </c>
      <c r="BE131" s="187">
        <f>IF(N131="základní",J131,0)</f>
        <v>0</v>
      </c>
      <c r="BF131" s="187">
        <f>IF(N131="snížená",J131,0)</f>
        <v>0</v>
      </c>
      <c r="BG131" s="187">
        <f>IF(N131="zákl. přenesená",J131,0)</f>
        <v>0</v>
      </c>
      <c r="BH131" s="187">
        <f>IF(N131="sníž. přenesená",J131,0)</f>
        <v>0</v>
      </c>
      <c r="BI131" s="187">
        <f>IF(N131="nulová",J131,0)</f>
        <v>0</v>
      </c>
      <c r="BJ131" s="19" t="s">
        <v>15</v>
      </c>
      <c r="BK131" s="187">
        <f>ROUND(I131*H131,2)</f>
        <v>0</v>
      </c>
      <c r="BL131" s="19" t="s">
        <v>253</v>
      </c>
      <c r="BM131" s="19" t="s">
        <v>1760</v>
      </c>
    </row>
    <row r="132" spans="2:65" s="1" customFormat="1" ht="16.5" customHeight="1">
      <c r="B132" s="175"/>
      <c r="C132" s="176" t="s">
        <v>349</v>
      </c>
      <c r="D132" s="176" t="s">
        <v>160</v>
      </c>
      <c r="E132" s="177" t="s">
        <v>1308</v>
      </c>
      <c r="F132" s="178" t="s">
        <v>1309</v>
      </c>
      <c r="G132" s="179" t="s">
        <v>554</v>
      </c>
      <c r="H132" s="180">
        <v>1</v>
      </c>
      <c r="I132" s="181"/>
      <c r="J132" s="182">
        <f>ROUND(I132*H132,2)</f>
        <v>0</v>
      </c>
      <c r="K132" s="178" t="s">
        <v>3</v>
      </c>
      <c r="L132" s="37"/>
      <c r="M132" s="231" t="s">
        <v>3</v>
      </c>
      <c r="N132" s="232" t="s">
        <v>42</v>
      </c>
      <c r="O132" s="233"/>
      <c r="P132" s="234">
        <f>O132*H132</f>
        <v>0</v>
      </c>
      <c r="Q132" s="234">
        <v>0</v>
      </c>
      <c r="R132" s="234">
        <f>Q132*H132</f>
        <v>0</v>
      </c>
      <c r="S132" s="234">
        <v>0</v>
      </c>
      <c r="T132" s="235">
        <f>S132*H132</f>
        <v>0</v>
      </c>
      <c r="AR132" s="19" t="s">
        <v>253</v>
      </c>
      <c r="AT132" s="19" t="s">
        <v>160</v>
      </c>
      <c r="AU132" s="19" t="s">
        <v>78</v>
      </c>
      <c r="AY132" s="19" t="s">
        <v>158</v>
      </c>
      <c r="BE132" s="187">
        <f>IF(N132="základní",J132,0)</f>
        <v>0</v>
      </c>
      <c r="BF132" s="187">
        <f>IF(N132="snížená",J132,0)</f>
        <v>0</v>
      </c>
      <c r="BG132" s="187">
        <f>IF(N132="zákl. přenesená",J132,0)</f>
        <v>0</v>
      </c>
      <c r="BH132" s="187">
        <f>IF(N132="sníž. přenesená",J132,0)</f>
        <v>0</v>
      </c>
      <c r="BI132" s="187">
        <f>IF(N132="nulová",J132,0)</f>
        <v>0</v>
      </c>
      <c r="BJ132" s="19" t="s">
        <v>15</v>
      </c>
      <c r="BK132" s="187">
        <f>ROUND(I132*H132,2)</f>
        <v>0</v>
      </c>
      <c r="BL132" s="19" t="s">
        <v>253</v>
      </c>
      <c r="BM132" s="19" t="s">
        <v>1761</v>
      </c>
    </row>
    <row r="133" spans="2:12" s="1" customFormat="1" ht="6.95" customHeight="1">
      <c r="B133" s="52"/>
      <c r="C133" s="53"/>
      <c r="D133" s="53"/>
      <c r="E133" s="53"/>
      <c r="F133" s="53"/>
      <c r="G133" s="53"/>
      <c r="H133" s="53"/>
      <c r="I133" s="137"/>
      <c r="J133" s="53"/>
      <c r="K133" s="53"/>
      <c r="L133" s="37"/>
    </row>
  </sheetData>
  <autoFilter ref="C96:K132"/>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8"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8" t="s">
        <v>6</v>
      </c>
      <c r="AT2" s="19" t="s">
        <v>103</v>
      </c>
    </row>
    <row r="3" spans="2:46" ht="6.95" customHeight="1">
      <c r="B3" s="20"/>
      <c r="C3" s="21"/>
      <c r="D3" s="21"/>
      <c r="E3" s="21"/>
      <c r="F3" s="21"/>
      <c r="G3" s="21"/>
      <c r="H3" s="21"/>
      <c r="I3" s="119"/>
      <c r="J3" s="21"/>
      <c r="K3" s="21"/>
      <c r="L3" s="22"/>
      <c r="AT3" s="19" t="s">
        <v>78</v>
      </c>
    </row>
    <row r="4" spans="2:46" ht="24.95" customHeight="1">
      <c r="B4" s="22"/>
      <c r="D4" s="23" t="s">
        <v>104</v>
      </c>
      <c r="L4" s="22"/>
      <c r="M4" s="24" t="s">
        <v>11</v>
      </c>
      <c r="AT4" s="19" t="s">
        <v>4</v>
      </c>
    </row>
    <row r="5" spans="2:12" ht="6.95" customHeight="1">
      <c r="B5" s="22"/>
      <c r="L5" s="22"/>
    </row>
    <row r="6" spans="2:12" ht="12" customHeight="1">
      <c r="B6" s="22"/>
      <c r="D6" s="31" t="s">
        <v>17</v>
      </c>
      <c r="L6" s="22"/>
    </row>
    <row r="7" spans="2:12" ht="16.5" customHeight="1">
      <c r="B7" s="22"/>
      <c r="E7" s="120" t="str">
        <f>'Rekapitulace stavby'!K6</f>
        <v>Český Brod, ul. Žitomířská 760 -Energetická úspora ZŠ Tyršova</v>
      </c>
      <c r="F7" s="31"/>
      <c r="G7" s="31"/>
      <c r="H7" s="31"/>
      <c r="L7" s="22"/>
    </row>
    <row r="8" spans="2:12" ht="12">
      <c r="B8" s="22"/>
      <c r="D8" s="31" t="s">
        <v>105</v>
      </c>
      <c r="L8" s="22"/>
    </row>
    <row r="9" spans="2:12" ht="16.5" customHeight="1">
      <c r="B9" s="22"/>
      <c r="E9" s="120" t="s">
        <v>1536</v>
      </c>
      <c r="L9" s="22"/>
    </row>
    <row r="10" spans="2:12" ht="12" customHeight="1">
      <c r="B10" s="22"/>
      <c r="D10" s="31" t="s">
        <v>107</v>
      </c>
      <c r="L10" s="22"/>
    </row>
    <row r="11" spans="2:12" s="1" customFormat="1" ht="16.5" customHeight="1">
      <c r="B11" s="37"/>
      <c r="E11" s="31" t="s">
        <v>1350</v>
      </c>
      <c r="F11" s="1"/>
      <c r="G11" s="1"/>
      <c r="H11" s="1"/>
      <c r="I11" s="121"/>
      <c r="L11" s="37"/>
    </row>
    <row r="12" spans="2:12" s="1" customFormat="1" ht="12" customHeight="1">
      <c r="B12" s="37"/>
      <c r="D12" s="31" t="s">
        <v>109</v>
      </c>
      <c r="I12" s="121"/>
      <c r="L12" s="37"/>
    </row>
    <row r="13" spans="2:12" s="1" customFormat="1" ht="36.95" customHeight="1">
      <c r="B13" s="37"/>
      <c r="E13" s="58" t="s">
        <v>1762</v>
      </c>
      <c r="F13" s="1"/>
      <c r="G13" s="1"/>
      <c r="H13" s="1"/>
      <c r="I13" s="121"/>
      <c r="L13" s="37"/>
    </row>
    <row r="14" spans="2:12" s="1" customFormat="1" ht="12">
      <c r="B14" s="37"/>
      <c r="I14" s="121"/>
      <c r="L14" s="37"/>
    </row>
    <row r="15" spans="2:12" s="1" customFormat="1" ht="12" customHeight="1">
      <c r="B15" s="37"/>
      <c r="D15" s="31" t="s">
        <v>19</v>
      </c>
      <c r="F15" s="19" t="s">
        <v>3</v>
      </c>
      <c r="I15" s="122" t="s">
        <v>20</v>
      </c>
      <c r="J15" s="19" t="s">
        <v>3</v>
      </c>
      <c r="L15" s="37"/>
    </row>
    <row r="16" spans="2:12" s="1" customFormat="1" ht="12" customHeight="1">
      <c r="B16" s="37"/>
      <c r="D16" s="31" t="s">
        <v>21</v>
      </c>
      <c r="F16" s="19" t="s">
        <v>22</v>
      </c>
      <c r="I16" s="122" t="s">
        <v>23</v>
      </c>
      <c r="J16" s="60" t="str">
        <f>'Rekapitulace stavby'!AN8</f>
        <v>15.1.2019</v>
      </c>
      <c r="L16" s="37"/>
    </row>
    <row r="17" spans="2:12" s="1" customFormat="1" ht="10.8" customHeight="1">
      <c r="B17" s="37"/>
      <c r="I17" s="121"/>
      <c r="L17" s="37"/>
    </row>
    <row r="18" spans="2:12" s="1" customFormat="1" ht="12" customHeight="1">
      <c r="B18" s="37"/>
      <c r="D18" s="31" t="s">
        <v>25</v>
      </c>
      <c r="I18" s="122" t="s">
        <v>26</v>
      </c>
      <c r="J18" s="19" t="s">
        <v>3</v>
      </c>
      <c r="L18" s="37"/>
    </row>
    <row r="19" spans="2:12" s="1" customFormat="1" ht="18" customHeight="1">
      <c r="B19" s="37"/>
      <c r="E19" s="19" t="s">
        <v>27</v>
      </c>
      <c r="I19" s="122" t="s">
        <v>28</v>
      </c>
      <c r="J19" s="19" t="s">
        <v>3</v>
      </c>
      <c r="L19" s="37"/>
    </row>
    <row r="20" spans="2:12" s="1" customFormat="1" ht="6.95" customHeight="1">
      <c r="B20" s="37"/>
      <c r="I20" s="121"/>
      <c r="L20" s="37"/>
    </row>
    <row r="21" spans="2:12" s="1" customFormat="1" ht="12" customHeight="1">
      <c r="B21" s="37"/>
      <c r="D21" s="31" t="s">
        <v>29</v>
      </c>
      <c r="I21" s="122" t="s">
        <v>26</v>
      </c>
      <c r="J21" s="32" t="str">
        <f>'Rekapitulace stavby'!AN13</f>
        <v>Vyplň údaj</v>
      </c>
      <c r="L21" s="37"/>
    </row>
    <row r="22" spans="2:12" s="1" customFormat="1" ht="18" customHeight="1">
      <c r="B22" s="37"/>
      <c r="E22" s="32" t="str">
        <f>'Rekapitulace stavby'!E14</f>
        <v>Vyplň údaj</v>
      </c>
      <c r="F22" s="19"/>
      <c r="G22" s="19"/>
      <c r="H22" s="19"/>
      <c r="I22" s="122" t="s">
        <v>28</v>
      </c>
      <c r="J22" s="32" t="str">
        <f>'Rekapitulace stavby'!AN14</f>
        <v>Vyplň údaj</v>
      </c>
      <c r="L22" s="37"/>
    </row>
    <row r="23" spans="2:12" s="1" customFormat="1" ht="6.95" customHeight="1">
      <c r="B23" s="37"/>
      <c r="I23" s="121"/>
      <c r="L23" s="37"/>
    </row>
    <row r="24" spans="2:12" s="1" customFormat="1" ht="12" customHeight="1">
      <c r="B24" s="37"/>
      <c r="D24" s="31" t="s">
        <v>31</v>
      </c>
      <c r="I24" s="122" t="s">
        <v>26</v>
      </c>
      <c r="J24" s="19" t="s">
        <v>3</v>
      </c>
      <c r="L24" s="37"/>
    </row>
    <row r="25" spans="2:12" s="1" customFormat="1" ht="18" customHeight="1">
      <c r="B25" s="37"/>
      <c r="E25" s="19" t="s">
        <v>32</v>
      </c>
      <c r="I25" s="122" t="s">
        <v>28</v>
      </c>
      <c r="J25" s="19" t="s">
        <v>3</v>
      </c>
      <c r="L25" s="37"/>
    </row>
    <row r="26" spans="2:12" s="1" customFormat="1" ht="6.95" customHeight="1">
      <c r="B26" s="37"/>
      <c r="I26" s="121"/>
      <c r="L26" s="37"/>
    </row>
    <row r="27" spans="2:12" s="1" customFormat="1" ht="12" customHeight="1">
      <c r="B27" s="37"/>
      <c r="D27" s="31" t="s">
        <v>34</v>
      </c>
      <c r="I27" s="122" t="s">
        <v>26</v>
      </c>
      <c r="J27" s="19" t="str">
        <f>IF('Rekapitulace stavby'!AN19="","",'Rekapitulace stavby'!AN19)</f>
        <v/>
      </c>
      <c r="L27" s="37"/>
    </row>
    <row r="28" spans="2:12" s="1" customFormat="1" ht="18" customHeight="1">
      <c r="B28" s="37"/>
      <c r="E28" s="19" t="str">
        <f>IF('Rekapitulace stavby'!E20="","",'Rekapitulace stavby'!E20)</f>
        <v xml:space="preserve"> </v>
      </c>
      <c r="I28" s="122" t="s">
        <v>28</v>
      </c>
      <c r="J28" s="19" t="str">
        <f>IF('Rekapitulace stavby'!AN20="","",'Rekapitulace stavby'!AN20)</f>
        <v/>
      </c>
      <c r="L28" s="37"/>
    </row>
    <row r="29" spans="2:12" s="1" customFormat="1" ht="6.95" customHeight="1">
      <c r="B29" s="37"/>
      <c r="I29" s="121"/>
      <c r="L29" s="37"/>
    </row>
    <row r="30" spans="2:12" s="1" customFormat="1" ht="12" customHeight="1">
      <c r="B30" s="37"/>
      <c r="D30" s="31" t="s">
        <v>35</v>
      </c>
      <c r="I30" s="121"/>
      <c r="L30" s="37"/>
    </row>
    <row r="31" spans="2:12" s="7" customFormat="1" ht="45" customHeight="1">
      <c r="B31" s="123"/>
      <c r="E31" s="35" t="s">
        <v>111</v>
      </c>
      <c r="F31" s="35"/>
      <c r="G31" s="35"/>
      <c r="H31" s="35"/>
      <c r="I31" s="124"/>
      <c r="L31" s="123"/>
    </row>
    <row r="32" spans="2:12" s="1" customFormat="1" ht="6.95" customHeight="1">
      <c r="B32" s="37"/>
      <c r="I32" s="121"/>
      <c r="L32" s="37"/>
    </row>
    <row r="33" spans="2:12" s="1" customFormat="1" ht="6.95" customHeight="1">
      <c r="B33" s="37"/>
      <c r="D33" s="63"/>
      <c r="E33" s="63"/>
      <c r="F33" s="63"/>
      <c r="G33" s="63"/>
      <c r="H33" s="63"/>
      <c r="I33" s="125"/>
      <c r="J33" s="63"/>
      <c r="K33" s="63"/>
      <c r="L33" s="37"/>
    </row>
    <row r="34" spans="2:12" s="1" customFormat="1" ht="25.4" customHeight="1">
      <c r="B34" s="37"/>
      <c r="D34" s="126" t="s">
        <v>37</v>
      </c>
      <c r="I34" s="121"/>
      <c r="J34" s="83">
        <f>ROUND(J99,2)</f>
        <v>0</v>
      </c>
      <c r="L34" s="37"/>
    </row>
    <row r="35" spans="2:12" s="1" customFormat="1" ht="6.95" customHeight="1">
      <c r="B35" s="37"/>
      <c r="D35" s="63"/>
      <c r="E35" s="63"/>
      <c r="F35" s="63"/>
      <c r="G35" s="63"/>
      <c r="H35" s="63"/>
      <c r="I35" s="125"/>
      <c r="J35" s="63"/>
      <c r="K35" s="63"/>
      <c r="L35" s="37"/>
    </row>
    <row r="36" spans="2:12" s="1" customFormat="1" ht="14.4" customHeight="1">
      <c r="B36" s="37"/>
      <c r="F36" s="41" t="s">
        <v>39</v>
      </c>
      <c r="I36" s="127" t="s">
        <v>38</v>
      </c>
      <c r="J36" s="41" t="s">
        <v>40</v>
      </c>
      <c r="L36" s="37"/>
    </row>
    <row r="37" spans="2:12" s="1" customFormat="1" ht="14.4" customHeight="1">
      <c r="B37" s="37"/>
      <c r="D37" s="31" t="s">
        <v>41</v>
      </c>
      <c r="E37" s="31" t="s">
        <v>42</v>
      </c>
      <c r="F37" s="128">
        <f>ROUND((SUM(BE99:BE136)),2)</f>
        <v>0</v>
      </c>
      <c r="I37" s="129">
        <v>0.21</v>
      </c>
      <c r="J37" s="128">
        <f>ROUND(((SUM(BE99:BE136))*I37),2)</f>
        <v>0</v>
      </c>
      <c r="L37" s="37"/>
    </row>
    <row r="38" spans="2:12" s="1" customFormat="1" ht="14.4" customHeight="1">
      <c r="B38" s="37"/>
      <c r="E38" s="31" t="s">
        <v>43</v>
      </c>
      <c r="F38" s="128">
        <f>ROUND((SUM(BF99:BF136)),2)</f>
        <v>0</v>
      </c>
      <c r="I38" s="129">
        <v>0.15</v>
      </c>
      <c r="J38" s="128">
        <f>ROUND(((SUM(BF99:BF136))*I38),2)</f>
        <v>0</v>
      </c>
      <c r="L38" s="37"/>
    </row>
    <row r="39" spans="2:12" s="1" customFormat="1" ht="14.4" customHeight="1" hidden="1">
      <c r="B39" s="37"/>
      <c r="E39" s="31" t="s">
        <v>44</v>
      </c>
      <c r="F39" s="128">
        <f>ROUND((SUM(BG99:BG136)),2)</f>
        <v>0</v>
      </c>
      <c r="I39" s="129">
        <v>0.21</v>
      </c>
      <c r="J39" s="128">
        <f>0</f>
        <v>0</v>
      </c>
      <c r="L39" s="37"/>
    </row>
    <row r="40" spans="2:12" s="1" customFormat="1" ht="14.4" customHeight="1" hidden="1">
      <c r="B40" s="37"/>
      <c r="E40" s="31" t="s">
        <v>45</v>
      </c>
      <c r="F40" s="128">
        <f>ROUND((SUM(BH99:BH136)),2)</f>
        <v>0</v>
      </c>
      <c r="I40" s="129">
        <v>0.15</v>
      </c>
      <c r="J40" s="128">
        <f>0</f>
        <v>0</v>
      </c>
      <c r="L40" s="37"/>
    </row>
    <row r="41" spans="2:12" s="1" customFormat="1" ht="14.4" customHeight="1" hidden="1">
      <c r="B41" s="37"/>
      <c r="E41" s="31" t="s">
        <v>46</v>
      </c>
      <c r="F41" s="128">
        <f>ROUND((SUM(BI99:BI136)),2)</f>
        <v>0</v>
      </c>
      <c r="I41" s="129">
        <v>0</v>
      </c>
      <c r="J41" s="128">
        <f>0</f>
        <v>0</v>
      </c>
      <c r="L41" s="37"/>
    </row>
    <row r="42" spans="2:12" s="1" customFormat="1" ht="6.95" customHeight="1">
      <c r="B42" s="37"/>
      <c r="I42" s="121"/>
      <c r="L42" s="37"/>
    </row>
    <row r="43" spans="2:12" s="1" customFormat="1" ht="25.4" customHeight="1">
      <c r="B43" s="37"/>
      <c r="C43" s="130"/>
      <c r="D43" s="131" t="s">
        <v>47</v>
      </c>
      <c r="E43" s="71"/>
      <c r="F43" s="71"/>
      <c r="G43" s="132" t="s">
        <v>48</v>
      </c>
      <c r="H43" s="133" t="s">
        <v>49</v>
      </c>
      <c r="I43" s="134"/>
      <c r="J43" s="135">
        <f>SUM(J34:J41)</f>
        <v>0</v>
      </c>
      <c r="K43" s="136"/>
      <c r="L43" s="37"/>
    </row>
    <row r="44" spans="2:12" s="1" customFormat="1" ht="14.4" customHeight="1">
      <c r="B44" s="52"/>
      <c r="C44" s="53"/>
      <c r="D44" s="53"/>
      <c r="E44" s="53"/>
      <c r="F44" s="53"/>
      <c r="G44" s="53"/>
      <c r="H44" s="53"/>
      <c r="I44" s="137"/>
      <c r="J44" s="53"/>
      <c r="K44" s="53"/>
      <c r="L44" s="37"/>
    </row>
    <row r="48" spans="2:12" s="1" customFormat="1" ht="6.95" customHeight="1">
      <c r="B48" s="54"/>
      <c r="C48" s="55"/>
      <c r="D48" s="55"/>
      <c r="E48" s="55"/>
      <c r="F48" s="55"/>
      <c r="G48" s="55"/>
      <c r="H48" s="55"/>
      <c r="I48" s="138"/>
      <c r="J48" s="55"/>
      <c r="K48" s="55"/>
      <c r="L48" s="37"/>
    </row>
    <row r="49" spans="2:12" s="1" customFormat="1" ht="24.95" customHeight="1">
      <c r="B49" s="37"/>
      <c r="C49" s="23" t="s">
        <v>112</v>
      </c>
      <c r="I49" s="121"/>
      <c r="L49" s="37"/>
    </row>
    <row r="50" spans="2:12" s="1" customFormat="1" ht="6.95" customHeight="1">
      <c r="B50" s="37"/>
      <c r="I50" s="121"/>
      <c r="L50" s="37"/>
    </row>
    <row r="51" spans="2:12" s="1" customFormat="1" ht="12" customHeight="1">
      <c r="B51" s="37"/>
      <c r="C51" s="31" t="s">
        <v>17</v>
      </c>
      <c r="I51" s="121"/>
      <c r="L51" s="37"/>
    </row>
    <row r="52" spans="2:12" s="1" customFormat="1" ht="16.5" customHeight="1">
      <c r="B52" s="37"/>
      <c r="E52" s="120" t="str">
        <f>E7</f>
        <v>Český Brod, ul. Žitomířská 760 -Energetická úspora ZŠ Tyršova</v>
      </c>
      <c r="F52" s="31"/>
      <c r="G52" s="31"/>
      <c r="H52" s="31"/>
      <c r="I52" s="121"/>
      <c r="L52" s="37"/>
    </row>
    <row r="53" spans="2:12" ht="12" customHeight="1">
      <c r="B53" s="22"/>
      <c r="C53" s="31" t="s">
        <v>105</v>
      </c>
      <c r="L53" s="22"/>
    </row>
    <row r="54" spans="2:12" ht="16.5" customHeight="1">
      <c r="B54" s="22"/>
      <c r="E54" s="120" t="s">
        <v>1536</v>
      </c>
      <c r="L54" s="22"/>
    </row>
    <row r="55" spans="2:12" ht="12" customHeight="1">
      <c r="B55" s="22"/>
      <c r="C55" s="31" t="s">
        <v>107</v>
      </c>
      <c r="L55" s="22"/>
    </row>
    <row r="56" spans="2:12" s="1" customFormat="1" ht="16.5" customHeight="1">
      <c r="B56" s="37"/>
      <c r="E56" s="31" t="s">
        <v>1350</v>
      </c>
      <c r="F56" s="1"/>
      <c r="G56" s="1"/>
      <c r="H56" s="1"/>
      <c r="I56" s="121"/>
      <c r="L56" s="37"/>
    </row>
    <row r="57" spans="2:12" s="1" customFormat="1" ht="12" customHeight="1">
      <c r="B57" s="37"/>
      <c r="C57" s="31" t="s">
        <v>109</v>
      </c>
      <c r="I57" s="121"/>
      <c r="L57" s="37"/>
    </row>
    <row r="58" spans="2:12" s="1" customFormat="1" ht="16.5" customHeight="1">
      <c r="B58" s="37"/>
      <c r="E58" s="58" t="str">
        <f>E13</f>
        <v>1 - Chlazení</v>
      </c>
      <c r="F58" s="1"/>
      <c r="G58" s="1"/>
      <c r="H58" s="1"/>
      <c r="I58" s="121"/>
      <c r="L58" s="37"/>
    </row>
    <row r="59" spans="2:12" s="1" customFormat="1" ht="6.95" customHeight="1">
      <c r="B59" s="37"/>
      <c r="I59" s="121"/>
      <c r="L59" s="37"/>
    </row>
    <row r="60" spans="2:12" s="1" customFormat="1" ht="12" customHeight="1">
      <c r="B60" s="37"/>
      <c r="C60" s="31" t="s">
        <v>21</v>
      </c>
      <c r="F60" s="19" t="str">
        <f>F16</f>
        <v xml:space="preserve"> </v>
      </c>
      <c r="I60" s="122" t="s">
        <v>23</v>
      </c>
      <c r="J60" s="60" t="str">
        <f>IF(J16="","",J16)</f>
        <v>15.1.2019</v>
      </c>
      <c r="L60" s="37"/>
    </row>
    <row r="61" spans="2:12" s="1" customFormat="1" ht="6.95" customHeight="1">
      <c r="B61" s="37"/>
      <c r="I61" s="121"/>
      <c r="L61" s="37"/>
    </row>
    <row r="62" spans="2:12" s="1" customFormat="1" ht="13.65" customHeight="1">
      <c r="B62" s="37"/>
      <c r="C62" s="31" t="s">
        <v>25</v>
      </c>
      <c r="F62" s="19" t="str">
        <f>E19</f>
        <v>MĚSTO ČESKÝ BROD</v>
      </c>
      <c r="I62" s="122" t="s">
        <v>31</v>
      </c>
      <c r="J62" s="35" t="str">
        <f>E25</f>
        <v>Revitali s.r.o.</v>
      </c>
      <c r="L62" s="37"/>
    </row>
    <row r="63" spans="2:12" s="1" customFormat="1" ht="13.65" customHeight="1">
      <c r="B63" s="37"/>
      <c r="C63" s="31" t="s">
        <v>29</v>
      </c>
      <c r="F63" s="19" t="str">
        <f>IF(E22="","",E22)</f>
        <v>Vyplň údaj</v>
      </c>
      <c r="I63" s="122" t="s">
        <v>34</v>
      </c>
      <c r="J63" s="35" t="str">
        <f>E28</f>
        <v xml:space="preserve"> </v>
      </c>
      <c r="L63" s="37"/>
    </row>
    <row r="64" spans="2:12" s="1" customFormat="1" ht="10.3" customHeight="1">
      <c r="B64" s="37"/>
      <c r="I64" s="121"/>
      <c r="L64" s="37"/>
    </row>
    <row r="65" spans="2:12" s="1" customFormat="1" ht="29.25" customHeight="1">
      <c r="B65" s="37"/>
      <c r="C65" s="139" t="s">
        <v>113</v>
      </c>
      <c r="D65" s="130"/>
      <c r="E65" s="130"/>
      <c r="F65" s="130"/>
      <c r="G65" s="130"/>
      <c r="H65" s="130"/>
      <c r="I65" s="140"/>
      <c r="J65" s="141" t="s">
        <v>114</v>
      </c>
      <c r="K65" s="130"/>
      <c r="L65" s="37"/>
    </row>
    <row r="66" spans="2:12" s="1" customFormat="1" ht="10.3" customHeight="1">
      <c r="B66" s="37"/>
      <c r="I66" s="121"/>
      <c r="L66" s="37"/>
    </row>
    <row r="67" spans="2:47" s="1" customFormat="1" ht="22.8" customHeight="1">
      <c r="B67" s="37"/>
      <c r="C67" s="142" t="s">
        <v>69</v>
      </c>
      <c r="I67" s="121"/>
      <c r="J67" s="83">
        <f>J99</f>
        <v>0</v>
      </c>
      <c r="L67" s="37"/>
      <c r="AU67" s="19" t="s">
        <v>115</v>
      </c>
    </row>
    <row r="68" spans="2:12" s="8" customFormat="1" ht="24.95" customHeight="1">
      <c r="B68" s="143"/>
      <c r="D68" s="144" t="s">
        <v>132</v>
      </c>
      <c r="E68" s="145"/>
      <c r="F68" s="145"/>
      <c r="G68" s="145"/>
      <c r="H68" s="145"/>
      <c r="I68" s="146"/>
      <c r="J68" s="147">
        <f>J100</f>
        <v>0</v>
      </c>
      <c r="L68" s="143"/>
    </row>
    <row r="69" spans="2:12" s="9" customFormat="1" ht="19.9" customHeight="1">
      <c r="B69" s="148"/>
      <c r="D69" s="149" t="s">
        <v>1763</v>
      </c>
      <c r="E69" s="150"/>
      <c r="F69" s="150"/>
      <c r="G69" s="150"/>
      <c r="H69" s="150"/>
      <c r="I69" s="151"/>
      <c r="J69" s="152">
        <f>J101</f>
        <v>0</v>
      </c>
      <c r="L69" s="148"/>
    </row>
    <row r="70" spans="2:12" s="9" customFormat="1" ht="19.9" customHeight="1">
      <c r="B70" s="148"/>
      <c r="D70" s="149" t="s">
        <v>1764</v>
      </c>
      <c r="E70" s="150"/>
      <c r="F70" s="150"/>
      <c r="G70" s="150"/>
      <c r="H70" s="150"/>
      <c r="I70" s="151"/>
      <c r="J70" s="152">
        <f>J107</f>
        <v>0</v>
      </c>
      <c r="L70" s="148"/>
    </row>
    <row r="71" spans="2:12" s="9" customFormat="1" ht="19.9" customHeight="1">
      <c r="B71" s="148"/>
      <c r="D71" s="149" t="s">
        <v>1539</v>
      </c>
      <c r="E71" s="150"/>
      <c r="F71" s="150"/>
      <c r="G71" s="150"/>
      <c r="H71" s="150"/>
      <c r="I71" s="151"/>
      <c r="J71" s="152">
        <f>J111</f>
        <v>0</v>
      </c>
      <c r="L71" s="148"/>
    </row>
    <row r="72" spans="2:12" s="9" customFormat="1" ht="19.9" customHeight="1">
      <c r="B72" s="148"/>
      <c r="D72" s="149" t="s">
        <v>1540</v>
      </c>
      <c r="E72" s="150"/>
      <c r="F72" s="150"/>
      <c r="G72" s="150"/>
      <c r="H72" s="150"/>
      <c r="I72" s="151"/>
      <c r="J72" s="152">
        <f>J116</f>
        <v>0</v>
      </c>
      <c r="L72" s="148"/>
    </row>
    <row r="73" spans="2:12" s="9" customFormat="1" ht="19.9" customHeight="1">
      <c r="B73" s="148"/>
      <c r="D73" s="149" t="s">
        <v>1542</v>
      </c>
      <c r="E73" s="150"/>
      <c r="F73" s="150"/>
      <c r="G73" s="150"/>
      <c r="H73" s="150"/>
      <c r="I73" s="151"/>
      <c r="J73" s="152">
        <f>J120</f>
        <v>0</v>
      </c>
      <c r="L73" s="148"/>
    </row>
    <row r="74" spans="2:12" s="9" customFormat="1" ht="19.9" customHeight="1">
      <c r="B74" s="148"/>
      <c r="D74" s="149" t="s">
        <v>1543</v>
      </c>
      <c r="E74" s="150"/>
      <c r="F74" s="150"/>
      <c r="G74" s="150"/>
      <c r="H74" s="150"/>
      <c r="I74" s="151"/>
      <c r="J74" s="152">
        <f>J123</f>
        <v>0</v>
      </c>
      <c r="L74" s="148"/>
    </row>
    <row r="75" spans="2:12" s="9" customFormat="1" ht="19.9" customHeight="1">
      <c r="B75" s="148"/>
      <c r="D75" s="149" t="s">
        <v>1765</v>
      </c>
      <c r="E75" s="150"/>
      <c r="F75" s="150"/>
      <c r="G75" s="150"/>
      <c r="H75" s="150"/>
      <c r="I75" s="151"/>
      <c r="J75" s="152">
        <f>J133</f>
        <v>0</v>
      </c>
      <c r="L75" s="148"/>
    </row>
    <row r="76" spans="2:12" s="1" customFormat="1" ht="21.8" customHeight="1">
      <c r="B76" s="37"/>
      <c r="I76" s="121"/>
      <c r="L76" s="37"/>
    </row>
    <row r="77" spans="2:12" s="1" customFormat="1" ht="6.95" customHeight="1">
      <c r="B77" s="52"/>
      <c r="C77" s="53"/>
      <c r="D77" s="53"/>
      <c r="E77" s="53"/>
      <c r="F77" s="53"/>
      <c r="G77" s="53"/>
      <c r="H77" s="53"/>
      <c r="I77" s="137"/>
      <c r="J77" s="53"/>
      <c r="K77" s="53"/>
      <c r="L77" s="37"/>
    </row>
    <row r="81" spans="2:12" s="1" customFormat="1" ht="6.95" customHeight="1">
      <c r="B81" s="54"/>
      <c r="C81" s="55"/>
      <c r="D81" s="55"/>
      <c r="E81" s="55"/>
      <c r="F81" s="55"/>
      <c r="G81" s="55"/>
      <c r="H81" s="55"/>
      <c r="I81" s="138"/>
      <c r="J81" s="55"/>
      <c r="K81" s="55"/>
      <c r="L81" s="37"/>
    </row>
    <row r="82" spans="2:12" s="1" customFormat="1" ht="24.95" customHeight="1">
      <c r="B82" s="37"/>
      <c r="C82" s="23" t="s">
        <v>143</v>
      </c>
      <c r="I82" s="121"/>
      <c r="L82" s="37"/>
    </row>
    <row r="83" spans="2:12" s="1" customFormat="1" ht="6.95" customHeight="1">
      <c r="B83" s="37"/>
      <c r="I83" s="121"/>
      <c r="L83" s="37"/>
    </row>
    <row r="84" spans="2:12" s="1" customFormat="1" ht="12" customHeight="1">
      <c r="B84" s="37"/>
      <c r="C84" s="31" t="s">
        <v>17</v>
      </c>
      <c r="I84" s="121"/>
      <c r="L84" s="37"/>
    </row>
    <row r="85" spans="2:12" s="1" customFormat="1" ht="16.5" customHeight="1">
      <c r="B85" s="37"/>
      <c r="E85" s="120" t="str">
        <f>E7</f>
        <v>Český Brod, ul. Žitomířská 760 -Energetická úspora ZŠ Tyršova</v>
      </c>
      <c r="F85" s="31"/>
      <c r="G85" s="31"/>
      <c r="H85" s="31"/>
      <c r="I85" s="121"/>
      <c r="L85" s="37"/>
    </row>
    <row r="86" spans="2:12" ht="12" customHeight="1">
      <c r="B86" s="22"/>
      <c r="C86" s="31" t="s">
        <v>105</v>
      </c>
      <c r="L86" s="22"/>
    </row>
    <row r="87" spans="2:12" ht="16.5" customHeight="1">
      <c r="B87" s="22"/>
      <c r="E87" s="120" t="s">
        <v>1536</v>
      </c>
      <c r="L87" s="22"/>
    </row>
    <row r="88" spans="2:12" ht="12" customHeight="1">
      <c r="B88" s="22"/>
      <c r="C88" s="31" t="s">
        <v>107</v>
      </c>
      <c r="L88" s="22"/>
    </row>
    <row r="89" spans="2:12" s="1" customFormat="1" ht="16.5" customHeight="1">
      <c r="B89" s="37"/>
      <c r="E89" s="31" t="s">
        <v>1350</v>
      </c>
      <c r="F89" s="1"/>
      <c r="G89" s="1"/>
      <c r="H89" s="1"/>
      <c r="I89" s="121"/>
      <c r="L89" s="37"/>
    </row>
    <row r="90" spans="2:12" s="1" customFormat="1" ht="12" customHeight="1">
      <c r="B90" s="37"/>
      <c r="C90" s="31" t="s">
        <v>109</v>
      </c>
      <c r="I90" s="121"/>
      <c r="L90" s="37"/>
    </row>
    <row r="91" spans="2:12" s="1" customFormat="1" ht="16.5" customHeight="1">
      <c r="B91" s="37"/>
      <c r="E91" s="58" t="str">
        <f>E13</f>
        <v>1 - Chlazení</v>
      </c>
      <c r="F91" s="1"/>
      <c r="G91" s="1"/>
      <c r="H91" s="1"/>
      <c r="I91" s="121"/>
      <c r="L91" s="37"/>
    </row>
    <row r="92" spans="2:12" s="1" customFormat="1" ht="6.95" customHeight="1">
      <c r="B92" s="37"/>
      <c r="I92" s="121"/>
      <c r="L92" s="37"/>
    </row>
    <row r="93" spans="2:12" s="1" customFormat="1" ht="12" customHeight="1">
      <c r="B93" s="37"/>
      <c r="C93" s="31" t="s">
        <v>21</v>
      </c>
      <c r="F93" s="19" t="str">
        <f>F16</f>
        <v xml:space="preserve"> </v>
      </c>
      <c r="I93" s="122" t="s">
        <v>23</v>
      </c>
      <c r="J93" s="60" t="str">
        <f>IF(J16="","",J16)</f>
        <v>15.1.2019</v>
      </c>
      <c r="L93" s="37"/>
    </row>
    <row r="94" spans="2:12" s="1" customFormat="1" ht="6.95" customHeight="1">
      <c r="B94" s="37"/>
      <c r="I94" s="121"/>
      <c r="L94" s="37"/>
    </row>
    <row r="95" spans="2:12" s="1" customFormat="1" ht="13.65" customHeight="1">
      <c r="B95" s="37"/>
      <c r="C95" s="31" t="s">
        <v>25</v>
      </c>
      <c r="F95" s="19" t="str">
        <f>E19</f>
        <v>MĚSTO ČESKÝ BROD</v>
      </c>
      <c r="I95" s="122" t="s">
        <v>31</v>
      </c>
      <c r="J95" s="35" t="str">
        <f>E25</f>
        <v>Revitali s.r.o.</v>
      </c>
      <c r="L95" s="37"/>
    </row>
    <row r="96" spans="2:12" s="1" customFormat="1" ht="13.65" customHeight="1">
      <c r="B96" s="37"/>
      <c r="C96" s="31" t="s">
        <v>29</v>
      </c>
      <c r="F96" s="19" t="str">
        <f>IF(E22="","",E22)</f>
        <v>Vyplň údaj</v>
      </c>
      <c r="I96" s="122" t="s">
        <v>34</v>
      </c>
      <c r="J96" s="35" t="str">
        <f>E28</f>
        <v xml:space="preserve"> </v>
      </c>
      <c r="L96" s="37"/>
    </row>
    <row r="97" spans="2:12" s="1" customFormat="1" ht="10.3" customHeight="1">
      <c r="B97" s="37"/>
      <c r="I97" s="121"/>
      <c r="L97" s="37"/>
    </row>
    <row r="98" spans="2:20" s="10" customFormat="1" ht="29.25" customHeight="1">
      <c r="B98" s="153"/>
      <c r="C98" s="154" t="s">
        <v>144</v>
      </c>
      <c r="D98" s="155" t="s">
        <v>56</v>
      </c>
      <c r="E98" s="155" t="s">
        <v>52</v>
      </c>
      <c r="F98" s="155" t="s">
        <v>53</v>
      </c>
      <c r="G98" s="155" t="s">
        <v>145</v>
      </c>
      <c r="H98" s="155" t="s">
        <v>146</v>
      </c>
      <c r="I98" s="156" t="s">
        <v>147</v>
      </c>
      <c r="J98" s="155" t="s">
        <v>114</v>
      </c>
      <c r="K98" s="157" t="s">
        <v>148</v>
      </c>
      <c r="L98" s="153"/>
      <c r="M98" s="75" t="s">
        <v>3</v>
      </c>
      <c r="N98" s="76" t="s">
        <v>41</v>
      </c>
      <c r="O98" s="76" t="s">
        <v>149</v>
      </c>
      <c r="P98" s="76" t="s">
        <v>150</v>
      </c>
      <c r="Q98" s="76" t="s">
        <v>151</v>
      </c>
      <c r="R98" s="76" t="s">
        <v>152</v>
      </c>
      <c r="S98" s="76" t="s">
        <v>153</v>
      </c>
      <c r="T98" s="77" t="s">
        <v>154</v>
      </c>
    </row>
    <row r="99" spans="2:63" s="1" customFormat="1" ht="22.8" customHeight="1">
      <c r="B99" s="37"/>
      <c r="C99" s="80" t="s">
        <v>155</v>
      </c>
      <c r="I99" s="121"/>
      <c r="J99" s="158">
        <f>BK99</f>
        <v>0</v>
      </c>
      <c r="L99" s="37"/>
      <c r="M99" s="78"/>
      <c r="N99" s="63"/>
      <c r="O99" s="63"/>
      <c r="P99" s="159">
        <f>P100</f>
        <v>0</v>
      </c>
      <c r="Q99" s="63"/>
      <c r="R99" s="159">
        <f>R100</f>
        <v>0</v>
      </c>
      <c r="S99" s="63"/>
      <c r="T99" s="160">
        <f>T100</f>
        <v>0</v>
      </c>
      <c r="AT99" s="19" t="s">
        <v>70</v>
      </c>
      <c r="AU99" s="19" t="s">
        <v>115</v>
      </c>
      <c r="BK99" s="161">
        <f>BK100</f>
        <v>0</v>
      </c>
    </row>
    <row r="100" spans="2:63" s="11" customFormat="1" ht="25.9" customHeight="1">
      <c r="B100" s="162"/>
      <c r="D100" s="163" t="s">
        <v>70</v>
      </c>
      <c r="E100" s="164" t="s">
        <v>726</v>
      </c>
      <c r="F100" s="164" t="s">
        <v>727</v>
      </c>
      <c r="I100" s="165"/>
      <c r="J100" s="166">
        <f>BK100</f>
        <v>0</v>
      </c>
      <c r="L100" s="162"/>
      <c r="M100" s="167"/>
      <c r="N100" s="168"/>
      <c r="O100" s="168"/>
      <c r="P100" s="169">
        <f>P101+P107+P111+P116+P120+P123+P133</f>
        <v>0</v>
      </c>
      <c r="Q100" s="168"/>
      <c r="R100" s="169">
        <f>R101+R107+R111+R116+R120+R123+R133</f>
        <v>0</v>
      </c>
      <c r="S100" s="168"/>
      <c r="T100" s="170">
        <f>T101+T107+T111+T116+T120+T123+T133</f>
        <v>0</v>
      </c>
      <c r="AR100" s="163" t="s">
        <v>78</v>
      </c>
      <c r="AT100" s="171" t="s">
        <v>70</v>
      </c>
      <c r="AU100" s="171" t="s">
        <v>71</v>
      </c>
      <c r="AY100" s="163" t="s">
        <v>158</v>
      </c>
      <c r="BK100" s="172">
        <f>BK101+BK107+BK111+BK116+BK120+BK123+BK133</f>
        <v>0</v>
      </c>
    </row>
    <row r="101" spans="2:63" s="11" customFormat="1" ht="22.8" customHeight="1">
      <c r="B101" s="162"/>
      <c r="D101" s="163" t="s">
        <v>70</v>
      </c>
      <c r="E101" s="173" t="s">
        <v>1201</v>
      </c>
      <c r="F101" s="173" t="s">
        <v>1766</v>
      </c>
      <c r="I101" s="165"/>
      <c r="J101" s="174">
        <f>BK101</f>
        <v>0</v>
      </c>
      <c r="L101" s="162"/>
      <c r="M101" s="167"/>
      <c r="N101" s="168"/>
      <c r="O101" s="168"/>
      <c r="P101" s="169">
        <f>SUM(P102:P106)</f>
        <v>0</v>
      </c>
      <c r="Q101" s="168"/>
      <c r="R101" s="169">
        <f>SUM(R102:R106)</f>
        <v>0</v>
      </c>
      <c r="S101" s="168"/>
      <c r="T101" s="170">
        <f>SUM(T102:T106)</f>
        <v>0</v>
      </c>
      <c r="AR101" s="163" t="s">
        <v>78</v>
      </c>
      <c r="AT101" s="171" t="s">
        <v>70</v>
      </c>
      <c r="AU101" s="171" t="s">
        <v>15</v>
      </c>
      <c r="AY101" s="163" t="s">
        <v>158</v>
      </c>
      <c r="BK101" s="172">
        <f>SUM(BK102:BK106)</f>
        <v>0</v>
      </c>
    </row>
    <row r="102" spans="2:65" s="1" customFormat="1" ht="16.5" customHeight="1">
      <c r="B102" s="175"/>
      <c r="C102" s="176" t="s">
        <v>15</v>
      </c>
      <c r="D102" s="176" t="s">
        <v>160</v>
      </c>
      <c r="E102" s="177" t="s">
        <v>1767</v>
      </c>
      <c r="F102" s="178" t="s">
        <v>1768</v>
      </c>
      <c r="G102" s="179" t="s">
        <v>322</v>
      </c>
      <c r="H102" s="180">
        <v>1</v>
      </c>
      <c r="I102" s="181"/>
      <c r="J102" s="182">
        <f>ROUND(I102*H102,2)</f>
        <v>0</v>
      </c>
      <c r="K102" s="178" t="s">
        <v>3</v>
      </c>
      <c r="L102" s="37"/>
      <c r="M102" s="183" t="s">
        <v>3</v>
      </c>
      <c r="N102" s="184" t="s">
        <v>42</v>
      </c>
      <c r="O102" s="67"/>
      <c r="P102" s="185">
        <f>O102*H102</f>
        <v>0</v>
      </c>
      <c r="Q102" s="185">
        <v>0</v>
      </c>
      <c r="R102" s="185">
        <f>Q102*H102</f>
        <v>0</v>
      </c>
      <c r="S102" s="185">
        <v>0</v>
      </c>
      <c r="T102" s="186">
        <f>S102*H102</f>
        <v>0</v>
      </c>
      <c r="AR102" s="19" t="s">
        <v>253</v>
      </c>
      <c r="AT102" s="19" t="s">
        <v>160</v>
      </c>
      <c r="AU102" s="19" t="s">
        <v>78</v>
      </c>
      <c r="AY102" s="19" t="s">
        <v>158</v>
      </c>
      <c r="BE102" s="187">
        <f>IF(N102="základní",J102,0)</f>
        <v>0</v>
      </c>
      <c r="BF102" s="187">
        <f>IF(N102="snížená",J102,0)</f>
        <v>0</v>
      </c>
      <c r="BG102" s="187">
        <f>IF(N102="zákl. přenesená",J102,0)</f>
        <v>0</v>
      </c>
      <c r="BH102" s="187">
        <f>IF(N102="sníž. přenesená",J102,0)</f>
        <v>0</v>
      </c>
      <c r="BI102" s="187">
        <f>IF(N102="nulová",J102,0)</f>
        <v>0</v>
      </c>
      <c r="BJ102" s="19" t="s">
        <v>15</v>
      </c>
      <c r="BK102" s="187">
        <f>ROUND(I102*H102,2)</f>
        <v>0</v>
      </c>
      <c r="BL102" s="19" t="s">
        <v>253</v>
      </c>
      <c r="BM102" s="19" t="s">
        <v>1769</v>
      </c>
    </row>
    <row r="103" spans="2:65" s="1" customFormat="1" ht="16.5" customHeight="1">
      <c r="B103" s="175"/>
      <c r="C103" s="176" t="s">
        <v>78</v>
      </c>
      <c r="D103" s="176" t="s">
        <v>160</v>
      </c>
      <c r="E103" s="177" t="s">
        <v>1770</v>
      </c>
      <c r="F103" s="178" t="s">
        <v>1771</v>
      </c>
      <c r="G103" s="179" t="s">
        <v>219</v>
      </c>
      <c r="H103" s="180">
        <v>10</v>
      </c>
      <c r="I103" s="181"/>
      <c r="J103" s="182">
        <f>ROUND(I103*H103,2)</f>
        <v>0</v>
      </c>
      <c r="K103" s="178" t="s">
        <v>3</v>
      </c>
      <c r="L103" s="37"/>
      <c r="M103" s="183" t="s">
        <v>3</v>
      </c>
      <c r="N103" s="184" t="s">
        <v>42</v>
      </c>
      <c r="O103" s="67"/>
      <c r="P103" s="185">
        <f>O103*H103</f>
        <v>0</v>
      </c>
      <c r="Q103" s="185">
        <v>0</v>
      </c>
      <c r="R103" s="185">
        <f>Q103*H103</f>
        <v>0</v>
      </c>
      <c r="S103" s="185">
        <v>0</v>
      </c>
      <c r="T103" s="186">
        <f>S103*H103</f>
        <v>0</v>
      </c>
      <c r="AR103" s="19" t="s">
        <v>253</v>
      </c>
      <c r="AT103" s="19" t="s">
        <v>160</v>
      </c>
      <c r="AU103" s="19" t="s">
        <v>78</v>
      </c>
      <c r="AY103" s="19" t="s">
        <v>158</v>
      </c>
      <c r="BE103" s="187">
        <f>IF(N103="základní",J103,0)</f>
        <v>0</v>
      </c>
      <c r="BF103" s="187">
        <f>IF(N103="snížená",J103,0)</f>
        <v>0</v>
      </c>
      <c r="BG103" s="187">
        <f>IF(N103="zákl. přenesená",J103,0)</f>
        <v>0</v>
      </c>
      <c r="BH103" s="187">
        <f>IF(N103="sníž. přenesená",J103,0)</f>
        <v>0</v>
      </c>
      <c r="BI103" s="187">
        <f>IF(N103="nulová",J103,0)</f>
        <v>0</v>
      </c>
      <c r="BJ103" s="19" t="s">
        <v>15</v>
      </c>
      <c r="BK103" s="187">
        <f>ROUND(I103*H103,2)</f>
        <v>0</v>
      </c>
      <c r="BL103" s="19" t="s">
        <v>253</v>
      </c>
      <c r="BM103" s="19" t="s">
        <v>1772</v>
      </c>
    </row>
    <row r="104" spans="2:65" s="1" customFormat="1" ht="22.5" customHeight="1">
      <c r="B104" s="175"/>
      <c r="C104" s="176" t="s">
        <v>84</v>
      </c>
      <c r="D104" s="176" t="s">
        <v>160</v>
      </c>
      <c r="E104" s="177" t="s">
        <v>1773</v>
      </c>
      <c r="F104" s="178" t="s">
        <v>1774</v>
      </c>
      <c r="G104" s="179" t="s">
        <v>322</v>
      </c>
      <c r="H104" s="180">
        <v>1</v>
      </c>
      <c r="I104" s="181"/>
      <c r="J104" s="182">
        <f>ROUND(I104*H104,2)</f>
        <v>0</v>
      </c>
      <c r="K104" s="178" t="s">
        <v>3</v>
      </c>
      <c r="L104" s="37"/>
      <c r="M104" s="183" t="s">
        <v>3</v>
      </c>
      <c r="N104" s="184" t="s">
        <v>42</v>
      </c>
      <c r="O104" s="67"/>
      <c r="P104" s="185">
        <f>O104*H104</f>
        <v>0</v>
      </c>
      <c r="Q104" s="185">
        <v>0</v>
      </c>
      <c r="R104" s="185">
        <f>Q104*H104</f>
        <v>0</v>
      </c>
      <c r="S104" s="185">
        <v>0</v>
      </c>
      <c r="T104" s="186">
        <f>S104*H104</f>
        <v>0</v>
      </c>
      <c r="AR104" s="19" t="s">
        <v>253</v>
      </c>
      <c r="AT104" s="19" t="s">
        <v>160</v>
      </c>
      <c r="AU104" s="19" t="s">
        <v>78</v>
      </c>
      <c r="AY104" s="19" t="s">
        <v>158</v>
      </c>
      <c r="BE104" s="187">
        <f>IF(N104="základní",J104,0)</f>
        <v>0</v>
      </c>
      <c r="BF104" s="187">
        <f>IF(N104="snížená",J104,0)</f>
        <v>0</v>
      </c>
      <c r="BG104" s="187">
        <f>IF(N104="zákl. přenesená",J104,0)</f>
        <v>0</v>
      </c>
      <c r="BH104" s="187">
        <f>IF(N104="sníž. přenesená",J104,0)</f>
        <v>0</v>
      </c>
      <c r="BI104" s="187">
        <f>IF(N104="nulová",J104,0)</f>
        <v>0</v>
      </c>
      <c r="BJ104" s="19" t="s">
        <v>15</v>
      </c>
      <c r="BK104" s="187">
        <f>ROUND(I104*H104,2)</f>
        <v>0</v>
      </c>
      <c r="BL104" s="19" t="s">
        <v>253</v>
      </c>
      <c r="BM104" s="19" t="s">
        <v>1775</v>
      </c>
    </row>
    <row r="105" spans="2:65" s="1" customFormat="1" ht="16.5" customHeight="1">
      <c r="B105" s="175"/>
      <c r="C105" s="176" t="s">
        <v>165</v>
      </c>
      <c r="D105" s="176" t="s">
        <v>160</v>
      </c>
      <c r="E105" s="177" t="s">
        <v>1776</v>
      </c>
      <c r="F105" s="178" t="s">
        <v>1777</v>
      </c>
      <c r="G105" s="179" t="s">
        <v>219</v>
      </c>
      <c r="H105" s="180">
        <v>10</v>
      </c>
      <c r="I105" s="181"/>
      <c r="J105" s="182">
        <f>ROUND(I105*H105,2)</f>
        <v>0</v>
      </c>
      <c r="K105" s="178" t="s">
        <v>3</v>
      </c>
      <c r="L105" s="37"/>
      <c r="M105" s="183" t="s">
        <v>3</v>
      </c>
      <c r="N105" s="184" t="s">
        <v>42</v>
      </c>
      <c r="O105" s="67"/>
      <c r="P105" s="185">
        <f>O105*H105</f>
        <v>0</v>
      </c>
      <c r="Q105" s="185">
        <v>0</v>
      </c>
      <c r="R105" s="185">
        <f>Q105*H105</f>
        <v>0</v>
      </c>
      <c r="S105" s="185">
        <v>0</v>
      </c>
      <c r="T105" s="186">
        <f>S105*H105</f>
        <v>0</v>
      </c>
      <c r="AR105" s="19" t="s">
        <v>253</v>
      </c>
      <c r="AT105" s="19" t="s">
        <v>160</v>
      </c>
      <c r="AU105" s="19" t="s">
        <v>78</v>
      </c>
      <c r="AY105" s="19" t="s">
        <v>158</v>
      </c>
      <c r="BE105" s="187">
        <f>IF(N105="základní",J105,0)</f>
        <v>0</v>
      </c>
      <c r="BF105" s="187">
        <f>IF(N105="snížená",J105,0)</f>
        <v>0</v>
      </c>
      <c r="BG105" s="187">
        <f>IF(N105="zákl. přenesená",J105,0)</f>
        <v>0</v>
      </c>
      <c r="BH105" s="187">
        <f>IF(N105="sníž. přenesená",J105,0)</f>
        <v>0</v>
      </c>
      <c r="BI105" s="187">
        <f>IF(N105="nulová",J105,0)</f>
        <v>0</v>
      </c>
      <c r="BJ105" s="19" t="s">
        <v>15</v>
      </c>
      <c r="BK105" s="187">
        <f>ROUND(I105*H105,2)</f>
        <v>0</v>
      </c>
      <c r="BL105" s="19" t="s">
        <v>253</v>
      </c>
      <c r="BM105" s="19" t="s">
        <v>1778</v>
      </c>
    </row>
    <row r="106" spans="2:65" s="1" customFormat="1" ht="16.5" customHeight="1">
      <c r="B106" s="175"/>
      <c r="C106" s="176" t="s">
        <v>182</v>
      </c>
      <c r="D106" s="176" t="s">
        <v>160</v>
      </c>
      <c r="E106" s="177" t="s">
        <v>1779</v>
      </c>
      <c r="F106" s="178" t="s">
        <v>1780</v>
      </c>
      <c r="G106" s="179" t="s">
        <v>198</v>
      </c>
      <c r="H106" s="180">
        <v>0.001</v>
      </c>
      <c r="I106" s="181"/>
      <c r="J106" s="182">
        <f>ROUND(I106*H106,2)</f>
        <v>0</v>
      </c>
      <c r="K106" s="178" t="s">
        <v>3</v>
      </c>
      <c r="L106" s="37"/>
      <c r="M106" s="183" t="s">
        <v>3</v>
      </c>
      <c r="N106" s="184" t="s">
        <v>42</v>
      </c>
      <c r="O106" s="67"/>
      <c r="P106" s="185">
        <f>O106*H106</f>
        <v>0</v>
      </c>
      <c r="Q106" s="185">
        <v>0</v>
      </c>
      <c r="R106" s="185">
        <f>Q106*H106</f>
        <v>0</v>
      </c>
      <c r="S106" s="185">
        <v>0</v>
      </c>
      <c r="T106" s="186">
        <f>S106*H106</f>
        <v>0</v>
      </c>
      <c r="AR106" s="19" t="s">
        <v>253</v>
      </c>
      <c r="AT106" s="19" t="s">
        <v>160</v>
      </c>
      <c r="AU106" s="19" t="s">
        <v>78</v>
      </c>
      <c r="AY106" s="19" t="s">
        <v>158</v>
      </c>
      <c r="BE106" s="187">
        <f>IF(N106="základní",J106,0)</f>
        <v>0</v>
      </c>
      <c r="BF106" s="187">
        <f>IF(N106="snížená",J106,0)</f>
        <v>0</v>
      </c>
      <c r="BG106" s="187">
        <f>IF(N106="zákl. přenesená",J106,0)</f>
        <v>0</v>
      </c>
      <c r="BH106" s="187">
        <f>IF(N106="sníž. přenesená",J106,0)</f>
        <v>0</v>
      </c>
      <c r="BI106" s="187">
        <f>IF(N106="nulová",J106,0)</f>
        <v>0</v>
      </c>
      <c r="BJ106" s="19" t="s">
        <v>15</v>
      </c>
      <c r="BK106" s="187">
        <f>ROUND(I106*H106,2)</f>
        <v>0</v>
      </c>
      <c r="BL106" s="19" t="s">
        <v>253</v>
      </c>
      <c r="BM106" s="19" t="s">
        <v>1781</v>
      </c>
    </row>
    <row r="107" spans="2:63" s="11" customFormat="1" ht="22.8" customHeight="1">
      <c r="B107" s="162"/>
      <c r="D107" s="163" t="s">
        <v>70</v>
      </c>
      <c r="E107" s="173" t="s">
        <v>1782</v>
      </c>
      <c r="F107" s="173" t="s">
        <v>1783</v>
      </c>
      <c r="I107" s="165"/>
      <c r="J107" s="174">
        <f>BK107</f>
        <v>0</v>
      </c>
      <c r="L107" s="162"/>
      <c r="M107" s="167"/>
      <c r="N107" s="168"/>
      <c r="O107" s="168"/>
      <c r="P107" s="169">
        <f>SUM(P108:P110)</f>
        <v>0</v>
      </c>
      <c r="Q107" s="168"/>
      <c r="R107" s="169">
        <f>SUM(R108:R110)</f>
        <v>0</v>
      </c>
      <c r="S107" s="168"/>
      <c r="T107" s="170">
        <f>SUM(T108:T110)</f>
        <v>0</v>
      </c>
      <c r="AR107" s="163" t="s">
        <v>78</v>
      </c>
      <c r="AT107" s="171" t="s">
        <v>70</v>
      </c>
      <c r="AU107" s="171" t="s">
        <v>15</v>
      </c>
      <c r="AY107" s="163" t="s">
        <v>158</v>
      </c>
      <c r="BK107" s="172">
        <f>SUM(BK108:BK110)</f>
        <v>0</v>
      </c>
    </row>
    <row r="108" spans="2:65" s="1" customFormat="1" ht="16.5" customHeight="1">
      <c r="B108" s="175"/>
      <c r="C108" s="176" t="s">
        <v>187</v>
      </c>
      <c r="D108" s="176" t="s">
        <v>160</v>
      </c>
      <c r="E108" s="177" t="s">
        <v>1784</v>
      </c>
      <c r="F108" s="178" t="s">
        <v>1785</v>
      </c>
      <c r="G108" s="179" t="s">
        <v>322</v>
      </c>
      <c r="H108" s="180">
        <v>1</v>
      </c>
      <c r="I108" s="181"/>
      <c r="J108" s="182">
        <f>ROUND(I108*H108,2)</f>
        <v>0</v>
      </c>
      <c r="K108" s="178" t="s">
        <v>3</v>
      </c>
      <c r="L108" s="37"/>
      <c r="M108" s="183" t="s">
        <v>3</v>
      </c>
      <c r="N108" s="184" t="s">
        <v>42</v>
      </c>
      <c r="O108" s="67"/>
      <c r="P108" s="185">
        <f>O108*H108</f>
        <v>0</v>
      </c>
      <c r="Q108" s="185">
        <v>0</v>
      </c>
      <c r="R108" s="185">
        <f>Q108*H108</f>
        <v>0</v>
      </c>
      <c r="S108" s="185">
        <v>0</v>
      </c>
      <c r="T108" s="186">
        <f>S108*H108</f>
        <v>0</v>
      </c>
      <c r="AR108" s="19" t="s">
        <v>253</v>
      </c>
      <c r="AT108" s="19" t="s">
        <v>160</v>
      </c>
      <c r="AU108" s="19" t="s">
        <v>78</v>
      </c>
      <c r="AY108" s="19" t="s">
        <v>158</v>
      </c>
      <c r="BE108" s="187">
        <f>IF(N108="základní",J108,0)</f>
        <v>0</v>
      </c>
      <c r="BF108" s="187">
        <f>IF(N108="snížená",J108,0)</f>
        <v>0</v>
      </c>
      <c r="BG108" s="187">
        <f>IF(N108="zákl. přenesená",J108,0)</f>
        <v>0</v>
      </c>
      <c r="BH108" s="187">
        <f>IF(N108="sníž. přenesená",J108,0)</f>
        <v>0</v>
      </c>
      <c r="BI108" s="187">
        <f>IF(N108="nulová",J108,0)</f>
        <v>0</v>
      </c>
      <c r="BJ108" s="19" t="s">
        <v>15</v>
      </c>
      <c r="BK108" s="187">
        <f>ROUND(I108*H108,2)</f>
        <v>0</v>
      </c>
      <c r="BL108" s="19" t="s">
        <v>253</v>
      </c>
      <c r="BM108" s="19" t="s">
        <v>1786</v>
      </c>
    </row>
    <row r="109" spans="2:65" s="1" customFormat="1" ht="16.5" customHeight="1">
      <c r="B109" s="175"/>
      <c r="C109" s="212" t="s">
        <v>191</v>
      </c>
      <c r="D109" s="212" t="s">
        <v>248</v>
      </c>
      <c r="E109" s="213" t="s">
        <v>1787</v>
      </c>
      <c r="F109" s="214" t="s">
        <v>1788</v>
      </c>
      <c r="G109" s="215" t="s">
        <v>322</v>
      </c>
      <c r="H109" s="216">
        <v>1</v>
      </c>
      <c r="I109" s="217"/>
      <c r="J109" s="218">
        <f>ROUND(I109*H109,2)</f>
        <v>0</v>
      </c>
      <c r="K109" s="214" t="s">
        <v>3</v>
      </c>
      <c r="L109" s="219"/>
      <c r="M109" s="220" t="s">
        <v>3</v>
      </c>
      <c r="N109" s="221" t="s">
        <v>42</v>
      </c>
      <c r="O109" s="67"/>
      <c r="P109" s="185">
        <f>O109*H109</f>
        <v>0</v>
      </c>
      <c r="Q109" s="185">
        <v>0</v>
      </c>
      <c r="R109" s="185">
        <f>Q109*H109</f>
        <v>0</v>
      </c>
      <c r="S109" s="185">
        <v>0</v>
      </c>
      <c r="T109" s="186">
        <f>S109*H109</f>
        <v>0</v>
      </c>
      <c r="AR109" s="19" t="s">
        <v>364</v>
      </c>
      <c r="AT109" s="19" t="s">
        <v>248</v>
      </c>
      <c r="AU109" s="19" t="s">
        <v>78</v>
      </c>
      <c r="AY109" s="19" t="s">
        <v>158</v>
      </c>
      <c r="BE109" s="187">
        <f>IF(N109="základní",J109,0)</f>
        <v>0</v>
      </c>
      <c r="BF109" s="187">
        <f>IF(N109="snížená",J109,0)</f>
        <v>0</v>
      </c>
      <c r="BG109" s="187">
        <f>IF(N109="zákl. přenesená",J109,0)</f>
        <v>0</v>
      </c>
      <c r="BH109" s="187">
        <f>IF(N109="sníž. přenesená",J109,0)</f>
        <v>0</v>
      </c>
      <c r="BI109" s="187">
        <f>IF(N109="nulová",J109,0)</f>
        <v>0</v>
      </c>
      <c r="BJ109" s="19" t="s">
        <v>15</v>
      </c>
      <c r="BK109" s="187">
        <f>ROUND(I109*H109,2)</f>
        <v>0</v>
      </c>
      <c r="BL109" s="19" t="s">
        <v>253</v>
      </c>
      <c r="BM109" s="19" t="s">
        <v>1789</v>
      </c>
    </row>
    <row r="110" spans="2:65" s="1" customFormat="1" ht="16.5" customHeight="1">
      <c r="B110" s="175"/>
      <c r="C110" s="176" t="s">
        <v>195</v>
      </c>
      <c r="D110" s="176" t="s">
        <v>160</v>
      </c>
      <c r="E110" s="177" t="s">
        <v>1790</v>
      </c>
      <c r="F110" s="178" t="s">
        <v>1791</v>
      </c>
      <c r="G110" s="179" t="s">
        <v>198</v>
      </c>
      <c r="H110" s="180">
        <v>0.05</v>
      </c>
      <c r="I110" s="181"/>
      <c r="J110" s="182">
        <f>ROUND(I110*H110,2)</f>
        <v>0</v>
      </c>
      <c r="K110" s="178" t="s">
        <v>3</v>
      </c>
      <c r="L110" s="37"/>
      <c r="M110" s="183" t="s">
        <v>3</v>
      </c>
      <c r="N110" s="184" t="s">
        <v>42</v>
      </c>
      <c r="O110" s="67"/>
      <c r="P110" s="185">
        <f>O110*H110</f>
        <v>0</v>
      </c>
      <c r="Q110" s="185">
        <v>0</v>
      </c>
      <c r="R110" s="185">
        <f>Q110*H110</f>
        <v>0</v>
      </c>
      <c r="S110" s="185">
        <v>0</v>
      </c>
      <c r="T110" s="186">
        <f>S110*H110</f>
        <v>0</v>
      </c>
      <c r="AR110" s="19" t="s">
        <v>253</v>
      </c>
      <c r="AT110" s="19" t="s">
        <v>160</v>
      </c>
      <c r="AU110" s="19" t="s">
        <v>78</v>
      </c>
      <c r="AY110" s="19" t="s">
        <v>158</v>
      </c>
      <c r="BE110" s="187">
        <f>IF(N110="základní",J110,0)</f>
        <v>0</v>
      </c>
      <c r="BF110" s="187">
        <f>IF(N110="snížená",J110,0)</f>
        <v>0</v>
      </c>
      <c r="BG110" s="187">
        <f>IF(N110="zákl. přenesená",J110,0)</f>
        <v>0</v>
      </c>
      <c r="BH110" s="187">
        <f>IF(N110="sníž. přenesená",J110,0)</f>
        <v>0</v>
      </c>
      <c r="BI110" s="187">
        <f>IF(N110="nulová",J110,0)</f>
        <v>0</v>
      </c>
      <c r="BJ110" s="19" t="s">
        <v>15</v>
      </c>
      <c r="BK110" s="187">
        <f>ROUND(I110*H110,2)</f>
        <v>0</v>
      </c>
      <c r="BL110" s="19" t="s">
        <v>253</v>
      </c>
      <c r="BM110" s="19" t="s">
        <v>1792</v>
      </c>
    </row>
    <row r="111" spans="2:63" s="11" customFormat="1" ht="22.8" customHeight="1">
      <c r="B111" s="162"/>
      <c r="D111" s="163" t="s">
        <v>70</v>
      </c>
      <c r="E111" s="173" t="s">
        <v>1581</v>
      </c>
      <c r="F111" s="173" t="s">
        <v>1582</v>
      </c>
      <c r="I111" s="165"/>
      <c r="J111" s="174">
        <f>BK111</f>
        <v>0</v>
      </c>
      <c r="L111" s="162"/>
      <c r="M111" s="167"/>
      <c r="N111" s="168"/>
      <c r="O111" s="168"/>
      <c r="P111" s="169">
        <f>SUM(P112:P115)</f>
        <v>0</v>
      </c>
      <c r="Q111" s="168"/>
      <c r="R111" s="169">
        <f>SUM(R112:R115)</f>
        <v>0</v>
      </c>
      <c r="S111" s="168"/>
      <c r="T111" s="170">
        <f>SUM(T112:T115)</f>
        <v>0</v>
      </c>
      <c r="AR111" s="163" t="s">
        <v>78</v>
      </c>
      <c r="AT111" s="171" t="s">
        <v>70</v>
      </c>
      <c r="AU111" s="171" t="s">
        <v>15</v>
      </c>
      <c r="AY111" s="163" t="s">
        <v>158</v>
      </c>
      <c r="BK111" s="172">
        <f>SUM(BK112:BK115)</f>
        <v>0</v>
      </c>
    </row>
    <row r="112" spans="2:65" s="1" customFormat="1" ht="16.5" customHeight="1">
      <c r="B112" s="175"/>
      <c r="C112" s="176" t="s">
        <v>201</v>
      </c>
      <c r="D112" s="176" t="s">
        <v>160</v>
      </c>
      <c r="E112" s="177" t="s">
        <v>1793</v>
      </c>
      <c r="F112" s="178" t="s">
        <v>1794</v>
      </c>
      <c r="G112" s="179" t="s">
        <v>219</v>
      </c>
      <c r="H112" s="180">
        <v>24</v>
      </c>
      <c r="I112" s="181"/>
      <c r="J112" s="182">
        <f>ROUND(I112*H112,2)</f>
        <v>0</v>
      </c>
      <c r="K112" s="178" t="s">
        <v>3</v>
      </c>
      <c r="L112" s="37"/>
      <c r="M112" s="183" t="s">
        <v>3</v>
      </c>
      <c r="N112" s="184" t="s">
        <v>42</v>
      </c>
      <c r="O112" s="67"/>
      <c r="P112" s="185">
        <f>O112*H112</f>
        <v>0</v>
      </c>
      <c r="Q112" s="185">
        <v>0</v>
      </c>
      <c r="R112" s="185">
        <f>Q112*H112</f>
        <v>0</v>
      </c>
      <c r="S112" s="185">
        <v>0</v>
      </c>
      <c r="T112" s="186">
        <f>S112*H112</f>
        <v>0</v>
      </c>
      <c r="AR112" s="19" t="s">
        <v>253</v>
      </c>
      <c r="AT112" s="19" t="s">
        <v>160</v>
      </c>
      <c r="AU112" s="19" t="s">
        <v>78</v>
      </c>
      <c r="AY112" s="19" t="s">
        <v>158</v>
      </c>
      <c r="BE112" s="187">
        <f>IF(N112="základní",J112,0)</f>
        <v>0</v>
      </c>
      <c r="BF112" s="187">
        <f>IF(N112="snížená",J112,0)</f>
        <v>0</v>
      </c>
      <c r="BG112" s="187">
        <f>IF(N112="zákl. přenesená",J112,0)</f>
        <v>0</v>
      </c>
      <c r="BH112" s="187">
        <f>IF(N112="sníž. přenesená",J112,0)</f>
        <v>0</v>
      </c>
      <c r="BI112" s="187">
        <f>IF(N112="nulová",J112,0)</f>
        <v>0</v>
      </c>
      <c r="BJ112" s="19" t="s">
        <v>15</v>
      </c>
      <c r="BK112" s="187">
        <f>ROUND(I112*H112,2)</f>
        <v>0</v>
      </c>
      <c r="BL112" s="19" t="s">
        <v>253</v>
      </c>
      <c r="BM112" s="19" t="s">
        <v>1795</v>
      </c>
    </row>
    <row r="113" spans="2:65" s="1" customFormat="1" ht="16.5" customHeight="1">
      <c r="B113" s="175"/>
      <c r="C113" s="212" t="s">
        <v>207</v>
      </c>
      <c r="D113" s="212" t="s">
        <v>248</v>
      </c>
      <c r="E113" s="213" t="s">
        <v>1796</v>
      </c>
      <c r="F113" s="214" t="s">
        <v>1797</v>
      </c>
      <c r="G113" s="215" t="s">
        <v>219</v>
      </c>
      <c r="H113" s="216">
        <v>12</v>
      </c>
      <c r="I113" s="217"/>
      <c r="J113" s="218">
        <f>ROUND(I113*H113,2)</f>
        <v>0</v>
      </c>
      <c r="K113" s="214" t="s">
        <v>3</v>
      </c>
      <c r="L113" s="219"/>
      <c r="M113" s="220" t="s">
        <v>3</v>
      </c>
      <c r="N113" s="221" t="s">
        <v>42</v>
      </c>
      <c r="O113" s="67"/>
      <c r="P113" s="185">
        <f>O113*H113</f>
        <v>0</v>
      </c>
      <c r="Q113" s="185">
        <v>0</v>
      </c>
      <c r="R113" s="185">
        <f>Q113*H113</f>
        <v>0</v>
      </c>
      <c r="S113" s="185">
        <v>0</v>
      </c>
      <c r="T113" s="186">
        <f>S113*H113</f>
        <v>0</v>
      </c>
      <c r="AR113" s="19" t="s">
        <v>364</v>
      </c>
      <c r="AT113" s="19" t="s">
        <v>248</v>
      </c>
      <c r="AU113" s="19" t="s">
        <v>78</v>
      </c>
      <c r="AY113" s="19" t="s">
        <v>158</v>
      </c>
      <c r="BE113" s="187">
        <f>IF(N113="základní",J113,0)</f>
        <v>0</v>
      </c>
      <c r="BF113" s="187">
        <f>IF(N113="snížená",J113,0)</f>
        <v>0</v>
      </c>
      <c r="BG113" s="187">
        <f>IF(N113="zákl. přenesená",J113,0)</f>
        <v>0</v>
      </c>
      <c r="BH113" s="187">
        <f>IF(N113="sníž. přenesená",J113,0)</f>
        <v>0</v>
      </c>
      <c r="BI113" s="187">
        <f>IF(N113="nulová",J113,0)</f>
        <v>0</v>
      </c>
      <c r="BJ113" s="19" t="s">
        <v>15</v>
      </c>
      <c r="BK113" s="187">
        <f>ROUND(I113*H113,2)</f>
        <v>0</v>
      </c>
      <c r="BL113" s="19" t="s">
        <v>253</v>
      </c>
      <c r="BM113" s="19" t="s">
        <v>1798</v>
      </c>
    </row>
    <row r="114" spans="2:65" s="1" customFormat="1" ht="16.5" customHeight="1">
      <c r="B114" s="175"/>
      <c r="C114" s="212" t="s">
        <v>216</v>
      </c>
      <c r="D114" s="212" t="s">
        <v>248</v>
      </c>
      <c r="E114" s="213" t="s">
        <v>1799</v>
      </c>
      <c r="F114" s="214" t="s">
        <v>1800</v>
      </c>
      <c r="G114" s="215" t="s">
        <v>219</v>
      </c>
      <c r="H114" s="216">
        <v>12</v>
      </c>
      <c r="I114" s="217"/>
      <c r="J114" s="218">
        <f>ROUND(I114*H114,2)</f>
        <v>0</v>
      </c>
      <c r="K114" s="214" t="s">
        <v>3</v>
      </c>
      <c r="L114" s="219"/>
      <c r="M114" s="220" t="s">
        <v>3</v>
      </c>
      <c r="N114" s="221" t="s">
        <v>42</v>
      </c>
      <c r="O114" s="67"/>
      <c r="P114" s="185">
        <f>O114*H114</f>
        <v>0</v>
      </c>
      <c r="Q114" s="185">
        <v>0</v>
      </c>
      <c r="R114" s="185">
        <f>Q114*H114</f>
        <v>0</v>
      </c>
      <c r="S114" s="185">
        <v>0</v>
      </c>
      <c r="T114" s="186">
        <f>S114*H114</f>
        <v>0</v>
      </c>
      <c r="AR114" s="19" t="s">
        <v>364</v>
      </c>
      <c r="AT114" s="19" t="s">
        <v>248</v>
      </c>
      <c r="AU114" s="19" t="s">
        <v>78</v>
      </c>
      <c r="AY114" s="19" t="s">
        <v>158</v>
      </c>
      <c r="BE114" s="187">
        <f>IF(N114="základní",J114,0)</f>
        <v>0</v>
      </c>
      <c r="BF114" s="187">
        <f>IF(N114="snížená",J114,0)</f>
        <v>0</v>
      </c>
      <c r="BG114" s="187">
        <f>IF(N114="zákl. přenesená",J114,0)</f>
        <v>0</v>
      </c>
      <c r="BH114" s="187">
        <f>IF(N114="sníž. přenesená",J114,0)</f>
        <v>0</v>
      </c>
      <c r="BI114" s="187">
        <f>IF(N114="nulová",J114,0)</f>
        <v>0</v>
      </c>
      <c r="BJ114" s="19" t="s">
        <v>15</v>
      </c>
      <c r="BK114" s="187">
        <f>ROUND(I114*H114,2)</f>
        <v>0</v>
      </c>
      <c r="BL114" s="19" t="s">
        <v>253</v>
      </c>
      <c r="BM114" s="19" t="s">
        <v>1801</v>
      </c>
    </row>
    <row r="115" spans="2:65" s="1" customFormat="1" ht="16.5" customHeight="1">
      <c r="B115" s="175"/>
      <c r="C115" s="176" t="s">
        <v>227</v>
      </c>
      <c r="D115" s="176" t="s">
        <v>160</v>
      </c>
      <c r="E115" s="177" t="s">
        <v>1598</v>
      </c>
      <c r="F115" s="178" t="s">
        <v>1599</v>
      </c>
      <c r="G115" s="179" t="s">
        <v>198</v>
      </c>
      <c r="H115" s="180">
        <v>0.09</v>
      </c>
      <c r="I115" s="181"/>
      <c r="J115" s="182">
        <f>ROUND(I115*H115,2)</f>
        <v>0</v>
      </c>
      <c r="K115" s="178" t="s">
        <v>3</v>
      </c>
      <c r="L115" s="37"/>
      <c r="M115" s="183" t="s">
        <v>3</v>
      </c>
      <c r="N115" s="184" t="s">
        <v>42</v>
      </c>
      <c r="O115" s="67"/>
      <c r="P115" s="185">
        <f>O115*H115</f>
        <v>0</v>
      </c>
      <c r="Q115" s="185">
        <v>0</v>
      </c>
      <c r="R115" s="185">
        <f>Q115*H115</f>
        <v>0</v>
      </c>
      <c r="S115" s="185">
        <v>0</v>
      </c>
      <c r="T115" s="186">
        <f>S115*H115</f>
        <v>0</v>
      </c>
      <c r="AR115" s="19" t="s">
        <v>253</v>
      </c>
      <c r="AT115" s="19" t="s">
        <v>160</v>
      </c>
      <c r="AU115" s="19" t="s">
        <v>78</v>
      </c>
      <c r="AY115" s="19" t="s">
        <v>158</v>
      </c>
      <c r="BE115" s="187">
        <f>IF(N115="základní",J115,0)</f>
        <v>0</v>
      </c>
      <c r="BF115" s="187">
        <f>IF(N115="snížená",J115,0)</f>
        <v>0</v>
      </c>
      <c r="BG115" s="187">
        <f>IF(N115="zákl. přenesená",J115,0)</f>
        <v>0</v>
      </c>
      <c r="BH115" s="187">
        <f>IF(N115="sníž. přenesená",J115,0)</f>
        <v>0</v>
      </c>
      <c r="BI115" s="187">
        <f>IF(N115="nulová",J115,0)</f>
        <v>0</v>
      </c>
      <c r="BJ115" s="19" t="s">
        <v>15</v>
      </c>
      <c r="BK115" s="187">
        <f>ROUND(I115*H115,2)</f>
        <v>0</v>
      </c>
      <c r="BL115" s="19" t="s">
        <v>253</v>
      </c>
      <c r="BM115" s="19" t="s">
        <v>1802</v>
      </c>
    </row>
    <row r="116" spans="2:63" s="11" customFormat="1" ht="22.8" customHeight="1">
      <c r="B116" s="162"/>
      <c r="D116" s="163" t="s">
        <v>70</v>
      </c>
      <c r="E116" s="173" t="s">
        <v>1601</v>
      </c>
      <c r="F116" s="173" t="s">
        <v>1602</v>
      </c>
      <c r="I116" s="165"/>
      <c r="J116" s="174">
        <f>BK116</f>
        <v>0</v>
      </c>
      <c r="L116" s="162"/>
      <c r="M116" s="167"/>
      <c r="N116" s="168"/>
      <c r="O116" s="168"/>
      <c r="P116" s="169">
        <f>SUM(P117:P119)</f>
        <v>0</v>
      </c>
      <c r="Q116" s="168"/>
      <c r="R116" s="169">
        <f>SUM(R117:R119)</f>
        <v>0</v>
      </c>
      <c r="S116" s="168"/>
      <c r="T116" s="170">
        <f>SUM(T117:T119)</f>
        <v>0</v>
      </c>
      <c r="AR116" s="163" t="s">
        <v>78</v>
      </c>
      <c r="AT116" s="171" t="s">
        <v>70</v>
      </c>
      <c r="AU116" s="171" t="s">
        <v>15</v>
      </c>
      <c r="AY116" s="163" t="s">
        <v>158</v>
      </c>
      <c r="BK116" s="172">
        <f>SUM(BK117:BK119)</f>
        <v>0</v>
      </c>
    </row>
    <row r="117" spans="2:65" s="1" customFormat="1" ht="16.5" customHeight="1">
      <c r="B117" s="175"/>
      <c r="C117" s="176" t="s">
        <v>235</v>
      </c>
      <c r="D117" s="176" t="s">
        <v>160</v>
      </c>
      <c r="E117" s="177" t="s">
        <v>1603</v>
      </c>
      <c r="F117" s="178" t="s">
        <v>1604</v>
      </c>
      <c r="G117" s="179" t="s">
        <v>322</v>
      </c>
      <c r="H117" s="180">
        <v>2</v>
      </c>
      <c r="I117" s="181"/>
      <c r="J117" s="182">
        <f>ROUND(I117*H117,2)</f>
        <v>0</v>
      </c>
      <c r="K117" s="178" t="s">
        <v>3</v>
      </c>
      <c r="L117" s="37"/>
      <c r="M117" s="183" t="s">
        <v>3</v>
      </c>
      <c r="N117" s="184" t="s">
        <v>42</v>
      </c>
      <c r="O117" s="67"/>
      <c r="P117" s="185">
        <f>O117*H117</f>
        <v>0</v>
      </c>
      <c r="Q117" s="185">
        <v>0</v>
      </c>
      <c r="R117" s="185">
        <f>Q117*H117</f>
        <v>0</v>
      </c>
      <c r="S117" s="185">
        <v>0</v>
      </c>
      <c r="T117" s="186">
        <f>S117*H117</f>
        <v>0</v>
      </c>
      <c r="AR117" s="19" t="s">
        <v>253</v>
      </c>
      <c r="AT117" s="19" t="s">
        <v>160</v>
      </c>
      <c r="AU117" s="19" t="s">
        <v>78</v>
      </c>
      <c r="AY117" s="19" t="s">
        <v>158</v>
      </c>
      <c r="BE117" s="187">
        <f>IF(N117="základní",J117,0)</f>
        <v>0</v>
      </c>
      <c r="BF117" s="187">
        <f>IF(N117="snížená",J117,0)</f>
        <v>0</v>
      </c>
      <c r="BG117" s="187">
        <f>IF(N117="zákl. přenesená",J117,0)</f>
        <v>0</v>
      </c>
      <c r="BH117" s="187">
        <f>IF(N117="sníž. přenesená",J117,0)</f>
        <v>0</v>
      </c>
      <c r="BI117" s="187">
        <f>IF(N117="nulová",J117,0)</f>
        <v>0</v>
      </c>
      <c r="BJ117" s="19" t="s">
        <v>15</v>
      </c>
      <c r="BK117" s="187">
        <f>ROUND(I117*H117,2)</f>
        <v>0</v>
      </c>
      <c r="BL117" s="19" t="s">
        <v>253</v>
      </c>
      <c r="BM117" s="19" t="s">
        <v>1803</v>
      </c>
    </row>
    <row r="118" spans="2:65" s="1" customFormat="1" ht="16.5" customHeight="1">
      <c r="B118" s="175"/>
      <c r="C118" s="176" t="s">
        <v>243</v>
      </c>
      <c r="D118" s="176" t="s">
        <v>160</v>
      </c>
      <c r="E118" s="177" t="s">
        <v>1606</v>
      </c>
      <c r="F118" s="178" t="s">
        <v>1607</v>
      </c>
      <c r="G118" s="179" t="s">
        <v>322</v>
      </c>
      <c r="H118" s="180">
        <v>2</v>
      </c>
      <c r="I118" s="181"/>
      <c r="J118" s="182">
        <f>ROUND(I118*H118,2)</f>
        <v>0</v>
      </c>
      <c r="K118" s="178" t="s">
        <v>3</v>
      </c>
      <c r="L118" s="37"/>
      <c r="M118" s="183" t="s">
        <v>3</v>
      </c>
      <c r="N118" s="184" t="s">
        <v>42</v>
      </c>
      <c r="O118" s="67"/>
      <c r="P118" s="185">
        <f>O118*H118</f>
        <v>0</v>
      </c>
      <c r="Q118" s="185">
        <v>0</v>
      </c>
      <c r="R118" s="185">
        <f>Q118*H118</f>
        <v>0</v>
      </c>
      <c r="S118" s="185">
        <v>0</v>
      </c>
      <c r="T118" s="186">
        <f>S118*H118</f>
        <v>0</v>
      </c>
      <c r="AR118" s="19" t="s">
        <v>253</v>
      </c>
      <c r="AT118" s="19" t="s">
        <v>160</v>
      </c>
      <c r="AU118" s="19" t="s">
        <v>78</v>
      </c>
      <c r="AY118" s="19" t="s">
        <v>158</v>
      </c>
      <c r="BE118" s="187">
        <f>IF(N118="základní",J118,0)</f>
        <v>0</v>
      </c>
      <c r="BF118" s="187">
        <f>IF(N118="snížená",J118,0)</f>
        <v>0</v>
      </c>
      <c r="BG118" s="187">
        <f>IF(N118="zákl. přenesená",J118,0)</f>
        <v>0</v>
      </c>
      <c r="BH118" s="187">
        <f>IF(N118="sníž. přenesená",J118,0)</f>
        <v>0</v>
      </c>
      <c r="BI118" s="187">
        <f>IF(N118="nulová",J118,0)</f>
        <v>0</v>
      </c>
      <c r="BJ118" s="19" t="s">
        <v>15</v>
      </c>
      <c r="BK118" s="187">
        <f>ROUND(I118*H118,2)</f>
        <v>0</v>
      </c>
      <c r="BL118" s="19" t="s">
        <v>253</v>
      </c>
      <c r="BM118" s="19" t="s">
        <v>1804</v>
      </c>
    </row>
    <row r="119" spans="2:65" s="1" customFormat="1" ht="16.5" customHeight="1">
      <c r="B119" s="175"/>
      <c r="C119" s="176" t="s">
        <v>9</v>
      </c>
      <c r="D119" s="176" t="s">
        <v>160</v>
      </c>
      <c r="E119" s="177" t="s">
        <v>1609</v>
      </c>
      <c r="F119" s="178" t="s">
        <v>1610</v>
      </c>
      <c r="G119" s="179" t="s">
        <v>198</v>
      </c>
      <c r="H119" s="180">
        <v>0.001</v>
      </c>
      <c r="I119" s="181"/>
      <c r="J119" s="182">
        <f>ROUND(I119*H119,2)</f>
        <v>0</v>
      </c>
      <c r="K119" s="178" t="s">
        <v>3</v>
      </c>
      <c r="L119" s="37"/>
      <c r="M119" s="183" t="s">
        <v>3</v>
      </c>
      <c r="N119" s="184" t="s">
        <v>42</v>
      </c>
      <c r="O119" s="67"/>
      <c r="P119" s="185">
        <f>O119*H119</f>
        <v>0</v>
      </c>
      <c r="Q119" s="185">
        <v>0</v>
      </c>
      <c r="R119" s="185">
        <f>Q119*H119</f>
        <v>0</v>
      </c>
      <c r="S119" s="185">
        <v>0</v>
      </c>
      <c r="T119" s="186">
        <f>S119*H119</f>
        <v>0</v>
      </c>
      <c r="AR119" s="19" t="s">
        <v>253</v>
      </c>
      <c r="AT119" s="19" t="s">
        <v>160</v>
      </c>
      <c r="AU119" s="19" t="s">
        <v>78</v>
      </c>
      <c r="AY119" s="19" t="s">
        <v>158</v>
      </c>
      <c r="BE119" s="187">
        <f>IF(N119="základní",J119,0)</f>
        <v>0</v>
      </c>
      <c r="BF119" s="187">
        <f>IF(N119="snížená",J119,0)</f>
        <v>0</v>
      </c>
      <c r="BG119" s="187">
        <f>IF(N119="zákl. přenesená",J119,0)</f>
        <v>0</v>
      </c>
      <c r="BH119" s="187">
        <f>IF(N119="sníž. přenesená",J119,0)</f>
        <v>0</v>
      </c>
      <c r="BI119" s="187">
        <f>IF(N119="nulová",J119,0)</f>
        <v>0</v>
      </c>
      <c r="BJ119" s="19" t="s">
        <v>15</v>
      </c>
      <c r="BK119" s="187">
        <f>ROUND(I119*H119,2)</f>
        <v>0</v>
      </c>
      <c r="BL119" s="19" t="s">
        <v>253</v>
      </c>
      <c r="BM119" s="19" t="s">
        <v>1805</v>
      </c>
    </row>
    <row r="120" spans="2:63" s="11" customFormat="1" ht="22.8" customHeight="1">
      <c r="B120" s="162"/>
      <c r="D120" s="163" t="s">
        <v>70</v>
      </c>
      <c r="E120" s="173" t="s">
        <v>699</v>
      </c>
      <c r="F120" s="173" t="s">
        <v>1647</v>
      </c>
      <c r="I120" s="165"/>
      <c r="J120" s="174">
        <f>BK120</f>
        <v>0</v>
      </c>
      <c r="L120" s="162"/>
      <c r="M120" s="167"/>
      <c r="N120" s="168"/>
      <c r="O120" s="168"/>
      <c r="P120" s="169">
        <f>SUM(P121:P122)</f>
        <v>0</v>
      </c>
      <c r="Q120" s="168"/>
      <c r="R120" s="169">
        <f>SUM(R121:R122)</f>
        <v>0</v>
      </c>
      <c r="S120" s="168"/>
      <c r="T120" s="170">
        <f>SUM(T121:T122)</f>
        <v>0</v>
      </c>
      <c r="AR120" s="163" t="s">
        <v>78</v>
      </c>
      <c r="AT120" s="171" t="s">
        <v>70</v>
      </c>
      <c r="AU120" s="171" t="s">
        <v>15</v>
      </c>
      <c r="AY120" s="163" t="s">
        <v>158</v>
      </c>
      <c r="BK120" s="172">
        <f>SUM(BK121:BK122)</f>
        <v>0</v>
      </c>
    </row>
    <row r="121" spans="2:65" s="1" customFormat="1" ht="16.5" customHeight="1">
      <c r="B121" s="175"/>
      <c r="C121" s="176" t="s">
        <v>253</v>
      </c>
      <c r="D121" s="176" t="s">
        <v>160</v>
      </c>
      <c r="E121" s="177" t="s">
        <v>1806</v>
      </c>
      <c r="F121" s="178" t="s">
        <v>1807</v>
      </c>
      <c r="G121" s="179" t="s">
        <v>1288</v>
      </c>
      <c r="H121" s="180">
        <v>2</v>
      </c>
      <c r="I121" s="181"/>
      <c r="J121" s="182">
        <f>ROUND(I121*H121,2)</f>
        <v>0</v>
      </c>
      <c r="K121" s="178" t="s">
        <v>3</v>
      </c>
      <c r="L121" s="37"/>
      <c r="M121" s="183" t="s">
        <v>3</v>
      </c>
      <c r="N121" s="184" t="s">
        <v>42</v>
      </c>
      <c r="O121" s="67"/>
      <c r="P121" s="185">
        <f>O121*H121</f>
        <v>0</v>
      </c>
      <c r="Q121" s="185">
        <v>0</v>
      </c>
      <c r="R121" s="185">
        <f>Q121*H121</f>
        <v>0</v>
      </c>
      <c r="S121" s="185">
        <v>0</v>
      </c>
      <c r="T121" s="186">
        <f>S121*H121</f>
        <v>0</v>
      </c>
      <c r="AR121" s="19" t="s">
        <v>253</v>
      </c>
      <c r="AT121" s="19" t="s">
        <v>160</v>
      </c>
      <c r="AU121" s="19" t="s">
        <v>78</v>
      </c>
      <c r="AY121" s="19" t="s">
        <v>158</v>
      </c>
      <c r="BE121" s="187">
        <f>IF(N121="základní",J121,0)</f>
        <v>0</v>
      </c>
      <c r="BF121" s="187">
        <f>IF(N121="snížená",J121,0)</f>
        <v>0</v>
      </c>
      <c r="BG121" s="187">
        <f>IF(N121="zákl. přenesená",J121,0)</f>
        <v>0</v>
      </c>
      <c r="BH121" s="187">
        <f>IF(N121="sníž. přenesená",J121,0)</f>
        <v>0</v>
      </c>
      <c r="BI121" s="187">
        <f>IF(N121="nulová",J121,0)</f>
        <v>0</v>
      </c>
      <c r="BJ121" s="19" t="s">
        <v>15</v>
      </c>
      <c r="BK121" s="187">
        <f>ROUND(I121*H121,2)</f>
        <v>0</v>
      </c>
      <c r="BL121" s="19" t="s">
        <v>253</v>
      </c>
      <c r="BM121" s="19" t="s">
        <v>1808</v>
      </c>
    </row>
    <row r="122" spans="2:65" s="1" customFormat="1" ht="16.5" customHeight="1">
      <c r="B122" s="175"/>
      <c r="C122" s="176" t="s">
        <v>275</v>
      </c>
      <c r="D122" s="176" t="s">
        <v>160</v>
      </c>
      <c r="E122" s="177" t="s">
        <v>1654</v>
      </c>
      <c r="F122" s="178" t="s">
        <v>1655</v>
      </c>
      <c r="G122" s="179" t="s">
        <v>1288</v>
      </c>
      <c r="H122" s="180">
        <v>3</v>
      </c>
      <c r="I122" s="181"/>
      <c r="J122" s="182">
        <f>ROUND(I122*H122,2)</f>
        <v>0</v>
      </c>
      <c r="K122" s="178" t="s">
        <v>3</v>
      </c>
      <c r="L122" s="37"/>
      <c r="M122" s="183" t="s">
        <v>3</v>
      </c>
      <c r="N122" s="184" t="s">
        <v>42</v>
      </c>
      <c r="O122" s="67"/>
      <c r="P122" s="185">
        <f>O122*H122</f>
        <v>0</v>
      </c>
      <c r="Q122" s="185">
        <v>0</v>
      </c>
      <c r="R122" s="185">
        <f>Q122*H122</f>
        <v>0</v>
      </c>
      <c r="S122" s="185">
        <v>0</v>
      </c>
      <c r="T122" s="186">
        <f>S122*H122</f>
        <v>0</v>
      </c>
      <c r="AR122" s="19" t="s">
        <v>253</v>
      </c>
      <c r="AT122" s="19" t="s">
        <v>160</v>
      </c>
      <c r="AU122" s="19" t="s">
        <v>78</v>
      </c>
      <c r="AY122" s="19" t="s">
        <v>158</v>
      </c>
      <c r="BE122" s="187">
        <f>IF(N122="základní",J122,0)</f>
        <v>0</v>
      </c>
      <c r="BF122" s="187">
        <f>IF(N122="snížená",J122,0)</f>
        <v>0</v>
      </c>
      <c r="BG122" s="187">
        <f>IF(N122="zákl. přenesená",J122,0)</f>
        <v>0</v>
      </c>
      <c r="BH122" s="187">
        <f>IF(N122="sníž. přenesená",J122,0)</f>
        <v>0</v>
      </c>
      <c r="BI122" s="187">
        <f>IF(N122="nulová",J122,0)</f>
        <v>0</v>
      </c>
      <c r="BJ122" s="19" t="s">
        <v>15</v>
      </c>
      <c r="BK122" s="187">
        <f>ROUND(I122*H122,2)</f>
        <v>0</v>
      </c>
      <c r="BL122" s="19" t="s">
        <v>253</v>
      </c>
      <c r="BM122" s="19" t="s">
        <v>1809</v>
      </c>
    </row>
    <row r="123" spans="2:63" s="11" customFormat="1" ht="22.8" customHeight="1">
      <c r="B123" s="162"/>
      <c r="D123" s="163" t="s">
        <v>70</v>
      </c>
      <c r="E123" s="173" t="s">
        <v>733</v>
      </c>
      <c r="F123" s="173" t="s">
        <v>1423</v>
      </c>
      <c r="I123" s="165"/>
      <c r="J123" s="174">
        <f>BK123</f>
        <v>0</v>
      </c>
      <c r="L123" s="162"/>
      <c r="M123" s="167"/>
      <c r="N123" s="168"/>
      <c r="O123" s="168"/>
      <c r="P123" s="169">
        <f>SUM(P124:P132)</f>
        <v>0</v>
      </c>
      <c r="Q123" s="168"/>
      <c r="R123" s="169">
        <f>SUM(R124:R132)</f>
        <v>0</v>
      </c>
      <c r="S123" s="168"/>
      <c r="T123" s="170">
        <f>SUM(T124:T132)</f>
        <v>0</v>
      </c>
      <c r="AR123" s="163" t="s">
        <v>78</v>
      </c>
      <c r="AT123" s="171" t="s">
        <v>70</v>
      </c>
      <c r="AU123" s="171" t="s">
        <v>15</v>
      </c>
      <c r="AY123" s="163" t="s">
        <v>158</v>
      </c>
      <c r="BK123" s="172">
        <f>SUM(BK124:BK132)</f>
        <v>0</v>
      </c>
    </row>
    <row r="124" spans="2:65" s="1" customFormat="1" ht="16.5" customHeight="1">
      <c r="B124" s="175"/>
      <c r="C124" s="176" t="s">
        <v>279</v>
      </c>
      <c r="D124" s="176" t="s">
        <v>160</v>
      </c>
      <c r="E124" s="177" t="s">
        <v>1660</v>
      </c>
      <c r="F124" s="178" t="s">
        <v>1661</v>
      </c>
      <c r="G124" s="179" t="s">
        <v>322</v>
      </c>
      <c r="H124" s="180">
        <v>1</v>
      </c>
      <c r="I124" s="181"/>
      <c r="J124" s="182">
        <f>ROUND(I124*H124,2)</f>
        <v>0</v>
      </c>
      <c r="K124" s="178" t="s">
        <v>3</v>
      </c>
      <c r="L124" s="37"/>
      <c r="M124" s="183" t="s">
        <v>3</v>
      </c>
      <c r="N124" s="184" t="s">
        <v>42</v>
      </c>
      <c r="O124" s="67"/>
      <c r="P124" s="185">
        <f>O124*H124</f>
        <v>0</v>
      </c>
      <c r="Q124" s="185">
        <v>0</v>
      </c>
      <c r="R124" s="185">
        <f>Q124*H124</f>
        <v>0</v>
      </c>
      <c r="S124" s="185">
        <v>0</v>
      </c>
      <c r="T124" s="186">
        <f>S124*H124</f>
        <v>0</v>
      </c>
      <c r="AR124" s="19" t="s">
        <v>253</v>
      </c>
      <c r="AT124" s="19" t="s">
        <v>160</v>
      </c>
      <c r="AU124" s="19" t="s">
        <v>78</v>
      </c>
      <c r="AY124" s="19" t="s">
        <v>158</v>
      </c>
      <c r="BE124" s="187">
        <f>IF(N124="základní",J124,0)</f>
        <v>0</v>
      </c>
      <c r="BF124" s="187">
        <f>IF(N124="snížená",J124,0)</f>
        <v>0</v>
      </c>
      <c r="BG124" s="187">
        <f>IF(N124="zákl. přenesená",J124,0)</f>
        <v>0</v>
      </c>
      <c r="BH124" s="187">
        <f>IF(N124="sníž. přenesená",J124,0)</f>
        <v>0</v>
      </c>
      <c r="BI124" s="187">
        <f>IF(N124="nulová",J124,0)</f>
        <v>0</v>
      </c>
      <c r="BJ124" s="19" t="s">
        <v>15</v>
      </c>
      <c r="BK124" s="187">
        <f>ROUND(I124*H124,2)</f>
        <v>0</v>
      </c>
      <c r="BL124" s="19" t="s">
        <v>253</v>
      </c>
      <c r="BM124" s="19" t="s">
        <v>1810</v>
      </c>
    </row>
    <row r="125" spans="2:65" s="1" customFormat="1" ht="16.5" customHeight="1">
      <c r="B125" s="175"/>
      <c r="C125" s="176" t="s">
        <v>301</v>
      </c>
      <c r="D125" s="176" t="s">
        <v>160</v>
      </c>
      <c r="E125" s="177" t="s">
        <v>1811</v>
      </c>
      <c r="F125" s="178" t="s">
        <v>1812</v>
      </c>
      <c r="G125" s="179" t="s">
        <v>219</v>
      </c>
      <c r="H125" s="180">
        <v>10</v>
      </c>
      <c r="I125" s="181"/>
      <c r="J125" s="182">
        <f>ROUND(I125*H125,2)</f>
        <v>0</v>
      </c>
      <c r="K125" s="178" t="s">
        <v>3</v>
      </c>
      <c r="L125" s="37"/>
      <c r="M125" s="183" t="s">
        <v>3</v>
      </c>
      <c r="N125" s="184" t="s">
        <v>42</v>
      </c>
      <c r="O125" s="67"/>
      <c r="P125" s="185">
        <f>O125*H125</f>
        <v>0</v>
      </c>
      <c r="Q125" s="185">
        <v>0</v>
      </c>
      <c r="R125" s="185">
        <f>Q125*H125</f>
        <v>0</v>
      </c>
      <c r="S125" s="185">
        <v>0</v>
      </c>
      <c r="T125" s="186">
        <f>S125*H125</f>
        <v>0</v>
      </c>
      <c r="AR125" s="19" t="s">
        <v>253</v>
      </c>
      <c r="AT125" s="19" t="s">
        <v>160</v>
      </c>
      <c r="AU125" s="19" t="s">
        <v>78</v>
      </c>
      <c r="AY125" s="19" t="s">
        <v>158</v>
      </c>
      <c r="BE125" s="187">
        <f>IF(N125="základní",J125,0)</f>
        <v>0</v>
      </c>
      <c r="BF125" s="187">
        <f>IF(N125="snížená",J125,0)</f>
        <v>0</v>
      </c>
      <c r="BG125" s="187">
        <f>IF(N125="zákl. přenesená",J125,0)</f>
        <v>0</v>
      </c>
      <c r="BH125" s="187">
        <f>IF(N125="sníž. přenesená",J125,0)</f>
        <v>0</v>
      </c>
      <c r="BI125" s="187">
        <f>IF(N125="nulová",J125,0)</f>
        <v>0</v>
      </c>
      <c r="BJ125" s="19" t="s">
        <v>15</v>
      </c>
      <c r="BK125" s="187">
        <f>ROUND(I125*H125,2)</f>
        <v>0</v>
      </c>
      <c r="BL125" s="19" t="s">
        <v>253</v>
      </c>
      <c r="BM125" s="19" t="s">
        <v>1813</v>
      </c>
    </row>
    <row r="126" spans="2:65" s="1" customFormat="1" ht="16.5" customHeight="1">
      <c r="B126" s="175"/>
      <c r="C126" s="176" t="s">
        <v>307</v>
      </c>
      <c r="D126" s="176" t="s">
        <v>160</v>
      </c>
      <c r="E126" s="177" t="s">
        <v>1814</v>
      </c>
      <c r="F126" s="178" t="s">
        <v>1815</v>
      </c>
      <c r="G126" s="179" t="s">
        <v>322</v>
      </c>
      <c r="H126" s="180">
        <v>1</v>
      </c>
      <c r="I126" s="181"/>
      <c r="J126" s="182">
        <f>ROUND(I126*H126,2)</f>
        <v>0</v>
      </c>
      <c r="K126" s="178" t="s">
        <v>3</v>
      </c>
      <c r="L126" s="37"/>
      <c r="M126" s="183" t="s">
        <v>3</v>
      </c>
      <c r="N126" s="184" t="s">
        <v>42</v>
      </c>
      <c r="O126" s="67"/>
      <c r="P126" s="185">
        <f>O126*H126</f>
        <v>0</v>
      </c>
      <c r="Q126" s="185">
        <v>0</v>
      </c>
      <c r="R126" s="185">
        <f>Q126*H126</f>
        <v>0</v>
      </c>
      <c r="S126" s="185">
        <v>0</v>
      </c>
      <c r="T126" s="186">
        <f>S126*H126</f>
        <v>0</v>
      </c>
      <c r="AR126" s="19" t="s">
        <v>253</v>
      </c>
      <c r="AT126" s="19" t="s">
        <v>160</v>
      </c>
      <c r="AU126" s="19" t="s">
        <v>78</v>
      </c>
      <c r="AY126" s="19" t="s">
        <v>158</v>
      </c>
      <c r="BE126" s="187">
        <f>IF(N126="základní",J126,0)</f>
        <v>0</v>
      </c>
      <c r="BF126" s="187">
        <f>IF(N126="snížená",J126,0)</f>
        <v>0</v>
      </c>
      <c r="BG126" s="187">
        <f>IF(N126="zákl. přenesená",J126,0)</f>
        <v>0</v>
      </c>
      <c r="BH126" s="187">
        <f>IF(N126="sníž. přenesená",J126,0)</f>
        <v>0</v>
      </c>
      <c r="BI126" s="187">
        <f>IF(N126="nulová",J126,0)</f>
        <v>0</v>
      </c>
      <c r="BJ126" s="19" t="s">
        <v>15</v>
      </c>
      <c r="BK126" s="187">
        <f>ROUND(I126*H126,2)</f>
        <v>0</v>
      </c>
      <c r="BL126" s="19" t="s">
        <v>253</v>
      </c>
      <c r="BM126" s="19" t="s">
        <v>1816</v>
      </c>
    </row>
    <row r="127" spans="2:65" s="1" customFormat="1" ht="16.5" customHeight="1">
      <c r="B127" s="175"/>
      <c r="C127" s="176" t="s">
        <v>8</v>
      </c>
      <c r="D127" s="176" t="s">
        <v>160</v>
      </c>
      <c r="E127" s="177" t="s">
        <v>1663</v>
      </c>
      <c r="F127" s="178" t="s">
        <v>1664</v>
      </c>
      <c r="G127" s="179" t="s">
        <v>198</v>
      </c>
      <c r="H127" s="180">
        <v>0.26</v>
      </c>
      <c r="I127" s="181"/>
      <c r="J127" s="182">
        <f>ROUND(I127*H127,2)</f>
        <v>0</v>
      </c>
      <c r="K127" s="178" t="s">
        <v>3</v>
      </c>
      <c r="L127" s="37"/>
      <c r="M127" s="183" t="s">
        <v>3</v>
      </c>
      <c r="N127" s="184" t="s">
        <v>42</v>
      </c>
      <c r="O127" s="67"/>
      <c r="P127" s="185">
        <f>O127*H127</f>
        <v>0</v>
      </c>
      <c r="Q127" s="185">
        <v>0</v>
      </c>
      <c r="R127" s="185">
        <f>Q127*H127</f>
        <v>0</v>
      </c>
      <c r="S127" s="185">
        <v>0</v>
      </c>
      <c r="T127" s="186">
        <f>S127*H127</f>
        <v>0</v>
      </c>
      <c r="AR127" s="19" t="s">
        <v>253</v>
      </c>
      <c r="AT127" s="19" t="s">
        <v>160</v>
      </c>
      <c r="AU127" s="19" t="s">
        <v>78</v>
      </c>
      <c r="AY127" s="19" t="s">
        <v>158</v>
      </c>
      <c r="BE127" s="187">
        <f>IF(N127="základní",J127,0)</f>
        <v>0</v>
      </c>
      <c r="BF127" s="187">
        <f>IF(N127="snížená",J127,0)</f>
        <v>0</v>
      </c>
      <c r="BG127" s="187">
        <f>IF(N127="zákl. přenesená",J127,0)</f>
        <v>0</v>
      </c>
      <c r="BH127" s="187">
        <f>IF(N127="sníž. přenesená",J127,0)</f>
        <v>0</v>
      </c>
      <c r="BI127" s="187">
        <f>IF(N127="nulová",J127,0)</f>
        <v>0</v>
      </c>
      <c r="BJ127" s="19" t="s">
        <v>15</v>
      </c>
      <c r="BK127" s="187">
        <f>ROUND(I127*H127,2)</f>
        <v>0</v>
      </c>
      <c r="BL127" s="19" t="s">
        <v>253</v>
      </c>
      <c r="BM127" s="19" t="s">
        <v>1817</v>
      </c>
    </row>
    <row r="128" spans="2:65" s="1" customFormat="1" ht="16.5" customHeight="1">
      <c r="B128" s="175"/>
      <c r="C128" s="176" t="s">
        <v>315</v>
      </c>
      <c r="D128" s="176" t="s">
        <v>160</v>
      </c>
      <c r="E128" s="177" t="s">
        <v>1818</v>
      </c>
      <c r="F128" s="178" t="s">
        <v>1667</v>
      </c>
      <c r="G128" s="179" t="s">
        <v>198</v>
      </c>
      <c r="H128" s="180">
        <v>2.6</v>
      </c>
      <c r="I128" s="181"/>
      <c r="J128" s="182">
        <f>ROUND(I128*H128,2)</f>
        <v>0</v>
      </c>
      <c r="K128" s="178" t="s">
        <v>3</v>
      </c>
      <c r="L128" s="37"/>
      <c r="M128" s="183" t="s">
        <v>3</v>
      </c>
      <c r="N128" s="184" t="s">
        <v>42</v>
      </c>
      <c r="O128" s="67"/>
      <c r="P128" s="185">
        <f>O128*H128</f>
        <v>0</v>
      </c>
      <c r="Q128" s="185">
        <v>0</v>
      </c>
      <c r="R128" s="185">
        <f>Q128*H128</f>
        <v>0</v>
      </c>
      <c r="S128" s="185">
        <v>0</v>
      </c>
      <c r="T128" s="186">
        <f>S128*H128</f>
        <v>0</v>
      </c>
      <c r="AR128" s="19" t="s">
        <v>253</v>
      </c>
      <c r="AT128" s="19" t="s">
        <v>160</v>
      </c>
      <c r="AU128" s="19" t="s">
        <v>78</v>
      </c>
      <c r="AY128" s="19" t="s">
        <v>158</v>
      </c>
      <c r="BE128" s="187">
        <f>IF(N128="základní",J128,0)</f>
        <v>0</v>
      </c>
      <c r="BF128" s="187">
        <f>IF(N128="snížená",J128,0)</f>
        <v>0</v>
      </c>
      <c r="BG128" s="187">
        <f>IF(N128="zákl. přenesená",J128,0)</f>
        <v>0</v>
      </c>
      <c r="BH128" s="187">
        <f>IF(N128="sníž. přenesená",J128,0)</f>
        <v>0</v>
      </c>
      <c r="BI128" s="187">
        <f>IF(N128="nulová",J128,0)</f>
        <v>0</v>
      </c>
      <c r="BJ128" s="19" t="s">
        <v>15</v>
      </c>
      <c r="BK128" s="187">
        <f>ROUND(I128*H128,2)</f>
        <v>0</v>
      </c>
      <c r="BL128" s="19" t="s">
        <v>253</v>
      </c>
      <c r="BM128" s="19" t="s">
        <v>1819</v>
      </c>
    </row>
    <row r="129" spans="2:65" s="1" customFormat="1" ht="16.5" customHeight="1">
      <c r="B129" s="175"/>
      <c r="C129" s="176" t="s">
        <v>319</v>
      </c>
      <c r="D129" s="176" t="s">
        <v>160</v>
      </c>
      <c r="E129" s="177" t="s">
        <v>1669</v>
      </c>
      <c r="F129" s="178" t="s">
        <v>1670</v>
      </c>
      <c r="G129" s="179" t="s">
        <v>198</v>
      </c>
      <c r="H129" s="180">
        <v>0.26</v>
      </c>
      <c r="I129" s="181"/>
      <c r="J129" s="182">
        <f>ROUND(I129*H129,2)</f>
        <v>0</v>
      </c>
      <c r="K129" s="178" t="s">
        <v>3</v>
      </c>
      <c r="L129" s="37"/>
      <c r="M129" s="183" t="s">
        <v>3</v>
      </c>
      <c r="N129" s="184" t="s">
        <v>42</v>
      </c>
      <c r="O129" s="67"/>
      <c r="P129" s="185">
        <f>O129*H129</f>
        <v>0</v>
      </c>
      <c r="Q129" s="185">
        <v>0</v>
      </c>
      <c r="R129" s="185">
        <f>Q129*H129</f>
        <v>0</v>
      </c>
      <c r="S129" s="185">
        <v>0</v>
      </c>
      <c r="T129" s="186">
        <f>S129*H129</f>
        <v>0</v>
      </c>
      <c r="AR129" s="19" t="s">
        <v>253</v>
      </c>
      <c r="AT129" s="19" t="s">
        <v>160</v>
      </c>
      <c r="AU129" s="19" t="s">
        <v>78</v>
      </c>
      <c r="AY129" s="19" t="s">
        <v>158</v>
      </c>
      <c r="BE129" s="187">
        <f>IF(N129="základní",J129,0)</f>
        <v>0</v>
      </c>
      <c r="BF129" s="187">
        <f>IF(N129="snížená",J129,0)</f>
        <v>0</v>
      </c>
      <c r="BG129" s="187">
        <f>IF(N129="zákl. přenesená",J129,0)</f>
        <v>0</v>
      </c>
      <c r="BH129" s="187">
        <f>IF(N129="sníž. přenesená",J129,0)</f>
        <v>0</v>
      </c>
      <c r="BI129" s="187">
        <f>IF(N129="nulová",J129,0)</f>
        <v>0</v>
      </c>
      <c r="BJ129" s="19" t="s">
        <v>15</v>
      </c>
      <c r="BK129" s="187">
        <f>ROUND(I129*H129,2)</f>
        <v>0</v>
      </c>
      <c r="BL129" s="19" t="s">
        <v>253</v>
      </c>
      <c r="BM129" s="19" t="s">
        <v>1820</v>
      </c>
    </row>
    <row r="130" spans="2:65" s="1" customFormat="1" ht="16.5" customHeight="1">
      <c r="B130" s="175"/>
      <c r="C130" s="176" t="s">
        <v>326</v>
      </c>
      <c r="D130" s="176" t="s">
        <v>160</v>
      </c>
      <c r="E130" s="177" t="s">
        <v>1672</v>
      </c>
      <c r="F130" s="178" t="s">
        <v>1673</v>
      </c>
      <c r="G130" s="179" t="s">
        <v>198</v>
      </c>
      <c r="H130" s="180">
        <v>0.26</v>
      </c>
      <c r="I130" s="181"/>
      <c r="J130" s="182">
        <f>ROUND(I130*H130,2)</f>
        <v>0</v>
      </c>
      <c r="K130" s="178" t="s">
        <v>3</v>
      </c>
      <c r="L130" s="37"/>
      <c r="M130" s="183" t="s">
        <v>3</v>
      </c>
      <c r="N130" s="184" t="s">
        <v>42</v>
      </c>
      <c r="O130" s="67"/>
      <c r="P130" s="185">
        <f>O130*H130</f>
        <v>0</v>
      </c>
      <c r="Q130" s="185">
        <v>0</v>
      </c>
      <c r="R130" s="185">
        <f>Q130*H130</f>
        <v>0</v>
      </c>
      <c r="S130" s="185">
        <v>0</v>
      </c>
      <c r="T130" s="186">
        <f>S130*H130</f>
        <v>0</v>
      </c>
      <c r="AR130" s="19" t="s">
        <v>253</v>
      </c>
      <c r="AT130" s="19" t="s">
        <v>160</v>
      </c>
      <c r="AU130" s="19" t="s">
        <v>78</v>
      </c>
      <c r="AY130" s="19" t="s">
        <v>158</v>
      </c>
      <c r="BE130" s="187">
        <f>IF(N130="základní",J130,0)</f>
        <v>0</v>
      </c>
      <c r="BF130" s="187">
        <f>IF(N130="snížená",J130,0)</f>
        <v>0</v>
      </c>
      <c r="BG130" s="187">
        <f>IF(N130="zákl. přenesená",J130,0)</f>
        <v>0</v>
      </c>
      <c r="BH130" s="187">
        <f>IF(N130="sníž. přenesená",J130,0)</f>
        <v>0</v>
      </c>
      <c r="BI130" s="187">
        <f>IF(N130="nulová",J130,0)</f>
        <v>0</v>
      </c>
      <c r="BJ130" s="19" t="s">
        <v>15</v>
      </c>
      <c r="BK130" s="187">
        <f>ROUND(I130*H130,2)</f>
        <v>0</v>
      </c>
      <c r="BL130" s="19" t="s">
        <v>253</v>
      </c>
      <c r="BM130" s="19" t="s">
        <v>1821</v>
      </c>
    </row>
    <row r="131" spans="2:65" s="1" customFormat="1" ht="16.5" customHeight="1">
      <c r="B131" s="175"/>
      <c r="C131" s="176" t="s">
        <v>332</v>
      </c>
      <c r="D131" s="176" t="s">
        <v>160</v>
      </c>
      <c r="E131" s="177" t="s">
        <v>1675</v>
      </c>
      <c r="F131" s="178" t="s">
        <v>1676</v>
      </c>
      <c r="G131" s="179" t="s">
        <v>198</v>
      </c>
      <c r="H131" s="180">
        <v>5.2</v>
      </c>
      <c r="I131" s="181"/>
      <c r="J131" s="182">
        <f>ROUND(I131*H131,2)</f>
        <v>0</v>
      </c>
      <c r="K131" s="178" t="s">
        <v>3</v>
      </c>
      <c r="L131" s="37"/>
      <c r="M131" s="183" t="s">
        <v>3</v>
      </c>
      <c r="N131" s="184" t="s">
        <v>42</v>
      </c>
      <c r="O131" s="67"/>
      <c r="P131" s="185">
        <f>O131*H131</f>
        <v>0</v>
      </c>
      <c r="Q131" s="185">
        <v>0</v>
      </c>
      <c r="R131" s="185">
        <f>Q131*H131</f>
        <v>0</v>
      </c>
      <c r="S131" s="185">
        <v>0</v>
      </c>
      <c r="T131" s="186">
        <f>S131*H131</f>
        <v>0</v>
      </c>
      <c r="AR131" s="19" t="s">
        <v>253</v>
      </c>
      <c r="AT131" s="19" t="s">
        <v>160</v>
      </c>
      <c r="AU131" s="19" t="s">
        <v>78</v>
      </c>
      <c r="AY131" s="19" t="s">
        <v>158</v>
      </c>
      <c r="BE131" s="187">
        <f>IF(N131="základní",J131,0)</f>
        <v>0</v>
      </c>
      <c r="BF131" s="187">
        <f>IF(N131="snížená",J131,0)</f>
        <v>0</v>
      </c>
      <c r="BG131" s="187">
        <f>IF(N131="zákl. přenesená",J131,0)</f>
        <v>0</v>
      </c>
      <c r="BH131" s="187">
        <f>IF(N131="sníž. přenesená",J131,0)</f>
        <v>0</v>
      </c>
      <c r="BI131" s="187">
        <f>IF(N131="nulová",J131,0)</f>
        <v>0</v>
      </c>
      <c r="BJ131" s="19" t="s">
        <v>15</v>
      </c>
      <c r="BK131" s="187">
        <f>ROUND(I131*H131,2)</f>
        <v>0</v>
      </c>
      <c r="BL131" s="19" t="s">
        <v>253</v>
      </c>
      <c r="BM131" s="19" t="s">
        <v>1822</v>
      </c>
    </row>
    <row r="132" spans="2:65" s="1" customFormat="1" ht="16.5" customHeight="1">
      <c r="B132" s="175"/>
      <c r="C132" s="176" t="s">
        <v>336</v>
      </c>
      <c r="D132" s="176" t="s">
        <v>160</v>
      </c>
      <c r="E132" s="177" t="s">
        <v>1678</v>
      </c>
      <c r="F132" s="178" t="s">
        <v>1679</v>
      </c>
      <c r="G132" s="179" t="s">
        <v>198</v>
      </c>
      <c r="H132" s="180">
        <v>0.26</v>
      </c>
      <c r="I132" s="181"/>
      <c r="J132" s="182">
        <f>ROUND(I132*H132,2)</f>
        <v>0</v>
      </c>
      <c r="K132" s="178" t="s">
        <v>3</v>
      </c>
      <c r="L132" s="37"/>
      <c r="M132" s="183" t="s">
        <v>3</v>
      </c>
      <c r="N132" s="184" t="s">
        <v>42</v>
      </c>
      <c r="O132" s="67"/>
      <c r="P132" s="185">
        <f>O132*H132</f>
        <v>0</v>
      </c>
      <c r="Q132" s="185">
        <v>0</v>
      </c>
      <c r="R132" s="185">
        <f>Q132*H132</f>
        <v>0</v>
      </c>
      <c r="S132" s="185">
        <v>0</v>
      </c>
      <c r="T132" s="186">
        <f>S132*H132</f>
        <v>0</v>
      </c>
      <c r="AR132" s="19" t="s">
        <v>253</v>
      </c>
      <c r="AT132" s="19" t="s">
        <v>160</v>
      </c>
      <c r="AU132" s="19" t="s">
        <v>78</v>
      </c>
      <c r="AY132" s="19" t="s">
        <v>158</v>
      </c>
      <c r="BE132" s="187">
        <f>IF(N132="základní",J132,0)</f>
        <v>0</v>
      </c>
      <c r="BF132" s="187">
        <f>IF(N132="snížená",J132,0)</f>
        <v>0</v>
      </c>
      <c r="BG132" s="187">
        <f>IF(N132="zákl. přenesená",J132,0)</f>
        <v>0</v>
      </c>
      <c r="BH132" s="187">
        <f>IF(N132="sníž. přenesená",J132,0)</f>
        <v>0</v>
      </c>
      <c r="BI132" s="187">
        <f>IF(N132="nulová",J132,0)</f>
        <v>0</v>
      </c>
      <c r="BJ132" s="19" t="s">
        <v>15</v>
      </c>
      <c r="BK132" s="187">
        <f>ROUND(I132*H132,2)</f>
        <v>0</v>
      </c>
      <c r="BL132" s="19" t="s">
        <v>253</v>
      </c>
      <c r="BM132" s="19" t="s">
        <v>1823</v>
      </c>
    </row>
    <row r="133" spans="2:63" s="11" customFormat="1" ht="22.8" customHeight="1">
      <c r="B133" s="162"/>
      <c r="D133" s="163" t="s">
        <v>70</v>
      </c>
      <c r="E133" s="173" t="s">
        <v>1824</v>
      </c>
      <c r="F133" s="173" t="s">
        <v>99</v>
      </c>
      <c r="I133" s="165"/>
      <c r="J133" s="174">
        <f>BK133</f>
        <v>0</v>
      </c>
      <c r="L133" s="162"/>
      <c r="M133" s="167"/>
      <c r="N133" s="168"/>
      <c r="O133" s="168"/>
      <c r="P133" s="169">
        <f>SUM(P134:P136)</f>
        <v>0</v>
      </c>
      <c r="Q133" s="168"/>
      <c r="R133" s="169">
        <f>SUM(R134:R136)</f>
        <v>0</v>
      </c>
      <c r="S133" s="168"/>
      <c r="T133" s="170">
        <f>SUM(T134:T136)</f>
        <v>0</v>
      </c>
      <c r="AR133" s="163" t="s">
        <v>78</v>
      </c>
      <c r="AT133" s="171" t="s">
        <v>70</v>
      </c>
      <c r="AU133" s="171" t="s">
        <v>15</v>
      </c>
      <c r="AY133" s="163" t="s">
        <v>158</v>
      </c>
      <c r="BK133" s="172">
        <f>SUM(BK134:BK136)</f>
        <v>0</v>
      </c>
    </row>
    <row r="134" spans="2:65" s="1" customFormat="1" ht="16.5" customHeight="1">
      <c r="B134" s="175"/>
      <c r="C134" s="176" t="s">
        <v>341</v>
      </c>
      <c r="D134" s="176" t="s">
        <v>160</v>
      </c>
      <c r="E134" s="177" t="s">
        <v>1825</v>
      </c>
      <c r="F134" s="178" t="s">
        <v>1826</v>
      </c>
      <c r="G134" s="179" t="s">
        <v>219</v>
      </c>
      <c r="H134" s="180">
        <v>12</v>
      </c>
      <c r="I134" s="181"/>
      <c r="J134" s="182">
        <f>ROUND(I134*H134,2)</f>
        <v>0</v>
      </c>
      <c r="K134" s="178" t="s">
        <v>3</v>
      </c>
      <c r="L134" s="37"/>
      <c r="M134" s="183" t="s">
        <v>3</v>
      </c>
      <c r="N134" s="184" t="s">
        <v>42</v>
      </c>
      <c r="O134" s="67"/>
      <c r="P134" s="185">
        <f>O134*H134</f>
        <v>0</v>
      </c>
      <c r="Q134" s="185">
        <v>0</v>
      </c>
      <c r="R134" s="185">
        <f>Q134*H134</f>
        <v>0</v>
      </c>
      <c r="S134" s="185">
        <v>0</v>
      </c>
      <c r="T134" s="186">
        <f>S134*H134</f>
        <v>0</v>
      </c>
      <c r="AR134" s="19" t="s">
        <v>253</v>
      </c>
      <c r="AT134" s="19" t="s">
        <v>160</v>
      </c>
      <c r="AU134" s="19" t="s">
        <v>78</v>
      </c>
      <c r="AY134" s="19" t="s">
        <v>158</v>
      </c>
      <c r="BE134" s="187">
        <f>IF(N134="základní",J134,0)</f>
        <v>0</v>
      </c>
      <c r="BF134" s="187">
        <f>IF(N134="snížená",J134,0)</f>
        <v>0</v>
      </c>
      <c r="BG134" s="187">
        <f>IF(N134="zákl. přenesená",J134,0)</f>
        <v>0</v>
      </c>
      <c r="BH134" s="187">
        <f>IF(N134="sníž. přenesená",J134,0)</f>
        <v>0</v>
      </c>
      <c r="BI134" s="187">
        <f>IF(N134="nulová",J134,0)</f>
        <v>0</v>
      </c>
      <c r="BJ134" s="19" t="s">
        <v>15</v>
      </c>
      <c r="BK134" s="187">
        <f>ROUND(I134*H134,2)</f>
        <v>0</v>
      </c>
      <c r="BL134" s="19" t="s">
        <v>253</v>
      </c>
      <c r="BM134" s="19" t="s">
        <v>1827</v>
      </c>
    </row>
    <row r="135" spans="2:65" s="1" customFormat="1" ht="16.5" customHeight="1">
      <c r="B135" s="175"/>
      <c r="C135" s="176" t="s">
        <v>345</v>
      </c>
      <c r="D135" s="176" t="s">
        <v>160</v>
      </c>
      <c r="E135" s="177" t="s">
        <v>1828</v>
      </c>
      <c r="F135" s="178" t="s">
        <v>1829</v>
      </c>
      <c r="G135" s="179" t="s">
        <v>219</v>
      </c>
      <c r="H135" s="180">
        <v>12</v>
      </c>
      <c r="I135" s="181"/>
      <c r="J135" s="182">
        <f>ROUND(I135*H135,2)</f>
        <v>0</v>
      </c>
      <c r="K135" s="178" t="s">
        <v>3</v>
      </c>
      <c r="L135" s="37"/>
      <c r="M135" s="183" t="s">
        <v>3</v>
      </c>
      <c r="N135" s="184" t="s">
        <v>42</v>
      </c>
      <c r="O135" s="67"/>
      <c r="P135" s="185">
        <f>O135*H135</f>
        <v>0</v>
      </c>
      <c r="Q135" s="185">
        <v>0</v>
      </c>
      <c r="R135" s="185">
        <f>Q135*H135</f>
        <v>0</v>
      </c>
      <c r="S135" s="185">
        <v>0</v>
      </c>
      <c r="T135" s="186">
        <f>S135*H135</f>
        <v>0</v>
      </c>
      <c r="AR135" s="19" t="s">
        <v>253</v>
      </c>
      <c r="AT135" s="19" t="s">
        <v>160</v>
      </c>
      <c r="AU135" s="19" t="s">
        <v>78</v>
      </c>
      <c r="AY135" s="19" t="s">
        <v>158</v>
      </c>
      <c r="BE135" s="187">
        <f>IF(N135="základní",J135,0)</f>
        <v>0</v>
      </c>
      <c r="BF135" s="187">
        <f>IF(N135="snížená",J135,0)</f>
        <v>0</v>
      </c>
      <c r="BG135" s="187">
        <f>IF(N135="zákl. přenesená",J135,0)</f>
        <v>0</v>
      </c>
      <c r="BH135" s="187">
        <f>IF(N135="sníž. přenesená",J135,0)</f>
        <v>0</v>
      </c>
      <c r="BI135" s="187">
        <f>IF(N135="nulová",J135,0)</f>
        <v>0</v>
      </c>
      <c r="BJ135" s="19" t="s">
        <v>15</v>
      </c>
      <c r="BK135" s="187">
        <f>ROUND(I135*H135,2)</f>
        <v>0</v>
      </c>
      <c r="BL135" s="19" t="s">
        <v>253</v>
      </c>
      <c r="BM135" s="19" t="s">
        <v>1830</v>
      </c>
    </row>
    <row r="136" spans="2:65" s="1" customFormat="1" ht="16.5" customHeight="1">
      <c r="B136" s="175"/>
      <c r="C136" s="212" t="s">
        <v>349</v>
      </c>
      <c r="D136" s="212" t="s">
        <v>248</v>
      </c>
      <c r="E136" s="213" t="s">
        <v>1831</v>
      </c>
      <c r="F136" s="214" t="s">
        <v>1832</v>
      </c>
      <c r="G136" s="215" t="s">
        <v>219</v>
      </c>
      <c r="H136" s="216">
        <v>12</v>
      </c>
      <c r="I136" s="217"/>
      <c r="J136" s="218">
        <f>ROUND(I136*H136,2)</f>
        <v>0</v>
      </c>
      <c r="K136" s="214" t="s">
        <v>3</v>
      </c>
      <c r="L136" s="219"/>
      <c r="M136" s="236" t="s">
        <v>3</v>
      </c>
      <c r="N136" s="237" t="s">
        <v>42</v>
      </c>
      <c r="O136" s="233"/>
      <c r="P136" s="234">
        <f>O136*H136</f>
        <v>0</v>
      </c>
      <c r="Q136" s="234">
        <v>0</v>
      </c>
      <c r="R136" s="234">
        <f>Q136*H136</f>
        <v>0</v>
      </c>
      <c r="S136" s="234">
        <v>0</v>
      </c>
      <c r="T136" s="235">
        <f>S136*H136</f>
        <v>0</v>
      </c>
      <c r="AR136" s="19" t="s">
        <v>364</v>
      </c>
      <c r="AT136" s="19" t="s">
        <v>248</v>
      </c>
      <c r="AU136" s="19" t="s">
        <v>78</v>
      </c>
      <c r="AY136" s="19" t="s">
        <v>158</v>
      </c>
      <c r="BE136" s="187">
        <f>IF(N136="základní",J136,0)</f>
        <v>0</v>
      </c>
      <c r="BF136" s="187">
        <f>IF(N136="snížená",J136,0)</f>
        <v>0</v>
      </c>
      <c r="BG136" s="187">
        <f>IF(N136="zákl. přenesená",J136,0)</f>
        <v>0</v>
      </c>
      <c r="BH136" s="187">
        <f>IF(N136="sníž. přenesená",J136,0)</f>
        <v>0</v>
      </c>
      <c r="BI136" s="187">
        <f>IF(N136="nulová",J136,0)</f>
        <v>0</v>
      </c>
      <c r="BJ136" s="19" t="s">
        <v>15</v>
      </c>
      <c r="BK136" s="187">
        <f>ROUND(I136*H136,2)</f>
        <v>0</v>
      </c>
      <c r="BL136" s="19" t="s">
        <v>253</v>
      </c>
      <c r="BM136" s="19" t="s">
        <v>1833</v>
      </c>
    </row>
    <row r="137" spans="2:12" s="1" customFormat="1" ht="6.95" customHeight="1">
      <c r="B137" s="52"/>
      <c r="C137" s="53"/>
      <c r="D137" s="53"/>
      <c r="E137" s="53"/>
      <c r="F137" s="53"/>
      <c r="G137" s="53"/>
      <c r="H137" s="53"/>
      <c r="I137" s="137"/>
      <c r="J137" s="53"/>
      <c r="K137" s="53"/>
      <c r="L137" s="37"/>
    </row>
  </sheetData>
  <autoFilter ref="C98:K136"/>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38" customWidth="1"/>
    <col min="2" max="2" width="1.7109375" style="238" customWidth="1"/>
    <col min="3" max="4" width="5.00390625" style="238" customWidth="1"/>
    <col min="5" max="5" width="11.7109375" style="238" customWidth="1"/>
    <col min="6" max="6" width="9.140625" style="238" customWidth="1"/>
    <col min="7" max="7" width="5.00390625" style="238" customWidth="1"/>
    <col min="8" max="8" width="77.8515625" style="238" customWidth="1"/>
    <col min="9" max="10" width="20.00390625" style="238" customWidth="1"/>
    <col min="11" max="11" width="1.7109375" style="238" customWidth="1"/>
  </cols>
  <sheetData>
    <row r="1" ht="37.5" customHeight="1"/>
    <row r="2" spans="2:11" ht="7.5" customHeight="1">
      <c r="B2" s="239"/>
      <c r="C2" s="240"/>
      <c r="D2" s="240"/>
      <c r="E2" s="240"/>
      <c r="F2" s="240"/>
      <c r="G2" s="240"/>
      <c r="H2" s="240"/>
      <c r="I2" s="240"/>
      <c r="J2" s="240"/>
      <c r="K2" s="241"/>
    </row>
    <row r="3" spans="2:11" s="16" customFormat="1" ht="45" customHeight="1">
      <c r="B3" s="242"/>
      <c r="C3" s="243" t="s">
        <v>1834</v>
      </c>
      <c r="D3" s="243"/>
      <c r="E3" s="243"/>
      <c r="F3" s="243"/>
      <c r="G3" s="243"/>
      <c r="H3" s="243"/>
      <c r="I3" s="243"/>
      <c r="J3" s="243"/>
      <c r="K3" s="244"/>
    </row>
    <row r="4" spans="2:11" ht="25.5" customHeight="1">
      <c r="B4" s="245"/>
      <c r="C4" s="246" t="s">
        <v>1835</v>
      </c>
      <c r="D4" s="246"/>
      <c r="E4" s="246"/>
      <c r="F4" s="246"/>
      <c r="G4" s="246"/>
      <c r="H4" s="246"/>
      <c r="I4" s="246"/>
      <c r="J4" s="246"/>
      <c r="K4" s="247"/>
    </row>
    <row r="5" spans="2:11" ht="5.25" customHeight="1">
      <c r="B5" s="245"/>
      <c r="C5" s="248"/>
      <c r="D5" s="248"/>
      <c r="E5" s="248"/>
      <c r="F5" s="248"/>
      <c r="G5" s="248"/>
      <c r="H5" s="248"/>
      <c r="I5" s="248"/>
      <c r="J5" s="248"/>
      <c r="K5" s="247"/>
    </row>
    <row r="6" spans="2:11" ht="15" customHeight="1">
      <c r="B6" s="245"/>
      <c r="C6" s="249" t="s">
        <v>1836</v>
      </c>
      <c r="D6" s="249"/>
      <c r="E6" s="249"/>
      <c r="F6" s="249"/>
      <c r="G6" s="249"/>
      <c r="H6" s="249"/>
      <c r="I6" s="249"/>
      <c r="J6" s="249"/>
      <c r="K6" s="247"/>
    </row>
    <row r="7" spans="2:11" ht="15" customHeight="1">
      <c r="B7" s="250"/>
      <c r="C7" s="249" t="s">
        <v>1837</v>
      </c>
      <c r="D7" s="249"/>
      <c r="E7" s="249"/>
      <c r="F7" s="249"/>
      <c r="G7" s="249"/>
      <c r="H7" s="249"/>
      <c r="I7" s="249"/>
      <c r="J7" s="249"/>
      <c r="K7" s="247"/>
    </row>
    <row r="8" spans="2:11" ht="12.75" customHeight="1">
      <c r="B8" s="250"/>
      <c r="C8" s="249"/>
      <c r="D8" s="249"/>
      <c r="E8" s="249"/>
      <c r="F8" s="249"/>
      <c r="G8" s="249"/>
      <c r="H8" s="249"/>
      <c r="I8" s="249"/>
      <c r="J8" s="249"/>
      <c r="K8" s="247"/>
    </row>
    <row r="9" spans="2:11" ht="15" customHeight="1">
      <c r="B9" s="250"/>
      <c r="C9" s="249" t="s">
        <v>1838</v>
      </c>
      <c r="D9" s="249"/>
      <c r="E9" s="249"/>
      <c r="F9" s="249"/>
      <c r="G9" s="249"/>
      <c r="H9" s="249"/>
      <c r="I9" s="249"/>
      <c r="J9" s="249"/>
      <c r="K9" s="247"/>
    </row>
    <row r="10" spans="2:11" ht="15" customHeight="1">
      <c r="B10" s="250"/>
      <c r="C10" s="249"/>
      <c r="D10" s="249" t="s">
        <v>1839</v>
      </c>
      <c r="E10" s="249"/>
      <c r="F10" s="249"/>
      <c r="G10" s="249"/>
      <c r="H10" s="249"/>
      <c r="I10" s="249"/>
      <c r="J10" s="249"/>
      <c r="K10" s="247"/>
    </row>
    <row r="11" spans="2:11" ht="15" customHeight="1">
      <c r="B11" s="250"/>
      <c r="C11" s="251"/>
      <c r="D11" s="249" t="s">
        <v>1840</v>
      </c>
      <c r="E11" s="249"/>
      <c r="F11" s="249"/>
      <c r="G11" s="249"/>
      <c r="H11" s="249"/>
      <c r="I11" s="249"/>
      <c r="J11" s="249"/>
      <c r="K11" s="247"/>
    </row>
    <row r="12" spans="2:11" ht="15" customHeight="1">
      <c r="B12" s="250"/>
      <c r="C12" s="251"/>
      <c r="D12" s="249"/>
      <c r="E12" s="249"/>
      <c r="F12" s="249"/>
      <c r="G12" s="249"/>
      <c r="H12" s="249"/>
      <c r="I12" s="249"/>
      <c r="J12" s="249"/>
      <c r="K12" s="247"/>
    </row>
    <row r="13" spans="2:11" ht="15" customHeight="1">
      <c r="B13" s="250"/>
      <c r="C13" s="251"/>
      <c r="D13" s="252" t="s">
        <v>1841</v>
      </c>
      <c r="E13" s="249"/>
      <c r="F13" s="249"/>
      <c r="G13" s="249"/>
      <c r="H13" s="249"/>
      <c r="I13" s="249"/>
      <c r="J13" s="249"/>
      <c r="K13" s="247"/>
    </row>
    <row r="14" spans="2:11" ht="12.75" customHeight="1">
      <c r="B14" s="250"/>
      <c r="C14" s="251"/>
      <c r="D14" s="251"/>
      <c r="E14" s="251"/>
      <c r="F14" s="251"/>
      <c r="G14" s="251"/>
      <c r="H14" s="251"/>
      <c r="I14" s="251"/>
      <c r="J14" s="251"/>
      <c r="K14" s="247"/>
    </row>
    <row r="15" spans="2:11" ht="15" customHeight="1">
      <c r="B15" s="250"/>
      <c r="C15" s="251"/>
      <c r="D15" s="249" t="s">
        <v>1842</v>
      </c>
      <c r="E15" s="249"/>
      <c r="F15" s="249"/>
      <c r="G15" s="249"/>
      <c r="H15" s="249"/>
      <c r="I15" s="249"/>
      <c r="J15" s="249"/>
      <c r="K15" s="247"/>
    </row>
    <row r="16" spans="2:11" ht="15" customHeight="1">
      <c r="B16" s="250"/>
      <c r="C16" s="251"/>
      <c r="D16" s="249" t="s">
        <v>1843</v>
      </c>
      <c r="E16" s="249"/>
      <c r="F16" s="249"/>
      <c r="G16" s="249"/>
      <c r="H16" s="249"/>
      <c r="I16" s="249"/>
      <c r="J16" s="249"/>
      <c r="K16" s="247"/>
    </row>
    <row r="17" spans="2:11" ht="15" customHeight="1">
      <c r="B17" s="250"/>
      <c r="C17" s="251"/>
      <c r="D17" s="249" t="s">
        <v>1844</v>
      </c>
      <c r="E17" s="249"/>
      <c r="F17" s="249"/>
      <c r="G17" s="249"/>
      <c r="H17" s="249"/>
      <c r="I17" s="249"/>
      <c r="J17" s="249"/>
      <c r="K17" s="247"/>
    </row>
    <row r="18" spans="2:11" ht="15" customHeight="1">
      <c r="B18" s="250"/>
      <c r="C18" s="251"/>
      <c r="D18" s="251"/>
      <c r="E18" s="253" t="s">
        <v>76</v>
      </c>
      <c r="F18" s="249" t="s">
        <v>1845</v>
      </c>
      <c r="G18" s="249"/>
      <c r="H18" s="249"/>
      <c r="I18" s="249"/>
      <c r="J18" s="249"/>
      <c r="K18" s="247"/>
    </row>
    <row r="19" spans="2:11" ht="15" customHeight="1">
      <c r="B19" s="250"/>
      <c r="C19" s="251"/>
      <c r="D19" s="251"/>
      <c r="E19" s="253" t="s">
        <v>1846</v>
      </c>
      <c r="F19" s="249" t="s">
        <v>1847</v>
      </c>
      <c r="G19" s="249"/>
      <c r="H19" s="249"/>
      <c r="I19" s="249"/>
      <c r="J19" s="249"/>
      <c r="K19" s="247"/>
    </row>
    <row r="20" spans="2:11" ht="15" customHeight="1">
      <c r="B20" s="250"/>
      <c r="C20" s="251"/>
      <c r="D20" s="251"/>
      <c r="E20" s="253" t="s">
        <v>1848</v>
      </c>
      <c r="F20" s="249" t="s">
        <v>1849</v>
      </c>
      <c r="G20" s="249"/>
      <c r="H20" s="249"/>
      <c r="I20" s="249"/>
      <c r="J20" s="249"/>
      <c r="K20" s="247"/>
    </row>
    <row r="21" spans="2:11" ht="15" customHeight="1">
      <c r="B21" s="250"/>
      <c r="C21" s="251"/>
      <c r="D21" s="251"/>
      <c r="E21" s="253" t="s">
        <v>1850</v>
      </c>
      <c r="F21" s="249" t="s">
        <v>1851</v>
      </c>
      <c r="G21" s="249"/>
      <c r="H21" s="249"/>
      <c r="I21" s="249"/>
      <c r="J21" s="249"/>
      <c r="K21" s="247"/>
    </row>
    <row r="22" spans="2:11" ht="15" customHeight="1">
      <c r="B22" s="250"/>
      <c r="C22" s="251"/>
      <c r="D22" s="251"/>
      <c r="E22" s="253" t="s">
        <v>1852</v>
      </c>
      <c r="F22" s="249" t="s">
        <v>1853</v>
      </c>
      <c r="G22" s="249"/>
      <c r="H22" s="249"/>
      <c r="I22" s="249"/>
      <c r="J22" s="249"/>
      <c r="K22" s="247"/>
    </row>
    <row r="23" spans="2:11" ht="15" customHeight="1">
      <c r="B23" s="250"/>
      <c r="C23" s="251"/>
      <c r="D23" s="251"/>
      <c r="E23" s="253" t="s">
        <v>80</v>
      </c>
      <c r="F23" s="249" t="s">
        <v>1854</v>
      </c>
      <c r="G23" s="249"/>
      <c r="H23" s="249"/>
      <c r="I23" s="249"/>
      <c r="J23" s="249"/>
      <c r="K23" s="247"/>
    </row>
    <row r="24" spans="2:11" ht="12.75" customHeight="1">
      <c r="B24" s="250"/>
      <c r="C24" s="251"/>
      <c r="D24" s="251"/>
      <c r="E24" s="251"/>
      <c r="F24" s="251"/>
      <c r="G24" s="251"/>
      <c r="H24" s="251"/>
      <c r="I24" s="251"/>
      <c r="J24" s="251"/>
      <c r="K24" s="247"/>
    </row>
    <row r="25" spans="2:11" ht="15" customHeight="1">
      <c r="B25" s="250"/>
      <c r="C25" s="249" t="s">
        <v>1855</v>
      </c>
      <c r="D25" s="249"/>
      <c r="E25" s="249"/>
      <c r="F25" s="249"/>
      <c r="G25" s="249"/>
      <c r="H25" s="249"/>
      <c r="I25" s="249"/>
      <c r="J25" s="249"/>
      <c r="K25" s="247"/>
    </row>
    <row r="26" spans="2:11" ht="15" customHeight="1">
      <c r="B26" s="250"/>
      <c r="C26" s="249" t="s">
        <v>1856</v>
      </c>
      <c r="D26" s="249"/>
      <c r="E26" s="249"/>
      <c r="F26" s="249"/>
      <c r="G26" s="249"/>
      <c r="H26" s="249"/>
      <c r="I26" s="249"/>
      <c r="J26" s="249"/>
      <c r="K26" s="247"/>
    </row>
    <row r="27" spans="2:11" ht="15" customHeight="1">
      <c r="B27" s="250"/>
      <c r="C27" s="249"/>
      <c r="D27" s="249" t="s">
        <v>1857</v>
      </c>
      <c r="E27" s="249"/>
      <c r="F27" s="249"/>
      <c r="G27" s="249"/>
      <c r="H27" s="249"/>
      <c r="I27" s="249"/>
      <c r="J27" s="249"/>
      <c r="K27" s="247"/>
    </row>
    <row r="28" spans="2:11" ht="15" customHeight="1">
      <c r="B28" s="250"/>
      <c r="C28" s="251"/>
      <c r="D28" s="249" t="s">
        <v>1858</v>
      </c>
      <c r="E28" s="249"/>
      <c r="F28" s="249"/>
      <c r="G28" s="249"/>
      <c r="H28" s="249"/>
      <c r="I28" s="249"/>
      <c r="J28" s="249"/>
      <c r="K28" s="247"/>
    </row>
    <row r="29" spans="2:11" ht="12.75" customHeight="1">
      <c r="B29" s="250"/>
      <c r="C29" s="251"/>
      <c r="D29" s="251"/>
      <c r="E29" s="251"/>
      <c r="F29" s="251"/>
      <c r="G29" s="251"/>
      <c r="H29" s="251"/>
      <c r="I29" s="251"/>
      <c r="J29" s="251"/>
      <c r="K29" s="247"/>
    </row>
    <row r="30" spans="2:11" ht="15" customHeight="1">
      <c r="B30" s="250"/>
      <c r="C30" s="251"/>
      <c r="D30" s="249" t="s">
        <v>1859</v>
      </c>
      <c r="E30" s="249"/>
      <c r="F30" s="249"/>
      <c r="G30" s="249"/>
      <c r="H30" s="249"/>
      <c r="I30" s="249"/>
      <c r="J30" s="249"/>
      <c r="K30" s="247"/>
    </row>
    <row r="31" spans="2:11" ht="15" customHeight="1">
      <c r="B31" s="250"/>
      <c r="C31" s="251"/>
      <c r="D31" s="249" t="s">
        <v>1860</v>
      </c>
      <c r="E31" s="249"/>
      <c r="F31" s="249"/>
      <c r="G31" s="249"/>
      <c r="H31" s="249"/>
      <c r="I31" s="249"/>
      <c r="J31" s="249"/>
      <c r="K31" s="247"/>
    </row>
    <row r="32" spans="2:11" ht="12.75" customHeight="1">
      <c r="B32" s="250"/>
      <c r="C32" s="251"/>
      <c r="D32" s="251"/>
      <c r="E32" s="251"/>
      <c r="F32" s="251"/>
      <c r="G32" s="251"/>
      <c r="H32" s="251"/>
      <c r="I32" s="251"/>
      <c r="J32" s="251"/>
      <c r="K32" s="247"/>
    </row>
    <row r="33" spans="2:11" ht="15" customHeight="1">
      <c r="B33" s="250"/>
      <c r="C33" s="251"/>
      <c r="D33" s="249" t="s">
        <v>1861</v>
      </c>
      <c r="E33" s="249"/>
      <c r="F33" s="249"/>
      <c r="G33" s="249"/>
      <c r="H33" s="249"/>
      <c r="I33" s="249"/>
      <c r="J33" s="249"/>
      <c r="K33" s="247"/>
    </row>
    <row r="34" spans="2:11" ht="15" customHeight="1">
      <c r="B34" s="250"/>
      <c r="C34" s="251"/>
      <c r="D34" s="249" t="s">
        <v>1862</v>
      </c>
      <c r="E34" s="249"/>
      <c r="F34" s="249"/>
      <c r="G34" s="249"/>
      <c r="H34" s="249"/>
      <c r="I34" s="249"/>
      <c r="J34" s="249"/>
      <c r="K34" s="247"/>
    </row>
    <row r="35" spans="2:11" ht="15" customHeight="1">
      <c r="B35" s="250"/>
      <c r="C35" s="251"/>
      <c r="D35" s="249" t="s">
        <v>1863</v>
      </c>
      <c r="E35" s="249"/>
      <c r="F35" s="249"/>
      <c r="G35" s="249"/>
      <c r="H35" s="249"/>
      <c r="I35" s="249"/>
      <c r="J35" s="249"/>
      <c r="K35" s="247"/>
    </row>
    <row r="36" spans="2:11" ht="15" customHeight="1">
      <c r="B36" s="250"/>
      <c r="C36" s="251"/>
      <c r="D36" s="249"/>
      <c r="E36" s="252" t="s">
        <v>144</v>
      </c>
      <c r="F36" s="249"/>
      <c r="G36" s="249" t="s">
        <v>1864</v>
      </c>
      <c r="H36" s="249"/>
      <c r="I36" s="249"/>
      <c r="J36" s="249"/>
      <c r="K36" s="247"/>
    </row>
    <row r="37" spans="2:11" ht="30.75" customHeight="1">
      <c r="B37" s="250"/>
      <c r="C37" s="251"/>
      <c r="D37" s="249"/>
      <c r="E37" s="252" t="s">
        <v>1865</v>
      </c>
      <c r="F37" s="249"/>
      <c r="G37" s="249" t="s">
        <v>1866</v>
      </c>
      <c r="H37" s="249"/>
      <c r="I37" s="249"/>
      <c r="J37" s="249"/>
      <c r="K37" s="247"/>
    </row>
    <row r="38" spans="2:11" ht="15" customHeight="1">
      <c r="B38" s="250"/>
      <c r="C38" s="251"/>
      <c r="D38" s="249"/>
      <c r="E38" s="252" t="s">
        <v>52</v>
      </c>
      <c r="F38" s="249"/>
      <c r="G38" s="249" t="s">
        <v>1867</v>
      </c>
      <c r="H38" s="249"/>
      <c r="I38" s="249"/>
      <c r="J38" s="249"/>
      <c r="K38" s="247"/>
    </row>
    <row r="39" spans="2:11" ht="15" customHeight="1">
      <c r="B39" s="250"/>
      <c r="C39" s="251"/>
      <c r="D39" s="249"/>
      <c r="E39" s="252" t="s">
        <v>53</v>
      </c>
      <c r="F39" s="249"/>
      <c r="G39" s="249" t="s">
        <v>1868</v>
      </c>
      <c r="H39" s="249"/>
      <c r="I39" s="249"/>
      <c r="J39" s="249"/>
      <c r="K39" s="247"/>
    </row>
    <row r="40" spans="2:11" ht="15" customHeight="1">
      <c r="B40" s="250"/>
      <c r="C40" s="251"/>
      <c r="D40" s="249"/>
      <c r="E40" s="252" t="s">
        <v>145</v>
      </c>
      <c r="F40" s="249"/>
      <c r="G40" s="249" t="s">
        <v>1869</v>
      </c>
      <c r="H40" s="249"/>
      <c r="I40" s="249"/>
      <c r="J40" s="249"/>
      <c r="K40" s="247"/>
    </row>
    <row r="41" spans="2:11" ht="15" customHeight="1">
      <c r="B41" s="250"/>
      <c r="C41" s="251"/>
      <c r="D41" s="249"/>
      <c r="E41" s="252" t="s">
        <v>146</v>
      </c>
      <c r="F41" s="249"/>
      <c r="G41" s="249" t="s">
        <v>1870</v>
      </c>
      <c r="H41" s="249"/>
      <c r="I41" s="249"/>
      <c r="J41" s="249"/>
      <c r="K41" s="247"/>
    </row>
    <row r="42" spans="2:11" ht="15" customHeight="1">
      <c r="B42" s="250"/>
      <c r="C42" s="251"/>
      <c r="D42" s="249"/>
      <c r="E42" s="252" t="s">
        <v>1871</v>
      </c>
      <c r="F42" s="249"/>
      <c r="G42" s="249" t="s">
        <v>1872</v>
      </c>
      <c r="H42" s="249"/>
      <c r="I42" s="249"/>
      <c r="J42" s="249"/>
      <c r="K42" s="247"/>
    </row>
    <row r="43" spans="2:11" ht="15" customHeight="1">
      <c r="B43" s="250"/>
      <c r="C43" s="251"/>
      <c r="D43" s="249"/>
      <c r="E43" s="252"/>
      <c r="F43" s="249"/>
      <c r="G43" s="249" t="s">
        <v>1873</v>
      </c>
      <c r="H43" s="249"/>
      <c r="I43" s="249"/>
      <c r="J43" s="249"/>
      <c r="K43" s="247"/>
    </row>
    <row r="44" spans="2:11" ht="15" customHeight="1">
      <c r="B44" s="250"/>
      <c r="C44" s="251"/>
      <c r="D44" s="249"/>
      <c r="E44" s="252" t="s">
        <v>1874</v>
      </c>
      <c r="F44" s="249"/>
      <c r="G44" s="249" t="s">
        <v>1875</v>
      </c>
      <c r="H44" s="249"/>
      <c r="I44" s="249"/>
      <c r="J44" s="249"/>
      <c r="K44" s="247"/>
    </row>
    <row r="45" spans="2:11" ht="15" customHeight="1">
      <c r="B45" s="250"/>
      <c r="C45" s="251"/>
      <c r="D45" s="249"/>
      <c r="E45" s="252" t="s">
        <v>148</v>
      </c>
      <c r="F45" s="249"/>
      <c r="G45" s="249" t="s">
        <v>1876</v>
      </c>
      <c r="H45" s="249"/>
      <c r="I45" s="249"/>
      <c r="J45" s="249"/>
      <c r="K45" s="247"/>
    </row>
    <row r="46" spans="2:11" ht="12.75" customHeight="1">
      <c r="B46" s="250"/>
      <c r="C46" s="251"/>
      <c r="D46" s="249"/>
      <c r="E46" s="249"/>
      <c r="F46" s="249"/>
      <c r="G46" s="249"/>
      <c r="H46" s="249"/>
      <c r="I46" s="249"/>
      <c r="J46" s="249"/>
      <c r="K46" s="247"/>
    </row>
    <row r="47" spans="2:11" ht="15" customHeight="1">
      <c r="B47" s="250"/>
      <c r="C47" s="251"/>
      <c r="D47" s="249" t="s">
        <v>1877</v>
      </c>
      <c r="E47" s="249"/>
      <c r="F47" s="249"/>
      <c r="G47" s="249"/>
      <c r="H47" s="249"/>
      <c r="I47" s="249"/>
      <c r="J47" s="249"/>
      <c r="K47" s="247"/>
    </row>
    <row r="48" spans="2:11" ht="15" customHeight="1">
      <c r="B48" s="250"/>
      <c r="C48" s="251"/>
      <c r="D48" s="251"/>
      <c r="E48" s="249" t="s">
        <v>1878</v>
      </c>
      <c r="F48" s="249"/>
      <c r="G48" s="249"/>
      <c r="H48" s="249"/>
      <c r="I48" s="249"/>
      <c r="J48" s="249"/>
      <c r="K48" s="247"/>
    </row>
    <row r="49" spans="2:11" ht="15" customHeight="1">
      <c r="B49" s="250"/>
      <c r="C49" s="251"/>
      <c r="D49" s="251"/>
      <c r="E49" s="249" t="s">
        <v>1879</v>
      </c>
      <c r="F49" s="249"/>
      <c r="G49" s="249"/>
      <c r="H49" s="249"/>
      <c r="I49" s="249"/>
      <c r="J49" s="249"/>
      <c r="K49" s="247"/>
    </row>
    <row r="50" spans="2:11" ht="15" customHeight="1">
      <c r="B50" s="250"/>
      <c r="C50" s="251"/>
      <c r="D50" s="251"/>
      <c r="E50" s="249" t="s">
        <v>1880</v>
      </c>
      <c r="F50" s="249"/>
      <c r="G50" s="249"/>
      <c r="H50" s="249"/>
      <c r="I50" s="249"/>
      <c r="J50" s="249"/>
      <c r="K50" s="247"/>
    </row>
    <row r="51" spans="2:11" ht="15" customHeight="1">
      <c r="B51" s="250"/>
      <c r="C51" s="251"/>
      <c r="D51" s="249" t="s">
        <v>1881</v>
      </c>
      <c r="E51" s="249"/>
      <c r="F51" s="249"/>
      <c r="G51" s="249"/>
      <c r="H51" s="249"/>
      <c r="I51" s="249"/>
      <c r="J51" s="249"/>
      <c r="K51" s="247"/>
    </row>
    <row r="52" spans="2:11" ht="25.5" customHeight="1">
      <c r="B52" s="245"/>
      <c r="C52" s="246" t="s">
        <v>1882</v>
      </c>
      <c r="D52" s="246"/>
      <c r="E52" s="246"/>
      <c r="F52" s="246"/>
      <c r="G52" s="246"/>
      <c r="H52" s="246"/>
      <c r="I52" s="246"/>
      <c r="J52" s="246"/>
      <c r="K52" s="247"/>
    </row>
    <row r="53" spans="2:11" ht="5.25" customHeight="1">
      <c r="B53" s="245"/>
      <c r="C53" s="248"/>
      <c r="D53" s="248"/>
      <c r="E53" s="248"/>
      <c r="F53" s="248"/>
      <c r="G53" s="248"/>
      <c r="H53" s="248"/>
      <c r="I53" s="248"/>
      <c r="J53" s="248"/>
      <c r="K53" s="247"/>
    </row>
    <row r="54" spans="2:11" ht="15" customHeight="1">
      <c r="B54" s="245"/>
      <c r="C54" s="249" t="s">
        <v>1883</v>
      </c>
      <c r="D54" s="249"/>
      <c r="E54" s="249"/>
      <c r="F54" s="249"/>
      <c r="G54" s="249"/>
      <c r="H54" s="249"/>
      <c r="I54" s="249"/>
      <c r="J54" s="249"/>
      <c r="K54" s="247"/>
    </row>
    <row r="55" spans="2:11" ht="15" customHeight="1">
      <c r="B55" s="245"/>
      <c r="C55" s="249" t="s">
        <v>1884</v>
      </c>
      <c r="D55" s="249"/>
      <c r="E55" s="249"/>
      <c r="F55" s="249"/>
      <c r="G55" s="249"/>
      <c r="H55" s="249"/>
      <c r="I55" s="249"/>
      <c r="J55" s="249"/>
      <c r="K55" s="247"/>
    </row>
    <row r="56" spans="2:11" ht="12.75" customHeight="1">
      <c r="B56" s="245"/>
      <c r="C56" s="249"/>
      <c r="D56" s="249"/>
      <c r="E56" s="249"/>
      <c r="F56" s="249"/>
      <c r="G56" s="249"/>
      <c r="H56" s="249"/>
      <c r="I56" s="249"/>
      <c r="J56" s="249"/>
      <c r="K56" s="247"/>
    </row>
    <row r="57" spans="2:11" ht="15" customHeight="1">
      <c r="B57" s="245"/>
      <c r="C57" s="249" t="s">
        <v>1885</v>
      </c>
      <c r="D57" s="249"/>
      <c r="E57" s="249"/>
      <c r="F57" s="249"/>
      <c r="G57" s="249"/>
      <c r="H57" s="249"/>
      <c r="I57" s="249"/>
      <c r="J57" s="249"/>
      <c r="K57" s="247"/>
    </row>
    <row r="58" spans="2:11" ht="15" customHeight="1">
      <c r="B58" s="245"/>
      <c r="C58" s="251"/>
      <c r="D58" s="249" t="s">
        <v>1886</v>
      </c>
      <c r="E58" s="249"/>
      <c r="F58" s="249"/>
      <c r="G58" s="249"/>
      <c r="H58" s="249"/>
      <c r="I58" s="249"/>
      <c r="J58" s="249"/>
      <c r="K58" s="247"/>
    </row>
    <row r="59" spans="2:11" ht="15" customHeight="1">
      <c r="B59" s="245"/>
      <c r="C59" s="251"/>
      <c r="D59" s="249" t="s">
        <v>1887</v>
      </c>
      <c r="E59" s="249"/>
      <c r="F59" s="249"/>
      <c r="G59" s="249"/>
      <c r="H59" s="249"/>
      <c r="I59" s="249"/>
      <c r="J59" s="249"/>
      <c r="K59" s="247"/>
    </row>
    <row r="60" spans="2:11" ht="15" customHeight="1">
      <c r="B60" s="245"/>
      <c r="C60" s="251"/>
      <c r="D60" s="249" t="s">
        <v>1888</v>
      </c>
      <c r="E60" s="249"/>
      <c r="F60" s="249"/>
      <c r="G60" s="249"/>
      <c r="H60" s="249"/>
      <c r="I60" s="249"/>
      <c r="J60" s="249"/>
      <c r="K60" s="247"/>
    </row>
    <row r="61" spans="2:11" ht="15" customHeight="1">
      <c r="B61" s="245"/>
      <c r="C61" s="251"/>
      <c r="D61" s="249" t="s">
        <v>1889</v>
      </c>
      <c r="E61" s="249"/>
      <c r="F61" s="249"/>
      <c r="G61" s="249"/>
      <c r="H61" s="249"/>
      <c r="I61" s="249"/>
      <c r="J61" s="249"/>
      <c r="K61" s="247"/>
    </row>
    <row r="62" spans="2:11" ht="15" customHeight="1">
      <c r="B62" s="245"/>
      <c r="C62" s="251"/>
      <c r="D62" s="254" t="s">
        <v>1890</v>
      </c>
      <c r="E62" s="254"/>
      <c r="F62" s="254"/>
      <c r="G62" s="254"/>
      <c r="H62" s="254"/>
      <c r="I62" s="254"/>
      <c r="J62" s="254"/>
      <c r="K62" s="247"/>
    </row>
    <row r="63" spans="2:11" ht="15" customHeight="1">
      <c r="B63" s="245"/>
      <c r="C63" s="251"/>
      <c r="D63" s="249" t="s">
        <v>1891</v>
      </c>
      <c r="E63" s="249"/>
      <c r="F63" s="249"/>
      <c r="G63" s="249"/>
      <c r="H63" s="249"/>
      <c r="I63" s="249"/>
      <c r="J63" s="249"/>
      <c r="K63" s="247"/>
    </row>
    <row r="64" spans="2:11" ht="12.75" customHeight="1">
      <c r="B64" s="245"/>
      <c r="C64" s="251"/>
      <c r="D64" s="251"/>
      <c r="E64" s="255"/>
      <c r="F64" s="251"/>
      <c r="G64" s="251"/>
      <c r="H64" s="251"/>
      <c r="I64" s="251"/>
      <c r="J64" s="251"/>
      <c r="K64" s="247"/>
    </row>
    <row r="65" spans="2:11" ht="15" customHeight="1">
      <c r="B65" s="245"/>
      <c r="C65" s="251"/>
      <c r="D65" s="249" t="s">
        <v>1892</v>
      </c>
      <c r="E65" s="249"/>
      <c r="F65" s="249"/>
      <c r="G65" s="249"/>
      <c r="H65" s="249"/>
      <c r="I65" s="249"/>
      <c r="J65" s="249"/>
      <c r="K65" s="247"/>
    </row>
    <row r="66" spans="2:11" ht="15" customHeight="1">
      <c r="B66" s="245"/>
      <c r="C66" s="251"/>
      <c r="D66" s="254" t="s">
        <v>1893</v>
      </c>
      <c r="E66" s="254"/>
      <c r="F66" s="254"/>
      <c r="G66" s="254"/>
      <c r="H66" s="254"/>
      <c r="I66" s="254"/>
      <c r="J66" s="254"/>
      <c r="K66" s="247"/>
    </row>
    <row r="67" spans="2:11" ht="15" customHeight="1">
      <c r="B67" s="245"/>
      <c r="C67" s="251"/>
      <c r="D67" s="249" t="s">
        <v>1894</v>
      </c>
      <c r="E67" s="249"/>
      <c r="F67" s="249"/>
      <c r="G67" s="249"/>
      <c r="H67" s="249"/>
      <c r="I67" s="249"/>
      <c r="J67" s="249"/>
      <c r="K67" s="247"/>
    </row>
    <row r="68" spans="2:11" ht="15" customHeight="1">
      <c r="B68" s="245"/>
      <c r="C68" s="251"/>
      <c r="D68" s="249" t="s">
        <v>1895</v>
      </c>
      <c r="E68" s="249"/>
      <c r="F68" s="249"/>
      <c r="G68" s="249"/>
      <c r="H68" s="249"/>
      <c r="I68" s="249"/>
      <c r="J68" s="249"/>
      <c r="K68" s="247"/>
    </row>
    <row r="69" spans="2:11" ht="15" customHeight="1">
      <c r="B69" s="245"/>
      <c r="C69" s="251"/>
      <c r="D69" s="249" t="s">
        <v>1896</v>
      </c>
      <c r="E69" s="249"/>
      <c r="F69" s="249"/>
      <c r="G69" s="249"/>
      <c r="H69" s="249"/>
      <c r="I69" s="249"/>
      <c r="J69" s="249"/>
      <c r="K69" s="247"/>
    </row>
    <row r="70" spans="2:11" ht="15" customHeight="1">
      <c r="B70" s="245"/>
      <c r="C70" s="251"/>
      <c r="D70" s="249" t="s">
        <v>1897</v>
      </c>
      <c r="E70" s="249"/>
      <c r="F70" s="249"/>
      <c r="G70" s="249"/>
      <c r="H70" s="249"/>
      <c r="I70" s="249"/>
      <c r="J70" s="249"/>
      <c r="K70" s="247"/>
    </row>
    <row r="71" spans="2:11" ht="12.75" customHeight="1">
      <c r="B71" s="256"/>
      <c r="C71" s="257"/>
      <c r="D71" s="257"/>
      <c r="E71" s="257"/>
      <c r="F71" s="257"/>
      <c r="G71" s="257"/>
      <c r="H71" s="257"/>
      <c r="I71" s="257"/>
      <c r="J71" s="257"/>
      <c r="K71" s="258"/>
    </row>
    <row r="72" spans="2:11" ht="18.75" customHeight="1">
      <c r="B72" s="259"/>
      <c r="C72" s="259"/>
      <c r="D72" s="259"/>
      <c r="E72" s="259"/>
      <c r="F72" s="259"/>
      <c r="G72" s="259"/>
      <c r="H72" s="259"/>
      <c r="I72" s="259"/>
      <c r="J72" s="259"/>
      <c r="K72" s="260"/>
    </row>
    <row r="73" spans="2:11" ht="18.75" customHeight="1">
      <c r="B73" s="260"/>
      <c r="C73" s="260"/>
      <c r="D73" s="260"/>
      <c r="E73" s="260"/>
      <c r="F73" s="260"/>
      <c r="G73" s="260"/>
      <c r="H73" s="260"/>
      <c r="I73" s="260"/>
      <c r="J73" s="260"/>
      <c r="K73" s="260"/>
    </row>
    <row r="74" spans="2:11" ht="7.5" customHeight="1">
      <c r="B74" s="261"/>
      <c r="C74" s="262"/>
      <c r="D74" s="262"/>
      <c r="E74" s="262"/>
      <c r="F74" s="262"/>
      <c r="G74" s="262"/>
      <c r="H74" s="262"/>
      <c r="I74" s="262"/>
      <c r="J74" s="262"/>
      <c r="K74" s="263"/>
    </row>
    <row r="75" spans="2:11" ht="45" customHeight="1">
      <c r="B75" s="264"/>
      <c r="C75" s="265" t="s">
        <v>1898</v>
      </c>
      <c r="D75" s="265"/>
      <c r="E75" s="265"/>
      <c r="F75" s="265"/>
      <c r="G75" s="265"/>
      <c r="H75" s="265"/>
      <c r="I75" s="265"/>
      <c r="J75" s="265"/>
      <c r="K75" s="266"/>
    </row>
    <row r="76" spans="2:11" ht="17.25" customHeight="1">
      <c r="B76" s="264"/>
      <c r="C76" s="267" t="s">
        <v>1899</v>
      </c>
      <c r="D76" s="267"/>
      <c r="E76" s="267"/>
      <c r="F76" s="267" t="s">
        <v>1900</v>
      </c>
      <c r="G76" s="268"/>
      <c r="H76" s="267" t="s">
        <v>53</v>
      </c>
      <c r="I76" s="267" t="s">
        <v>56</v>
      </c>
      <c r="J76" s="267" t="s">
        <v>1901</v>
      </c>
      <c r="K76" s="266"/>
    </row>
    <row r="77" spans="2:11" ht="17.25" customHeight="1">
      <c r="B77" s="264"/>
      <c r="C77" s="269" t="s">
        <v>1902</v>
      </c>
      <c r="D77" s="269"/>
      <c r="E77" s="269"/>
      <c r="F77" s="270" t="s">
        <v>1903</v>
      </c>
      <c r="G77" s="271"/>
      <c r="H77" s="269"/>
      <c r="I77" s="269"/>
      <c r="J77" s="269" t="s">
        <v>1904</v>
      </c>
      <c r="K77" s="266"/>
    </row>
    <row r="78" spans="2:11" ht="5.25" customHeight="1">
      <c r="B78" s="264"/>
      <c r="C78" s="272"/>
      <c r="D78" s="272"/>
      <c r="E78" s="272"/>
      <c r="F78" s="272"/>
      <c r="G78" s="273"/>
      <c r="H78" s="272"/>
      <c r="I78" s="272"/>
      <c r="J78" s="272"/>
      <c r="K78" s="266"/>
    </row>
    <row r="79" spans="2:11" ht="15" customHeight="1">
      <c r="B79" s="264"/>
      <c r="C79" s="252" t="s">
        <v>52</v>
      </c>
      <c r="D79" s="272"/>
      <c r="E79" s="272"/>
      <c r="F79" s="274" t="s">
        <v>1905</v>
      </c>
      <c r="G79" s="273"/>
      <c r="H79" s="252" t="s">
        <v>1906</v>
      </c>
      <c r="I79" s="252" t="s">
        <v>1907</v>
      </c>
      <c r="J79" s="252">
        <v>20</v>
      </c>
      <c r="K79" s="266"/>
    </row>
    <row r="80" spans="2:11" ht="15" customHeight="1">
      <c r="B80" s="264"/>
      <c r="C80" s="252" t="s">
        <v>1908</v>
      </c>
      <c r="D80" s="252"/>
      <c r="E80" s="252"/>
      <c r="F80" s="274" t="s">
        <v>1905</v>
      </c>
      <c r="G80" s="273"/>
      <c r="H80" s="252" t="s">
        <v>1909</v>
      </c>
      <c r="I80" s="252" t="s">
        <v>1907</v>
      </c>
      <c r="J80" s="252">
        <v>120</v>
      </c>
      <c r="K80" s="266"/>
    </row>
    <row r="81" spans="2:11" ht="15" customHeight="1">
      <c r="B81" s="275"/>
      <c r="C81" s="252" t="s">
        <v>1910</v>
      </c>
      <c r="D81" s="252"/>
      <c r="E81" s="252"/>
      <c r="F81" s="274" t="s">
        <v>1911</v>
      </c>
      <c r="G81" s="273"/>
      <c r="H81" s="252" t="s">
        <v>1912</v>
      </c>
      <c r="I81" s="252" t="s">
        <v>1907</v>
      </c>
      <c r="J81" s="252">
        <v>50</v>
      </c>
      <c r="K81" s="266"/>
    </row>
    <row r="82" spans="2:11" ht="15" customHeight="1">
      <c r="B82" s="275"/>
      <c r="C82" s="252" t="s">
        <v>1913</v>
      </c>
      <c r="D82" s="252"/>
      <c r="E82" s="252"/>
      <c r="F82" s="274" t="s">
        <v>1905</v>
      </c>
      <c r="G82" s="273"/>
      <c r="H82" s="252" t="s">
        <v>1914</v>
      </c>
      <c r="I82" s="252" t="s">
        <v>1915</v>
      </c>
      <c r="J82" s="252"/>
      <c r="K82" s="266"/>
    </row>
    <row r="83" spans="2:11" ht="15" customHeight="1">
      <c r="B83" s="275"/>
      <c r="C83" s="276" t="s">
        <v>1916</v>
      </c>
      <c r="D83" s="276"/>
      <c r="E83" s="276"/>
      <c r="F83" s="277" t="s">
        <v>1911</v>
      </c>
      <c r="G83" s="276"/>
      <c r="H83" s="276" t="s">
        <v>1917</v>
      </c>
      <c r="I83" s="276" t="s">
        <v>1907</v>
      </c>
      <c r="J83" s="276">
        <v>15</v>
      </c>
      <c r="K83" s="266"/>
    </row>
    <row r="84" spans="2:11" ht="15" customHeight="1">
      <c r="B84" s="275"/>
      <c r="C84" s="276" t="s">
        <v>1918</v>
      </c>
      <c r="D84" s="276"/>
      <c r="E84" s="276"/>
      <c r="F84" s="277" t="s">
        <v>1911</v>
      </c>
      <c r="G84" s="276"/>
      <c r="H84" s="276" t="s">
        <v>1919</v>
      </c>
      <c r="I84" s="276" t="s">
        <v>1907</v>
      </c>
      <c r="J84" s="276">
        <v>15</v>
      </c>
      <c r="K84" s="266"/>
    </row>
    <row r="85" spans="2:11" ht="15" customHeight="1">
      <c r="B85" s="275"/>
      <c r="C85" s="276" t="s">
        <v>1920</v>
      </c>
      <c r="D85" s="276"/>
      <c r="E85" s="276"/>
      <c r="F85" s="277" t="s">
        <v>1911</v>
      </c>
      <c r="G85" s="276"/>
      <c r="H85" s="276" t="s">
        <v>1921</v>
      </c>
      <c r="I85" s="276" t="s">
        <v>1907</v>
      </c>
      <c r="J85" s="276">
        <v>20</v>
      </c>
      <c r="K85" s="266"/>
    </row>
    <row r="86" spans="2:11" ht="15" customHeight="1">
      <c r="B86" s="275"/>
      <c r="C86" s="276" t="s">
        <v>1922</v>
      </c>
      <c r="D86" s="276"/>
      <c r="E86" s="276"/>
      <c r="F86" s="277" t="s">
        <v>1911</v>
      </c>
      <c r="G86" s="276"/>
      <c r="H86" s="276" t="s">
        <v>1923</v>
      </c>
      <c r="I86" s="276" t="s">
        <v>1907</v>
      </c>
      <c r="J86" s="276">
        <v>20</v>
      </c>
      <c r="K86" s="266"/>
    </row>
    <row r="87" spans="2:11" ht="15" customHeight="1">
      <c r="B87" s="275"/>
      <c r="C87" s="252" t="s">
        <v>1924</v>
      </c>
      <c r="D87" s="252"/>
      <c r="E87" s="252"/>
      <c r="F87" s="274" t="s">
        <v>1911</v>
      </c>
      <c r="G87" s="273"/>
      <c r="H87" s="252" t="s">
        <v>1925</v>
      </c>
      <c r="I87" s="252" t="s">
        <v>1907</v>
      </c>
      <c r="J87" s="252">
        <v>50</v>
      </c>
      <c r="K87" s="266"/>
    </row>
    <row r="88" spans="2:11" ht="15" customHeight="1">
      <c r="B88" s="275"/>
      <c r="C88" s="252" t="s">
        <v>1926</v>
      </c>
      <c r="D88" s="252"/>
      <c r="E88" s="252"/>
      <c r="F88" s="274" t="s">
        <v>1911</v>
      </c>
      <c r="G88" s="273"/>
      <c r="H88" s="252" t="s">
        <v>1927</v>
      </c>
      <c r="I88" s="252" t="s">
        <v>1907</v>
      </c>
      <c r="J88" s="252">
        <v>20</v>
      </c>
      <c r="K88" s="266"/>
    </row>
    <row r="89" spans="2:11" ht="15" customHeight="1">
      <c r="B89" s="275"/>
      <c r="C89" s="252" t="s">
        <v>1928</v>
      </c>
      <c r="D89" s="252"/>
      <c r="E89" s="252"/>
      <c r="F89" s="274" t="s">
        <v>1911</v>
      </c>
      <c r="G89" s="273"/>
      <c r="H89" s="252" t="s">
        <v>1929</v>
      </c>
      <c r="I89" s="252" t="s">
        <v>1907</v>
      </c>
      <c r="J89" s="252">
        <v>20</v>
      </c>
      <c r="K89" s="266"/>
    </row>
    <row r="90" spans="2:11" ht="15" customHeight="1">
      <c r="B90" s="275"/>
      <c r="C90" s="252" t="s">
        <v>1930</v>
      </c>
      <c r="D90" s="252"/>
      <c r="E90" s="252"/>
      <c r="F90" s="274" t="s">
        <v>1911</v>
      </c>
      <c r="G90" s="273"/>
      <c r="H90" s="252" t="s">
        <v>1931</v>
      </c>
      <c r="I90" s="252" t="s">
        <v>1907</v>
      </c>
      <c r="J90" s="252">
        <v>50</v>
      </c>
      <c r="K90" s="266"/>
    </row>
    <row r="91" spans="2:11" ht="15" customHeight="1">
      <c r="B91" s="275"/>
      <c r="C91" s="252" t="s">
        <v>1932</v>
      </c>
      <c r="D91" s="252"/>
      <c r="E91" s="252"/>
      <c r="F91" s="274" t="s">
        <v>1911</v>
      </c>
      <c r="G91" s="273"/>
      <c r="H91" s="252" t="s">
        <v>1932</v>
      </c>
      <c r="I91" s="252" t="s">
        <v>1907</v>
      </c>
      <c r="J91" s="252">
        <v>50</v>
      </c>
      <c r="K91" s="266"/>
    </row>
    <row r="92" spans="2:11" ht="15" customHeight="1">
      <c r="B92" s="275"/>
      <c r="C92" s="252" t="s">
        <v>1933</v>
      </c>
      <c r="D92" s="252"/>
      <c r="E92" s="252"/>
      <c r="F92" s="274" t="s">
        <v>1911</v>
      </c>
      <c r="G92" s="273"/>
      <c r="H92" s="252" t="s">
        <v>1934</v>
      </c>
      <c r="I92" s="252" t="s">
        <v>1907</v>
      </c>
      <c r="J92" s="252">
        <v>255</v>
      </c>
      <c r="K92" s="266"/>
    </row>
    <row r="93" spans="2:11" ht="15" customHeight="1">
      <c r="B93" s="275"/>
      <c r="C93" s="252" t="s">
        <v>1935</v>
      </c>
      <c r="D93" s="252"/>
      <c r="E93" s="252"/>
      <c r="F93" s="274" t="s">
        <v>1905</v>
      </c>
      <c r="G93" s="273"/>
      <c r="H93" s="252" t="s">
        <v>1936</v>
      </c>
      <c r="I93" s="252" t="s">
        <v>1937</v>
      </c>
      <c r="J93" s="252"/>
      <c r="K93" s="266"/>
    </row>
    <row r="94" spans="2:11" ht="15" customHeight="1">
      <c r="B94" s="275"/>
      <c r="C94" s="252" t="s">
        <v>1938</v>
      </c>
      <c r="D94" s="252"/>
      <c r="E94" s="252"/>
      <c r="F94" s="274" t="s">
        <v>1905</v>
      </c>
      <c r="G94" s="273"/>
      <c r="H94" s="252" t="s">
        <v>1939</v>
      </c>
      <c r="I94" s="252" t="s">
        <v>1940</v>
      </c>
      <c r="J94" s="252"/>
      <c r="K94" s="266"/>
    </row>
    <row r="95" spans="2:11" ht="15" customHeight="1">
      <c r="B95" s="275"/>
      <c r="C95" s="252" t="s">
        <v>1941</v>
      </c>
      <c r="D95" s="252"/>
      <c r="E95" s="252"/>
      <c r="F95" s="274" t="s">
        <v>1905</v>
      </c>
      <c r="G95" s="273"/>
      <c r="H95" s="252" t="s">
        <v>1941</v>
      </c>
      <c r="I95" s="252" t="s">
        <v>1940</v>
      </c>
      <c r="J95" s="252"/>
      <c r="K95" s="266"/>
    </row>
    <row r="96" spans="2:11" ht="15" customHeight="1">
      <c r="B96" s="275"/>
      <c r="C96" s="252" t="s">
        <v>37</v>
      </c>
      <c r="D96" s="252"/>
      <c r="E96" s="252"/>
      <c r="F96" s="274" t="s">
        <v>1905</v>
      </c>
      <c r="G96" s="273"/>
      <c r="H96" s="252" t="s">
        <v>1942</v>
      </c>
      <c r="I96" s="252" t="s">
        <v>1940</v>
      </c>
      <c r="J96" s="252"/>
      <c r="K96" s="266"/>
    </row>
    <row r="97" spans="2:11" ht="15" customHeight="1">
      <c r="B97" s="275"/>
      <c r="C97" s="252" t="s">
        <v>47</v>
      </c>
      <c r="D97" s="252"/>
      <c r="E97" s="252"/>
      <c r="F97" s="274" t="s">
        <v>1905</v>
      </c>
      <c r="G97" s="273"/>
      <c r="H97" s="252" t="s">
        <v>1943</v>
      </c>
      <c r="I97" s="252" t="s">
        <v>1940</v>
      </c>
      <c r="J97" s="252"/>
      <c r="K97" s="266"/>
    </row>
    <row r="98" spans="2:11" ht="15" customHeight="1">
      <c r="B98" s="278"/>
      <c r="C98" s="279"/>
      <c r="D98" s="279"/>
      <c r="E98" s="279"/>
      <c r="F98" s="279"/>
      <c r="G98" s="279"/>
      <c r="H98" s="279"/>
      <c r="I98" s="279"/>
      <c r="J98" s="279"/>
      <c r="K98" s="280"/>
    </row>
    <row r="99" spans="2:11" ht="18.75" customHeight="1">
      <c r="B99" s="281"/>
      <c r="C99" s="282"/>
      <c r="D99" s="282"/>
      <c r="E99" s="282"/>
      <c r="F99" s="282"/>
      <c r="G99" s="282"/>
      <c r="H99" s="282"/>
      <c r="I99" s="282"/>
      <c r="J99" s="282"/>
      <c r="K99" s="281"/>
    </row>
    <row r="100" spans="2:11" ht="18.75" customHeight="1">
      <c r="B100" s="260"/>
      <c r="C100" s="260"/>
      <c r="D100" s="260"/>
      <c r="E100" s="260"/>
      <c r="F100" s="260"/>
      <c r="G100" s="260"/>
      <c r="H100" s="260"/>
      <c r="I100" s="260"/>
      <c r="J100" s="260"/>
      <c r="K100" s="260"/>
    </row>
    <row r="101" spans="2:11" ht="7.5" customHeight="1">
      <c r="B101" s="261"/>
      <c r="C101" s="262"/>
      <c r="D101" s="262"/>
      <c r="E101" s="262"/>
      <c r="F101" s="262"/>
      <c r="G101" s="262"/>
      <c r="H101" s="262"/>
      <c r="I101" s="262"/>
      <c r="J101" s="262"/>
      <c r="K101" s="263"/>
    </row>
    <row r="102" spans="2:11" ht="45" customHeight="1">
      <c r="B102" s="264"/>
      <c r="C102" s="265" t="s">
        <v>1944</v>
      </c>
      <c r="D102" s="265"/>
      <c r="E102" s="265"/>
      <c r="F102" s="265"/>
      <c r="G102" s="265"/>
      <c r="H102" s="265"/>
      <c r="I102" s="265"/>
      <c r="J102" s="265"/>
      <c r="K102" s="266"/>
    </row>
    <row r="103" spans="2:11" ht="17.25" customHeight="1">
      <c r="B103" s="264"/>
      <c r="C103" s="267" t="s">
        <v>1899</v>
      </c>
      <c r="D103" s="267"/>
      <c r="E103" s="267"/>
      <c r="F103" s="267" t="s">
        <v>1900</v>
      </c>
      <c r="G103" s="268"/>
      <c r="H103" s="267" t="s">
        <v>53</v>
      </c>
      <c r="I103" s="267" t="s">
        <v>56</v>
      </c>
      <c r="J103" s="267" t="s">
        <v>1901</v>
      </c>
      <c r="K103" s="266"/>
    </row>
    <row r="104" spans="2:11" ht="17.25" customHeight="1">
      <c r="B104" s="264"/>
      <c r="C104" s="269" t="s">
        <v>1902</v>
      </c>
      <c r="D104" s="269"/>
      <c r="E104" s="269"/>
      <c r="F104" s="270" t="s">
        <v>1903</v>
      </c>
      <c r="G104" s="271"/>
      <c r="H104" s="269"/>
      <c r="I104" s="269"/>
      <c r="J104" s="269" t="s">
        <v>1904</v>
      </c>
      <c r="K104" s="266"/>
    </row>
    <row r="105" spans="2:11" ht="5.25" customHeight="1">
      <c r="B105" s="264"/>
      <c r="C105" s="267"/>
      <c r="D105" s="267"/>
      <c r="E105" s="267"/>
      <c r="F105" s="267"/>
      <c r="G105" s="283"/>
      <c r="H105" s="267"/>
      <c r="I105" s="267"/>
      <c r="J105" s="267"/>
      <c r="K105" s="266"/>
    </row>
    <row r="106" spans="2:11" ht="15" customHeight="1">
      <c r="B106" s="264"/>
      <c r="C106" s="252" t="s">
        <v>52</v>
      </c>
      <c r="D106" s="272"/>
      <c r="E106" s="272"/>
      <c r="F106" s="274" t="s">
        <v>1905</v>
      </c>
      <c r="G106" s="283"/>
      <c r="H106" s="252" t="s">
        <v>1945</v>
      </c>
      <c r="I106" s="252" t="s">
        <v>1907</v>
      </c>
      <c r="J106" s="252">
        <v>20</v>
      </c>
      <c r="K106" s="266"/>
    </row>
    <row r="107" spans="2:11" ht="15" customHeight="1">
      <c r="B107" s="264"/>
      <c r="C107" s="252" t="s">
        <v>1908</v>
      </c>
      <c r="D107" s="252"/>
      <c r="E107" s="252"/>
      <c r="F107" s="274" t="s">
        <v>1905</v>
      </c>
      <c r="G107" s="252"/>
      <c r="H107" s="252" t="s">
        <v>1945</v>
      </c>
      <c r="I107" s="252" t="s">
        <v>1907</v>
      </c>
      <c r="J107" s="252">
        <v>120</v>
      </c>
      <c r="K107" s="266"/>
    </row>
    <row r="108" spans="2:11" ht="15" customHeight="1">
      <c r="B108" s="275"/>
      <c r="C108" s="252" t="s">
        <v>1910</v>
      </c>
      <c r="D108" s="252"/>
      <c r="E108" s="252"/>
      <c r="F108" s="274" t="s">
        <v>1911</v>
      </c>
      <c r="G108" s="252"/>
      <c r="H108" s="252" t="s">
        <v>1945</v>
      </c>
      <c r="I108" s="252" t="s">
        <v>1907</v>
      </c>
      <c r="J108" s="252">
        <v>50</v>
      </c>
      <c r="K108" s="266"/>
    </row>
    <row r="109" spans="2:11" ht="15" customHeight="1">
      <c r="B109" s="275"/>
      <c r="C109" s="252" t="s">
        <v>1913</v>
      </c>
      <c r="D109" s="252"/>
      <c r="E109" s="252"/>
      <c r="F109" s="274" t="s">
        <v>1905</v>
      </c>
      <c r="G109" s="252"/>
      <c r="H109" s="252" t="s">
        <v>1945</v>
      </c>
      <c r="I109" s="252" t="s">
        <v>1915</v>
      </c>
      <c r="J109" s="252"/>
      <c r="K109" s="266"/>
    </row>
    <row r="110" spans="2:11" ht="15" customHeight="1">
      <c r="B110" s="275"/>
      <c r="C110" s="252" t="s">
        <v>1924</v>
      </c>
      <c r="D110" s="252"/>
      <c r="E110" s="252"/>
      <c r="F110" s="274" t="s">
        <v>1911</v>
      </c>
      <c r="G110" s="252"/>
      <c r="H110" s="252" t="s">
        <v>1945</v>
      </c>
      <c r="I110" s="252" t="s">
        <v>1907</v>
      </c>
      <c r="J110" s="252">
        <v>50</v>
      </c>
      <c r="K110" s="266"/>
    </row>
    <row r="111" spans="2:11" ht="15" customHeight="1">
      <c r="B111" s="275"/>
      <c r="C111" s="252" t="s">
        <v>1932</v>
      </c>
      <c r="D111" s="252"/>
      <c r="E111" s="252"/>
      <c r="F111" s="274" t="s">
        <v>1911</v>
      </c>
      <c r="G111" s="252"/>
      <c r="H111" s="252" t="s">
        <v>1945</v>
      </c>
      <c r="I111" s="252" t="s">
        <v>1907</v>
      </c>
      <c r="J111" s="252">
        <v>50</v>
      </c>
      <c r="K111" s="266"/>
    </row>
    <row r="112" spans="2:11" ht="15" customHeight="1">
      <c r="B112" s="275"/>
      <c r="C112" s="252" t="s">
        <v>1930</v>
      </c>
      <c r="D112" s="252"/>
      <c r="E112" s="252"/>
      <c r="F112" s="274" t="s">
        <v>1911</v>
      </c>
      <c r="G112" s="252"/>
      <c r="H112" s="252" t="s">
        <v>1945</v>
      </c>
      <c r="I112" s="252" t="s">
        <v>1907</v>
      </c>
      <c r="J112" s="252">
        <v>50</v>
      </c>
      <c r="K112" s="266"/>
    </row>
    <row r="113" spans="2:11" ht="15" customHeight="1">
      <c r="B113" s="275"/>
      <c r="C113" s="252" t="s">
        <v>52</v>
      </c>
      <c r="D113" s="252"/>
      <c r="E113" s="252"/>
      <c r="F113" s="274" t="s">
        <v>1905</v>
      </c>
      <c r="G113" s="252"/>
      <c r="H113" s="252" t="s">
        <v>1946</v>
      </c>
      <c r="I113" s="252" t="s">
        <v>1907</v>
      </c>
      <c r="J113" s="252">
        <v>20</v>
      </c>
      <c r="K113" s="266"/>
    </row>
    <row r="114" spans="2:11" ht="15" customHeight="1">
      <c r="B114" s="275"/>
      <c r="C114" s="252" t="s">
        <v>1947</v>
      </c>
      <c r="D114" s="252"/>
      <c r="E114" s="252"/>
      <c r="F114" s="274" t="s">
        <v>1905</v>
      </c>
      <c r="G114" s="252"/>
      <c r="H114" s="252" t="s">
        <v>1948</v>
      </c>
      <c r="I114" s="252" t="s">
        <v>1907</v>
      </c>
      <c r="J114" s="252">
        <v>120</v>
      </c>
      <c r="K114" s="266"/>
    </row>
    <row r="115" spans="2:11" ht="15" customHeight="1">
      <c r="B115" s="275"/>
      <c r="C115" s="252" t="s">
        <v>37</v>
      </c>
      <c r="D115" s="252"/>
      <c r="E115" s="252"/>
      <c r="F115" s="274" t="s">
        <v>1905</v>
      </c>
      <c r="G115" s="252"/>
      <c r="H115" s="252" t="s">
        <v>1949</v>
      </c>
      <c r="I115" s="252" t="s">
        <v>1940</v>
      </c>
      <c r="J115" s="252"/>
      <c r="K115" s="266"/>
    </row>
    <row r="116" spans="2:11" ht="15" customHeight="1">
      <c r="B116" s="275"/>
      <c r="C116" s="252" t="s">
        <v>47</v>
      </c>
      <c r="D116" s="252"/>
      <c r="E116" s="252"/>
      <c r="F116" s="274" t="s">
        <v>1905</v>
      </c>
      <c r="G116" s="252"/>
      <c r="H116" s="252" t="s">
        <v>1950</v>
      </c>
      <c r="I116" s="252" t="s">
        <v>1940</v>
      </c>
      <c r="J116" s="252"/>
      <c r="K116" s="266"/>
    </row>
    <row r="117" spans="2:11" ht="15" customHeight="1">
      <c r="B117" s="275"/>
      <c r="C117" s="252" t="s">
        <v>56</v>
      </c>
      <c r="D117" s="252"/>
      <c r="E117" s="252"/>
      <c r="F117" s="274" t="s">
        <v>1905</v>
      </c>
      <c r="G117" s="252"/>
      <c r="H117" s="252" t="s">
        <v>1951</v>
      </c>
      <c r="I117" s="252" t="s">
        <v>1952</v>
      </c>
      <c r="J117" s="252"/>
      <c r="K117" s="266"/>
    </row>
    <row r="118" spans="2:11" ht="15" customHeight="1">
      <c r="B118" s="278"/>
      <c r="C118" s="284"/>
      <c r="D118" s="284"/>
      <c r="E118" s="284"/>
      <c r="F118" s="284"/>
      <c r="G118" s="284"/>
      <c r="H118" s="284"/>
      <c r="I118" s="284"/>
      <c r="J118" s="284"/>
      <c r="K118" s="280"/>
    </row>
    <row r="119" spans="2:11" ht="18.75" customHeight="1">
      <c r="B119" s="285"/>
      <c r="C119" s="249"/>
      <c r="D119" s="249"/>
      <c r="E119" s="249"/>
      <c r="F119" s="286"/>
      <c r="G119" s="249"/>
      <c r="H119" s="249"/>
      <c r="I119" s="249"/>
      <c r="J119" s="249"/>
      <c r="K119" s="285"/>
    </row>
    <row r="120" spans="2:11" ht="18.75" customHeight="1">
      <c r="B120" s="260"/>
      <c r="C120" s="260"/>
      <c r="D120" s="260"/>
      <c r="E120" s="260"/>
      <c r="F120" s="260"/>
      <c r="G120" s="260"/>
      <c r="H120" s="260"/>
      <c r="I120" s="260"/>
      <c r="J120" s="260"/>
      <c r="K120" s="260"/>
    </row>
    <row r="121" spans="2:11" ht="7.5" customHeight="1">
      <c r="B121" s="287"/>
      <c r="C121" s="288"/>
      <c r="D121" s="288"/>
      <c r="E121" s="288"/>
      <c r="F121" s="288"/>
      <c r="G121" s="288"/>
      <c r="H121" s="288"/>
      <c r="I121" s="288"/>
      <c r="J121" s="288"/>
      <c r="K121" s="289"/>
    </row>
    <row r="122" spans="2:11" ht="45" customHeight="1">
      <c r="B122" s="290"/>
      <c r="C122" s="243" t="s">
        <v>1953</v>
      </c>
      <c r="D122" s="243"/>
      <c r="E122" s="243"/>
      <c r="F122" s="243"/>
      <c r="G122" s="243"/>
      <c r="H122" s="243"/>
      <c r="I122" s="243"/>
      <c r="J122" s="243"/>
      <c r="K122" s="291"/>
    </row>
    <row r="123" spans="2:11" ht="17.25" customHeight="1">
      <c r="B123" s="292"/>
      <c r="C123" s="267" t="s">
        <v>1899</v>
      </c>
      <c r="D123" s="267"/>
      <c r="E123" s="267"/>
      <c r="F123" s="267" t="s">
        <v>1900</v>
      </c>
      <c r="G123" s="268"/>
      <c r="H123" s="267" t="s">
        <v>53</v>
      </c>
      <c r="I123" s="267" t="s">
        <v>56</v>
      </c>
      <c r="J123" s="267" t="s">
        <v>1901</v>
      </c>
      <c r="K123" s="293"/>
    </row>
    <row r="124" spans="2:11" ht="17.25" customHeight="1">
      <c r="B124" s="292"/>
      <c r="C124" s="269" t="s">
        <v>1902</v>
      </c>
      <c r="D124" s="269"/>
      <c r="E124" s="269"/>
      <c r="F124" s="270" t="s">
        <v>1903</v>
      </c>
      <c r="G124" s="271"/>
      <c r="H124" s="269"/>
      <c r="I124" s="269"/>
      <c r="J124" s="269" t="s">
        <v>1904</v>
      </c>
      <c r="K124" s="293"/>
    </row>
    <row r="125" spans="2:11" ht="5.25" customHeight="1">
      <c r="B125" s="294"/>
      <c r="C125" s="272"/>
      <c r="D125" s="272"/>
      <c r="E125" s="272"/>
      <c r="F125" s="272"/>
      <c r="G125" s="252"/>
      <c r="H125" s="272"/>
      <c r="I125" s="272"/>
      <c r="J125" s="272"/>
      <c r="K125" s="295"/>
    </row>
    <row r="126" spans="2:11" ht="15" customHeight="1">
      <c r="B126" s="294"/>
      <c r="C126" s="252" t="s">
        <v>1908</v>
      </c>
      <c r="D126" s="272"/>
      <c r="E126" s="272"/>
      <c r="F126" s="274" t="s">
        <v>1905</v>
      </c>
      <c r="G126" s="252"/>
      <c r="H126" s="252" t="s">
        <v>1945</v>
      </c>
      <c r="I126" s="252" t="s">
        <v>1907</v>
      </c>
      <c r="J126" s="252">
        <v>120</v>
      </c>
      <c r="K126" s="296"/>
    </row>
    <row r="127" spans="2:11" ht="15" customHeight="1">
      <c r="B127" s="294"/>
      <c r="C127" s="252" t="s">
        <v>1954</v>
      </c>
      <c r="D127" s="252"/>
      <c r="E127" s="252"/>
      <c r="F127" s="274" t="s">
        <v>1905</v>
      </c>
      <c r="G127" s="252"/>
      <c r="H127" s="252" t="s">
        <v>1955</v>
      </c>
      <c r="I127" s="252" t="s">
        <v>1907</v>
      </c>
      <c r="J127" s="252" t="s">
        <v>1956</v>
      </c>
      <c r="K127" s="296"/>
    </row>
    <row r="128" spans="2:11" ht="15" customHeight="1">
      <c r="B128" s="294"/>
      <c r="C128" s="252" t="s">
        <v>80</v>
      </c>
      <c r="D128" s="252"/>
      <c r="E128" s="252"/>
      <c r="F128" s="274" t="s">
        <v>1905</v>
      </c>
      <c r="G128" s="252"/>
      <c r="H128" s="252" t="s">
        <v>1957</v>
      </c>
      <c r="I128" s="252" t="s">
        <v>1907</v>
      </c>
      <c r="J128" s="252" t="s">
        <v>1956</v>
      </c>
      <c r="K128" s="296"/>
    </row>
    <row r="129" spans="2:11" ht="15" customHeight="1">
      <c r="B129" s="294"/>
      <c r="C129" s="252" t="s">
        <v>1916</v>
      </c>
      <c r="D129" s="252"/>
      <c r="E129" s="252"/>
      <c r="F129" s="274" t="s">
        <v>1911</v>
      </c>
      <c r="G129" s="252"/>
      <c r="H129" s="252" t="s">
        <v>1917</v>
      </c>
      <c r="I129" s="252" t="s">
        <v>1907</v>
      </c>
      <c r="J129" s="252">
        <v>15</v>
      </c>
      <c r="K129" s="296"/>
    </row>
    <row r="130" spans="2:11" ht="15" customHeight="1">
      <c r="B130" s="294"/>
      <c r="C130" s="276" t="s">
        <v>1918</v>
      </c>
      <c r="D130" s="276"/>
      <c r="E130" s="276"/>
      <c r="F130" s="277" t="s">
        <v>1911</v>
      </c>
      <c r="G130" s="276"/>
      <c r="H130" s="276" t="s">
        <v>1919</v>
      </c>
      <c r="I130" s="276" t="s">
        <v>1907</v>
      </c>
      <c r="J130" s="276">
        <v>15</v>
      </c>
      <c r="K130" s="296"/>
    </row>
    <row r="131" spans="2:11" ht="15" customHeight="1">
      <c r="B131" s="294"/>
      <c r="C131" s="276" t="s">
        <v>1920</v>
      </c>
      <c r="D131" s="276"/>
      <c r="E131" s="276"/>
      <c r="F131" s="277" t="s">
        <v>1911</v>
      </c>
      <c r="G131" s="276"/>
      <c r="H131" s="276" t="s">
        <v>1921</v>
      </c>
      <c r="I131" s="276" t="s">
        <v>1907</v>
      </c>
      <c r="J131" s="276">
        <v>20</v>
      </c>
      <c r="K131" s="296"/>
    </row>
    <row r="132" spans="2:11" ht="15" customHeight="1">
      <c r="B132" s="294"/>
      <c r="C132" s="276" t="s">
        <v>1922</v>
      </c>
      <c r="D132" s="276"/>
      <c r="E132" s="276"/>
      <c r="F132" s="277" t="s">
        <v>1911</v>
      </c>
      <c r="G132" s="276"/>
      <c r="H132" s="276" t="s">
        <v>1923</v>
      </c>
      <c r="I132" s="276" t="s">
        <v>1907</v>
      </c>
      <c r="J132" s="276">
        <v>20</v>
      </c>
      <c r="K132" s="296"/>
    </row>
    <row r="133" spans="2:11" ht="15" customHeight="1">
      <c r="B133" s="294"/>
      <c r="C133" s="252" t="s">
        <v>1910</v>
      </c>
      <c r="D133" s="252"/>
      <c r="E133" s="252"/>
      <c r="F133" s="274" t="s">
        <v>1911</v>
      </c>
      <c r="G133" s="252"/>
      <c r="H133" s="252" t="s">
        <v>1945</v>
      </c>
      <c r="I133" s="252" t="s">
        <v>1907</v>
      </c>
      <c r="J133" s="252">
        <v>50</v>
      </c>
      <c r="K133" s="296"/>
    </row>
    <row r="134" spans="2:11" ht="15" customHeight="1">
      <c r="B134" s="294"/>
      <c r="C134" s="252" t="s">
        <v>1924</v>
      </c>
      <c r="D134" s="252"/>
      <c r="E134" s="252"/>
      <c r="F134" s="274" t="s">
        <v>1911</v>
      </c>
      <c r="G134" s="252"/>
      <c r="H134" s="252" t="s">
        <v>1945</v>
      </c>
      <c r="I134" s="252" t="s">
        <v>1907</v>
      </c>
      <c r="J134" s="252">
        <v>50</v>
      </c>
      <c r="K134" s="296"/>
    </row>
    <row r="135" spans="2:11" ht="15" customHeight="1">
      <c r="B135" s="294"/>
      <c r="C135" s="252" t="s">
        <v>1930</v>
      </c>
      <c r="D135" s="252"/>
      <c r="E135" s="252"/>
      <c r="F135" s="274" t="s">
        <v>1911</v>
      </c>
      <c r="G135" s="252"/>
      <c r="H135" s="252" t="s">
        <v>1945</v>
      </c>
      <c r="I135" s="252" t="s">
        <v>1907</v>
      </c>
      <c r="J135" s="252">
        <v>50</v>
      </c>
      <c r="K135" s="296"/>
    </row>
    <row r="136" spans="2:11" ht="15" customHeight="1">
      <c r="B136" s="294"/>
      <c r="C136" s="252" t="s">
        <v>1932</v>
      </c>
      <c r="D136" s="252"/>
      <c r="E136" s="252"/>
      <c r="F136" s="274" t="s">
        <v>1911</v>
      </c>
      <c r="G136" s="252"/>
      <c r="H136" s="252" t="s">
        <v>1945</v>
      </c>
      <c r="I136" s="252" t="s">
        <v>1907</v>
      </c>
      <c r="J136" s="252">
        <v>50</v>
      </c>
      <c r="K136" s="296"/>
    </row>
    <row r="137" spans="2:11" ht="15" customHeight="1">
      <c r="B137" s="294"/>
      <c r="C137" s="252" t="s">
        <v>1933</v>
      </c>
      <c r="D137" s="252"/>
      <c r="E137" s="252"/>
      <c r="F137" s="274" t="s">
        <v>1911</v>
      </c>
      <c r="G137" s="252"/>
      <c r="H137" s="252" t="s">
        <v>1958</v>
      </c>
      <c r="I137" s="252" t="s">
        <v>1907</v>
      </c>
      <c r="J137" s="252">
        <v>255</v>
      </c>
      <c r="K137" s="296"/>
    </row>
    <row r="138" spans="2:11" ht="15" customHeight="1">
      <c r="B138" s="294"/>
      <c r="C138" s="252" t="s">
        <v>1935</v>
      </c>
      <c r="D138" s="252"/>
      <c r="E138" s="252"/>
      <c r="F138" s="274" t="s">
        <v>1905</v>
      </c>
      <c r="G138" s="252"/>
      <c r="H138" s="252" t="s">
        <v>1959</v>
      </c>
      <c r="I138" s="252" t="s">
        <v>1937</v>
      </c>
      <c r="J138" s="252"/>
      <c r="K138" s="296"/>
    </row>
    <row r="139" spans="2:11" ht="15" customHeight="1">
      <c r="B139" s="294"/>
      <c r="C139" s="252" t="s">
        <v>1938</v>
      </c>
      <c r="D139" s="252"/>
      <c r="E139" s="252"/>
      <c r="F139" s="274" t="s">
        <v>1905</v>
      </c>
      <c r="G139" s="252"/>
      <c r="H139" s="252" t="s">
        <v>1960</v>
      </c>
      <c r="I139" s="252" t="s">
        <v>1940</v>
      </c>
      <c r="J139" s="252"/>
      <c r="K139" s="296"/>
    </row>
    <row r="140" spans="2:11" ht="15" customHeight="1">
      <c r="B140" s="294"/>
      <c r="C140" s="252" t="s">
        <v>1941</v>
      </c>
      <c r="D140" s="252"/>
      <c r="E140" s="252"/>
      <c r="F140" s="274" t="s">
        <v>1905</v>
      </c>
      <c r="G140" s="252"/>
      <c r="H140" s="252" t="s">
        <v>1941</v>
      </c>
      <c r="I140" s="252" t="s">
        <v>1940</v>
      </c>
      <c r="J140" s="252"/>
      <c r="K140" s="296"/>
    </row>
    <row r="141" spans="2:11" ht="15" customHeight="1">
      <c r="B141" s="294"/>
      <c r="C141" s="252" t="s">
        <v>37</v>
      </c>
      <c r="D141" s="252"/>
      <c r="E141" s="252"/>
      <c r="F141" s="274" t="s">
        <v>1905</v>
      </c>
      <c r="G141" s="252"/>
      <c r="H141" s="252" t="s">
        <v>1961</v>
      </c>
      <c r="I141" s="252" t="s">
        <v>1940</v>
      </c>
      <c r="J141" s="252"/>
      <c r="K141" s="296"/>
    </row>
    <row r="142" spans="2:11" ht="15" customHeight="1">
      <c r="B142" s="294"/>
      <c r="C142" s="252" t="s">
        <v>1962</v>
      </c>
      <c r="D142" s="252"/>
      <c r="E142" s="252"/>
      <c r="F142" s="274" t="s">
        <v>1905</v>
      </c>
      <c r="G142" s="252"/>
      <c r="H142" s="252" t="s">
        <v>1963</v>
      </c>
      <c r="I142" s="252" t="s">
        <v>1940</v>
      </c>
      <c r="J142" s="252"/>
      <c r="K142" s="296"/>
    </row>
    <row r="143" spans="2:11" ht="15" customHeight="1">
      <c r="B143" s="297"/>
      <c r="C143" s="298"/>
      <c r="D143" s="298"/>
      <c r="E143" s="298"/>
      <c r="F143" s="298"/>
      <c r="G143" s="298"/>
      <c r="H143" s="298"/>
      <c r="I143" s="298"/>
      <c r="J143" s="298"/>
      <c r="K143" s="299"/>
    </row>
    <row r="144" spans="2:11" ht="18.75" customHeight="1">
      <c r="B144" s="249"/>
      <c r="C144" s="249"/>
      <c r="D144" s="249"/>
      <c r="E144" s="249"/>
      <c r="F144" s="286"/>
      <c r="G144" s="249"/>
      <c r="H144" s="249"/>
      <c r="I144" s="249"/>
      <c r="J144" s="249"/>
      <c r="K144" s="249"/>
    </row>
    <row r="145" spans="2:11" ht="18.75" customHeight="1">
      <c r="B145" s="260"/>
      <c r="C145" s="260"/>
      <c r="D145" s="260"/>
      <c r="E145" s="260"/>
      <c r="F145" s="260"/>
      <c r="G145" s="260"/>
      <c r="H145" s="260"/>
      <c r="I145" s="260"/>
      <c r="J145" s="260"/>
      <c r="K145" s="260"/>
    </row>
    <row r="146" spans="2:11" ht="7.5" customHeight="1">
      <c r="B146" s="261"/>
      <c r="C146" s="262"/>
      <c r="D146" s="262"/>
      <c r="E146" s="262"/>
      <c r="F146" s="262"/>
      <c r="G146" s="262"/>
      <c r="H146" s="262"/>
      <c r="I146" s="262"/>
      <c r="J146" s="262"/>
      <c r="K146" s="263"/>
    </row>
    <row r="147" spans="2:11" ht="45" customHeight="1">
      <c r="B147" s="264"/>
      <c r="C147" s="265" t="s">
        <v>1964</v>
      </c>
      <c r="D147" s="265"/>
      <c r="E147" s="265"/>
      <c r="F147" s="265"/>
      <c r="G147" s="265"/>
      <c r="H147" s="265"/>
      <c r="I147" s="265"/>
      <c r="J147" s="265"/>
      <c r="K147" s="266"/>
    </row>
    <row r="148" spans="2:11" ht="17.25" customHeight="1">
      <c r="B148" s="264"/>
      <c r="C148" s="267" t="s">
        <v>1899</v>
      </c>
      <c r="D148" s="267"/>
      <c r="E148" s="267"/>
      <c r="F148" s="267" t="s">
        <v>1900</v>
      </c>
      <c r="G148" s="268"/>
      <c r="H148" s="267" t="s">
        <v>53</v>
      </c>
      <c r="I148" s="267" t="s">
        <v>56</v>
      </c>
      <c r="J148" s="267" t="s">
        <v>1901</v>
      </c>
      <c r="K148" s="266"/>
    </row>
    <row r="149" spans="2:11" ht="17.25" customHeight="1">
      <c r="B149" s="264"/>
      <c r="C149" s="269" t="s">
        <v>1902</v>
      </c>
      <c r="D149" s="269"/>
      <c r="E149" s="269"/>
      <c r="F149" s="270" t="s">
        <v>1903</v>
      </c>
      <c r="G149" s="271"/>
      <c r="H149" s="269"/>
      <c r="I149" s="269"/>
      <c r="J149" s="269" t="s">
        <v>1904</v>
      </c>
      <c r="K149" s="266"/>
    </row>
    <row r="150" spans="2:11" ht="5.25" customHeight="1">
      <c r="B150" s="275"/>
      <c r="C150" s="272"/>
      <c r="D150" s="272"/>
      <c r="E150" s="272"/>
      <c r="F150" s="272"/>
      <c r="G150" s="273"/>
      <c r="H150" s="272"/>
      <c r="I150" s="272"/>
      <c r="J150" s="272"/>
      <c r="K150" s="296"/>
    </row>
    <row r="151" spans="2:11" ht="15" customHeight="1">
      <c r="B151" s="275"/>
      <c r="C151" s="300" t="s">
        <v>1908</v>
      </c>
      <c r="D151" s="252"/>
      <c r="E151" s="252"/>
      <c r="F151" s="301" t="s">
        <v>1905</v>
      </c>
      <c r="G151" s="252"/>
      <c r="H151" s="300" t="s">
        <v>1945</v>
      </c>
      <c r="I151" s="300" t="s">
        <v>1907</v>
      </c>
      <c r="J151" s="300">
        <v>120</v>
      </c>
      <c r="K151" s="296"/>
    </row>
    <row r="152" spans="2:11" ht="15" customHeight="1">
      <c r="B152" s="275"/>
      <c r="C152" s="300" t="s">
        <v>1954</v>
      </c>
      <c r="D152" s="252"/>
      <c r="E152" s="252"/>
      <c r="F152" s="301" t="s">
        <v>1905</v>
      </c>
      <c r="G152" s="252"/>
      <c r="H152" s="300" t="s">
        <v>1965</v>
      </c>
      <c r="I152" s="300" t="s">
        <v>1907</v>
      </c>
      <c r="J152" s="300" t="s">
        <v>1956</v>
      </c>
      <c r="K152" s="296"/>
    </row>
    <row r="153" spans="2:11" ht="15" customHeight="1">
      <c r="B153" s="275"/>
      <c r="C153" s="300" t="s">
        <v>80</v>
      </c>
      <c r="D153" s="252"/>
      <c r="E153" s="252"/>
      <c r="F153" s="301" t="s">
        <v>1905</v>
      </c>
      <c r="G153" s="252"/>
      <c r="H153" s="300" t="s">
        <v>1966</v>
      </c>
      <c r="I153" s="300" t="s">
        <v>1907</v>
      </c>
      <c r="J153" s="300" t="s">
        <v>1956</v>
      </c>
      <c r="K153" s="296"/>
    </row>
    <row r="154" spans="2:11" ht="15" customHeight="1">
      <c r="B154" s="275"/>
      <c r="C154" s="300" t="s">
        <v>1910</v>
      </c>
      <c r="D154" s="252"/>
      <c r="E154" s="252"/>
      <c r="F154" s="301" t="s">
        <v>1911</v>
      </c>
      <c r="G154" s="252"/>
      <c r="H154" s="300" t="s">
        <v>1945</v>
      </c>
      <c r="I154" s="300" t="s">
        <v>1907</v>
      </c>
      <c r="J154" s="300">
        <v>50</v>
      </c>
      <c r="K154" s="296"/>
    </row>
    <row r="155" spans="2:11" ht="15" customHeight="1">
      <c r="B155" s="275"/>
      <c r="C155" s="300" t="s">
        <v>1913</v>
      </c>
      <c r="D155" s="252"/>
      <c r="E155" s="252"/>
      <c r="F155" s="301" t="s">
        <v>1905</v>
      </c>
      <c r="G155" s="252"/>
      <c r="H155" s="300" t="s">
        <v>1945</v>
      </c>
      <c r="I155" s="300" t="s">
        <v>1915</v>
      </c>
      <c r="J155" s="300"/>
      <c r="K155" s="296"/>
    </row>
    <row r="156" spans="2:11" ht="15" customHeight="1">
      <c r="B156" s="275"/>
      <c r="C156" s="300" t="s">
        <v>1924</v>
      </c>
      <c r="D156" s="252"/>
      <c r="E156" s="252"/>
      <c r="F156" s="301" t="s">
        <v>1911</v>
      </c>
      <c r="G156" s="252"/>
      <c r="H156" s="300" t="s">
        <v>1945</v>
      </c>
      <c r="I156" s="300" t="s">
        <v>1907</v>
      </c>
      <c r="J156" s="300">
        <v>50</v>
      </c>
      <c r="K156" s="296"/>
    </row>
    <row r="157" spans="2:11" ht="15" customHeight="1">
      <c r="B157" s="275"/>
      <c r="C157" s="300" t="s">
        <v>1932</v>
      </c>
      <c r="D157" s="252"/>
      <c r="E157" s="252"/>
      <c r="F157" s="301" t="s">
        <v>1911</v>
      </c>
      <c r="G157" s="252"/>
      <c r="H157" s="300" t="s">
        <v>1945</v>
      </c>
      <c r="I157" s="300" t="s">
        <v>1907</v>
      </c>
      <c r="J157" s="300">
        <v>50</v>
      </c>
      <c r="K157" s="296"/>
    </row>
    <row r="158" spans="2:11" ht="15" customHeight="1">
      <c r="B158" s="275"/>
      <c r="C158" s="300" t="s">
        <v>1930</v>
      </c>
      <c r="D158" s="252"/>
      <c r="E158" s="252"/>
      <c r="F158" s="301" t="s">
        <v>1911</v>
      </c>
      <c r="G158" s="252"/>
      <c r="H158" s="300" t="s">
        <v>1945</v>
      </c>
      <c r="I158" s="300" t="s">
        <v>1907</v>
      </c>
      <c r="J158" s="300">
        <v>50</v>
      </c>
      <c r="K158" s="296"/>
    </row>
    <row r="159" spans="2:11" ht="15" customHeight="1">
      <c r="B159" s="275"/>
      <c r="C159" s="300" t="s">
        <v>113</v>
      </c>
      <c r="D159" s="252"/>
      <c r="E159" s="252"/>
      <c r="F159" s="301" t="s">
        <v>1905</v>
      </c>
      <c r="G159" s="252"/>
      <c r="H159" s="300" t="s">
        <v>1967</v>
      </c>
      <c r="I159" s="300" t="s">
        <v>1907</v>
      </c>
      <c r="J159" s="300" t="s">
        <v>1968</v>
      </c>
      <c r="K159" s="296"/>
    </row>
    <row r="160" spans="2:11" ht="15" customHeight="1">
      <c r="B160" s="275"/>
      <c r="C160" s="300" t="s">
        <v>1969</v>
      </c>
      <c r="D160" s="252"/>
      <c r="E160" s="252"/>
      <c r="F160" s="301" t="s">
        <v>1905</v>
      </c>
      <c r="G160" s="252"/>
      <c r="H160" s="300" t="s">
        <v>1970</v>
      </c>
      <c r="I160" s="300" t="s">
        <v>1940</v>
      </c>
      <c r="J160" s="300"/>
      <c r="K160" s="296"/>
    </row>
    <row r="161" spans="2:11" ht="15" customHeight="1">
      <c r="B161" s="302"/>
      <c r="C161" s="284"/>
      <c r="D161" s="284"/>
      <c r="E161" s="284"/>
      <c r="F161" s="284"/>
      <c r="G161" s="284"/>
      <c r="H161" s="284"/>
      <c r="I161" s="284"/>
      <c r="J161" s="284"/>
      <c r="K161" s="303"/>
    </row>
    <row r="162" spans="2:11" ht="18.75" customHeight="1">
      <c r="B162" s="249"/>
      <c r="C162" s="252"/>
      <c r="D162" s="252"/>
      <c r="E162" s="252"/>
      <c r="F162" s="274"/>
      <c r="G162" s="252"/>
      <c r="H162" s="252"/>
      <c r="I162" s="252"/>
      <c r="J162" s="252"/>
      <c r="K162" s="249"/>
    </row>
    <row r="163" spans="2:11" ht="18.75" customHeight="1">
      <c r="B163" s="260"/>
      <c r="C163" s="260"/>
      <c r="D163" s="260"/>
      <c r="E163" s="260"/>
      <c r="F163" s="260"/>
      <c r="G163" s="260"/>
      <c r="H163" s="260"/>
      <c r="I163" s="260"/>
      <c r="J163" s="260"/>
      <c r="K163" s="260"/>
    </row>
    <row r="164" spans="2:11" ht="7.5" customHeight="1">
      <c r="B164" s="239"/>
      <c r="C164" s="240"/>
      <c r="D164" s="240"/>
      <c r="E164" s="240"/>
      <c r="F164" s="240"/>
      <c r="G164" s="240"/>
      <c r="H164" s="240"/>
      <c r="I164" s="240"/>
      <c r="J164" s="240"/>
      <c r="K164" s="241"/>
    </row>
    <row r="165" spans="2:11" ht="45" customHeight="1">
      <c r="B165" s="242"/>
      <c r="C165" s="243" t="s">
        <v>1971</v>
      </c>
      <c r="D165" s="243"/>
      <c r="E165" s="243"/>
      <c r="F165" s="243"/>
      <c r="G165" s="243"/>
      <c r="H165" s="243"/>
      <c r="I165" s="243"/>
      <c r="J165" s="243"/>
      <c r="K165" s="244"/>
    </row>
    <row r="166" spans="2:11" ht="17.25" customHeight="1">
      <c r="B166" s="242"/>
      <c r="C166" s="267" t="s">
        <v>1899</v>
      </c>
      <c r="D166" s="267"/>
      <c r="E166" s="267"/>
      <c r="F166" s="267" t="s">
        <v>1900</v>
      </c>
      <c r="G166" s="304"/>
      <c r="H166" s="305" t="s">
        <v>53</v>
      </c>
      <c r="I166" s="305" t="s">
        <v>56</v>
      </c>
      <c r="J166" s="267" t="s">
        <v>1901</v>
      </c>
      <c r="K166" s="244"/>
    </row>
    <row r="167" spans="2:11" ht="17.25" customHeight="1">
      <c r="B167" s="245"/>
      <c r="C167" s="269" t="s">
        <v>1902</v>
      </c>
      <c r="D167" s="269"/>
      <c r="E167" s="269"/>
      <c r="F167" s="270" t="s">
        <v>1903</v>
      </c>
      <c r="G167" s="306"/>
      <c r="H167" s="307"/>
      <c r="I167" s="307"/>
      <c r="J167" s="269" t="s">
        <v>1904</v>
      </c>
      <c r="K167" s="247"/>
    </row>
    <row r="168" spans="2:11" ht="5.25" customHeight="1">
      <c r="B168" s="275"/>
      <c r="C168" s="272"/>
      <c r="D168" s="272"/>
      <c r="E168" s="272"/>
      <c r="F168" s="272"/>
      <c r="G168" s="273"/>
      <c r="H168" s="272"/>
      <c r="I168" s="272"/>
      <c r="J168" s="272"/>
      <c r="K168" s="296"/>
    </row>
    <row r="169" spans="2:11" ht="15" customHeight="1">
      <c r="B169" s="275"/>
      <c r="C169" s="252" t="s">
        <v>1908</v>
      </c>
      <c r="D169" s="252"/>
      <c r="E169" s="252"/>
      <c r="F169" s="274" t="s">
        <v>1905</v>
      </c>
      <c r="G169" s="252"/>
      <c r="H169" s="252" t="s">
        <v>1945</v>
      </c>
      <c r="I169" s="252" t="s">
        <v>1907</v>
      </c>
      <c r="J169" s="252">
        <v>120</v>
      </c>
      <c r="K169" s="296"/>
    </row>
    <row r="170" spans="2:11" ht="15" customHeight="1">
      <c r="B170" s="275"/>
      <c r="C170" s="252" t="s">
        <v>1954</v>
      </c>
      <c r="D170" s="252"/>
      <c r="E170" s="252"/>
      <c r="F170" s="274" t="s">
        <v>1905</v>
      </c>
      <c r="G170" s="252"/>
      <c r="H170" s="252" t="s">
        <v>1955</v>
      </c>
      <c r="I170" s="252" t="s">
        <v>1907</v>
      </c>
      <c r="J170" s="252" t="s">
        <v>1956</v>
      </c>
      <c r="K170" s="296"/>
    </row>
    <row r="171" spans="2:11" ht="15" customHeight="1">
      <c r="B171" s="275"/>
      <c r="C171" s="252" t="s">
        <v>80</v>
      </c>
      <c r="D171" s="252"/>
      <c r="E171" s="252"/>
      <c r="F171" s="274" t="s">
        <v>1905</v>
      </c>
      <c r="G171" s="252"/>
      <c r="H171" s="252" t="s">
        <v>1972</v>
      </c>
      <c r="I171" s="252" t="s">
        <v>1907</v>
      </c>
      <c r="J171" s="252" t="s">
        <v>1956</v>
      </c>
      <c r="K171" s="296"/>
    </row>
    <row r="172" spans="2:11" ht="15" customHeight="1">
      <c r="B172" s="275"/>
      <c r="C172" s="252" t="s">
        <v>1910</v>
      </c>
      <c r="D172" s="252"/>
      <c r="E172" s="252"/>
      <c r="F172" s="274" t="s">
        <v>1911</v>
      </c>
      <c r="G172" s="252"/>
      <c r="H172" s="252" t="s">
        <v>1972</v>
      </c>
      <c r="I172" s="252" t="s">
        <v>1907</v>
      </c>
      <c r="J172" s="252">
        <v>50</v>
      </c>
      <c r="K172" s="296"/>
    </row>
    <row r="173" spans="2:11" ht="15" customHeight="1">
      <c r="B173" s="275"/>
      <c r="C173" s="252" t="s">
        <v>1913</v>
      </c>
      <c r="D173" s="252"/>
      <c r="E173" s="252"/>
      <c r="F173" s="274" t="s">
        <v>1905</v>
      </c>
      <c r="G173" s="252"/>
      <c r="H173" s="252" t="s">
        <v>1972</v>
      </c>
      <c r="I173" s="252" t="s">
        <v>1915</v>
      </c>
      <c r="J173" s="252"/>
      <c r="K173" s="296"/>
    </row>
    <row r="174" spans="2:11" ht="15" customHeight="1">
      <c r="B174" s="275"/>
      <c r="C174" s="252" t="s">
        <v>1924</v>
      </c>
      <c r="D174" s="252"/>
      <c r="E174" s="252"/>
      <c r="F174" s="274" t="s">
        <v>1911</v>
      </c>
      <c r="G174" s="252"/>
      <c r="H174" s="252" t="s">
        <v>1972</v>
      </c>
      <c r="I174" s="252" t="s">
        <v>1907</v>
      </c>
      <c r="J174" s="252">
        <v>50</v>
      </c>
      <c r="K174" s="296"/>
    </row>
    <row r="175" spans="2:11" ht="15" customHeight="1">
      <c r="B175" s="275"/>
      <c r="C175" s="252" t="s">
        <v>1932</v>
      </c>
      <c r="D175" s="252"/>
      <c r="E175" s="252"/>
      <c r="F175" s="274" t="s">
        <v>1911</v>
      </c>
      <c r="G175" s="252"/>
      <c r="H175" s="252" t="s">
        <v>1972</v>
      </c>
      <c r="I175" s="252" t="s">
        <v>1907</v>
      </c>
      <c r="J175" s="252">
        <v>50</v>
      </c>
      <c r="K175" s="296"/>
    </row>
    <row r="176" spans="2:11" ht="15" customHeight="1">
      <c r="B176" s="275"/>
      <c r="C176" s="252" t="s">
        <v>1930</v>
      </c>
      <c r="D176" s="252"/>
      <c r="E176" s="252"/>
      <c r="F176" s="274" t="s">
        <v>1911</v>
      </c>
      <c r="G176" s="252"/>
      <c r="H176" s="252" t="s">
        <v>1972</v>
      </c>
      <c r="I176" s="252" t="s">
        <v>1907</v>
      </c>
      <c r="J176" s="252">
        <v>50</v>
      </c>
      <c r="K176" s="296"/>
    </row>
    <row r="177" spans="2:11" ht="15" customHeight="1">
      <c r="B177" s="275"/>
      <c r="C177" s="252" t="s">
        <v>144</v>
      </c>
      <c r="D177" s="252"/>
      <c r="E177" s="252"/>
      <c r="F177" s="274" t="s">
        <v>1905</v>
      </c>
      <c r="G177" s="252"/>
      <c r="H177" s="252" t="s">
        <v>1973</v>
      </c>
      <c r="I177" s="252" t="s">
        <v>1974</v>
      </c>
      <c r="J177" s="252"/>
      <c r="K177" s="296"/>
    </row>
    <row r="178" spans="2:11" ht="15" customHeight="1">
      <c r="B178" s="275"/>
      <c r="C178" s="252" t="s">
        <v>56</v>
      </c>
      <c r="D178" s="252"/>
      <c r="E178" s="252"/>
      <c r="F178" s="274" t="s">
        <v>1905</v>
      </c>
      <c r="G178" s="252"/>
      <c r="H178" s="252" t="s">
        <v>1975</v>
      </c>
      <c r="I178" s="252" t="s">
        <v>1976</v>
      </c>
      <c r="J178" s="252">
        <v>1</v>
      </c>
      <c r="K178" s="296"/>
    </row>
    <row r="179" spans="2:11" ht="15" customHeight="1">
      <c r="B179" s="275"/>
      <c r="C179" s="252" t="s">
        <v>52</v>
      </c>
      <c r="D179" s="252"/>
      <c r="E179" s="252"/>
      <c r="F179" s="274" t="s">
        <v>1905</v>
      </c>
      <c r="G179" s="252"/>
      <c r="H179" s="252" t="s">
        <v>1977</v>
      </c>
      <c r="I179" s="252" t="s">
        <v>1907</v>
      </c>
      <c r="J179" s="252">
        <v>20</v>
      </c>
      <c r="K179" s="296"/>
    </row>
    <row r="180" spans="2:11" ht="15" customHeight="1">
      <c r="B180" s="275"/>
      <c r="C180" s="252" t="s">
        <v>53</v>
      </c>
      <c r="D180" s="252"/>
      <c r="E180" s="252"/>
      <c r="F180" s="274" t="s">
        <v>1905</v>
      </c>
      <c r="G180" s="252"/>
      <c r="H180" s="252" t="s">
        <v>1978</v>
      </c>
      <c r="I180" s="252" t="s">
        <v>1907</v>
      </c>
      <c r="J180" s="252">
        <v>255</v>
      </c>
      <c r="K180" s="296"/>
    </row>
    <row r="181" spans="2:11" ht="15" customHeight="1">
      <c r="B181" s="275"/>
      <c r="C181" s="252" t="s">
        <v>145</v>
      </c>
      <c r="D181" s="252"/>
      <c r="E181" s="252"/>
      <c r="F181" s="274" t="s">
        <v>1905</v>
      </c>
      <c r="G181" s="252"/>
      <c r="H181" s="252" t="s">
        <v>1869</v>
      </c>
      <c r="I181" s="252" t="s">
        <v>1907</v>
      </c>
      <c r="J181" s="252">
        <v>10</v>
      </c>
      <c r="K181" s="296"/>
    </row>
    <row r="182" spans="2:11" ht="15" customHeight="1">
      <c r="B182" s="275"/>
      <c r="C182" s="252" t="s">
        <v>146</v>
      </c>
      <c r="D182" s="252"/>
      <c r="E182" s="252"/>
      <c r="F182" s="274" t="s">
        <v>1905</v>
      </c>
      <c r="G182" s="252"/>
      <c r="H182" s="252" t="s">
        <v>1979</v>
      </c>
      <c r="I182" s="252" t="s">
        <v>1940</v>
      </c>
      <c r="J182" s="252"/>
      <c r="K182" s="296"/>
    </row>
    <row r="183" spans="2:11" ht="15" customHeight="1">
      <c r="B183" s="275"/>
      <c r="C183" s="252" t="s">
        <v>1980</v>
      </c>
      <c r="D183" s="252"/>
      <c r="E183" s="252"/>
      <c r="F183" s="274" t="s">
        <v>1905</v>
      </c>
      <c r="G183" s="252"/>
      <c r="H183" s="252" t="s">
        <v>1981</v>
      </c>
      <c r="I183" s="252" t="s">
        <v>1940</v>
      </c>
      <c r="J183" s="252"/>
      <c r="K183" s="296"/>
    </row>
    <row r="184" spans="2:11" ht="15" customHeight="1">
      <c r="B184" s="275"/>
      <c r="C184" s="252" t="s">
        <v>1969</v>
      </c>
      <c r="D184" s="252"/>
      <c r="E184" s="252"/>
      <c r="F184" s="274" t="s">
        <v>1905</v>
      </c>
      <c r="G184" s="252"/>
      <c r="H184" s="252" t="s">
        <v>1982</v>
      </c>
      <c r="I184" s="252" t="s">
        <v>1940</v>
      </c>
      <c r="J184" s="252"/>
      <c r="K184" s="296"/>
    </row>
    <row r="185" spans="2:11" ht="15" customHeight="1">
      <c r="B185" s="275"/>
      <c r="C185" s="252" t="s">
        <v>148</v>
      </c>
      <c r="D185" s="252"/>
      <c r="E185" s="252"/>
      <c r="F185" s="274" t="s">
        <v>1911</v>
      </c>
      <c r="G185" s="252"/>
      <c r="H185" s="252" t="s">
        <v>1983</v>
      </c>
      <c r="I185" s="252" t="s">
        <v>1907</v>
      </c>
      <c r="J185" s="252">
        <v>50</v>
      </c>
      <c r="K185" s="296"/>
    </row>
    <row r="186" spans="2:11" ht="15" customHeight="1">
      <c r="B186" s="275"/>
      <c r="C186" s="252" t="s">
        <v>1984</v>
      </c>
      <c r="D186" s="252"/>
      <c r="E186" s="252"/>
      <c r="F186" s="274" t="s">
        <v>1911</v>
      </c>
      <c r="G186" s="252"/>
      <c r="H186" s="252" t="s">
        <v>1985</v>
      </c>
      <c r="I186" s="252" t="s">
        <v>1986</v>
      </c>
      <c r="J186" s="252"/>
      <c r="K186" s="296"/>
    </row>
    <row r="187" spans="2:11" ht="15" customHeight="1">
      <c r="B187" s="275"/>
      <c r="C187" s="252" t="s">
        <v>1987</v>
      </c>
      <c r="D187" s="252"/>
      <c r="E187" s="252"/>
      <c r="F187" s="274" t="s">
        <v>1911</v>
      </c>
      <c r="G187" s="252"/>
      <c r="H187" s="252" t="s">
        <v>1988</v>
      </c>
      <c r="I187" s="252" t="s">
        <v>1986</v>
      </c>
      <c r="J187" s="252"/>
      <c r="K187" s="296"/>
    </row>
    <row r="188" spans="2:11" ht="15" customHeight="1">
      <c r="B188" s="275"/>
      <c r="C188" s="252" t="s">
        <v>1989</v>
      </c>
      <c r="D188" s="252"/>
      <c r="E188" s="252"/>
      <c r="F188" s="274" t="s">
        <v>1911</v>
      </c>
      <c r="G188" s="252"/>
      <c r="H188" s="252" t="s">
        <v>1990</v>
      </c>
      <c r="I188" s="252" t="s">
        <v>1986</v>
      </c>
      <c r="J188" s="252"/>
      <c r="K188" s="296"/>
    </row>
    <row r="189" spans="2:11" ht="15" customHeight="1">
      <c r="B189" s="275"/>
      <c r="C189" s="308" t="s">
        <v>1991</v>
      </c>
      <c r="D189" s="252"/>
      <c r="E189" s="252"/>
      <c r="F189" s="274" t="s">
        <v>1911</v>
      </c>
      <c r="G189" s="252"/>
      <c r="H189" s="252" t="s">
        <v>1992</v>
      </c>
      <c r="I189" s="252" t="s">
        <v>1993</v>
      </c>
      <c r="J189" s="309" t="s">
        <v>1994</v>
      </c>
      <c r="K189" s="296"/>
    </row>
    <row r="190" spans="2:11" ht="15" customHeight="1">
      <c r="B190" s="275"/>
      <c r="C190" s="259" t="s">
        <v>41</v>
      </c>
      <c r="D190" s="252"/>
      <c r="E190" s="252"/>
      <c r="F190" s="274" t="s">
        <v>1905</v>
      </c>
      <c r="G190" s="252"/>
      <c r="H190" s="249" t="s">
        <v>1995</v>
      </c>
      <c r="I190" s="252" t="s">
        <v>1996</v>
      </c>
      <c r="J190" s="252"/>
      <c r="K190" s="296"/>
    </row>
    <row r="191" spans="2:11" ht="15" customHeight="1">
      <c r="B191" s="275"/>
      <c r="C191" s="259" t="s">
        <v>1997</v>
      </c>
      <c r="D191" s="252"/>
      <c r="E191" s="252"/>
      <c r="F191" s="274" t="s">
        <v>1905</v>
      </c>
      <c r="G191" s="252"/>
      <c r="H191" s="252" t="s">
        <v>1998</v>
      </c>
      <c r="I191" s="252" t="s">
        <v>1940</v>
      </c>
      <c r="J191" s="252"/>
      <c r="K191" s="296"/>
    </row>
    <row r="192" spans="2:11" ht="15" customHeight="1">
      <c r="B192" s="275"/>
      <c r="C192" s="259" t="s">
        <v>1999</v>
      </c>
      <c r="D192" s="252"/>
      <c r="E192" s="252"/>
      <c r="F192" s="274" t="s">
        <v>1905</v>
      </c>
      <c r="G192" s="252"/>
      <c r="H192" s="252" t="s">
        <v>2000</v>
      </c>
      <c r="I192" s="252" t="s">
        <v>1940</v>
      </c>
      <c r="J192" s="252"/>
      <c r="K192" s="296"/>
    </row>
    <row r="193" spans="2:11" ht="15" customHeight="1">
      <c r="B193" s="275"/>
      <c r="C193" s="259" t="s">
        <v>2001</v>
      </c>
      <c r="D193" s="252"/>
      <c r="E193" s="252"/>
      <c r="F193" s="274" t="s">
        <v>1911</v>
      </c>
      <c r="G193" s="252"/>
      <c r="H193" s="252" t="s">
        <v>2002</v>
      </c>
      <c r="I193" s="252" t="s">
        <v>1940</v>
      </c>
      <c r="J193" s="252"/>
      <c r="K193" s="296"/>
    </row>
    <row r="194" spans="2:11" ht="15" customHeight="1">
      <c r="B194" s="302"/>
      <c r="C194" s="310"/>
      <c r="D194" s="284"/>
      <c r="E194" s="284"/>
      <c r="F194" s="284"/>
      <c r="G194" s="284"/>
      <c r="H194" s="284"/>
      <c r="I194" s="284"/>
      <c r="J194" s="284"/>
      <c r="K194" s="303"/>
    </row>
    <row r="195" spans="2:11" ht="18.75" customHeight="1">
      <c r="B195" s="249"/>
      <c r="C195" s="252"/>
      <c r="D195" s="252"/>
      <c r="E195" s="252"/>
      <c r="F195" s="274"/>
      <c r="G195" s="252"/>
      <c r="H195" s="252"/>
      <c r="I195" s="252"/>
      <c r="J195" s="252"/>
      <c r="K195" s="249"/>
    </row>
    <row r="196" spans="2:11" ht="18.75" customHeight="1">
      <c r="B196" s="249"/>
      <c r="C196" s="252"/>
      <c r="D196" s="252"/>
      <c r="E196" s="252"/>
      <c r="F196" s="274"/>
      <c r="G196" s="252"/>
      <c r="H196" s="252"/>
      <c r="I196" s="252"/>
      <c r="J196" s="252"/>
      <c r="K196" s="249"/>
    </row>
    <row r="197" spans="2:11" ht="18.75" customHeight="1">
      <c r="B197" s="260"/>
      <c r="C197" s="260"/>
      <c r="D197" s="260"/>
      <c r="E197" s="260"/>
      <c r="F197" s="260"/>
      <c r="G197" s="260"/>
      <c r="H197" s="260"/>
      <c r="I197" s="260"/>
      <c r="J197" s="260"/>
      <c r="K197" s="260"/>
    </row>
    <row r="198" spans="2:11" ht="13.5">
      <c r="B198" s="239"/>
      <c r="C198" s="240"/>
      <c r="D198" s="240"/>
      <c r="E198" s="240"/>
      <c r="F198" s="240"/>
      <c r="G198" s="240"/>
      <c r="H198" s="240"/>
      <c r="I198" s="240"/>
      <c r="J198" s="240"/>
      <c r="K198" s="241"/>
    </row>
    <row r="199" spans="2:11" ht="21">
      <c r="B199" s="242"/>
      <c r="C199" s="243" t="s">
        <v>2003</v>
      </c>
      <c r="D199" s="243"/>
      <c r="E199" s="243"/>
      <c r="F199" s="243"/>
      <c r="G199" s="243"/>
      <c r="H199" s="243"/>
      <c r="I199" s="243"/>
      <c r="J199" s="243"/>
      <c r="K199" s="244"/>
    </row>
    <row r="200" spans="2:11" ht="25.5" customHeight="1">
      <c r="B200" s="242"/>
      <c r="C200" s="311" t="s">
        <v>2004</v>
      </c>
      <c r="D200" s="311"/>
      <c r="E200" s="311"/>
      <c r="F200" s="311" t="s">
        <v>2005</v>
      </c>
      <c r="G200" s="312"/>
      <c r="H200" s="311" t="s">
        <v>2006</v>
      </c>
      <c r="I200" s="311"/>
      <c r="J200" s="311"/>
      <c r="K200" s="244"/>
    </row>
    <row r="201" spans="2:11" ht="5.25" customHeight="1">
      <c r="B201" s="275"/>
      <c r="C201" s="272"/>
      <c r="D201" s="272"/>
      <c r="E201" s="272"/>
      <c r="F201" s="272"/>
      <c r="G201" s="252"/>
      <c r="H201" s="272"/>
      <c r="I201" s="272"/>
      <c r="J201" s="272"/>
      <c r="K201" s="296"/>
    </row>
    <row r="202" spans="2:11" ht="15" customHeight="1">
      <c r="B202" s="275"/>
      <c r="C202" s="252" t="s">
        <v>1996</v>
      </c>
      <c r="D202" s="252"/>
      <c r="E202" s="252"/>
      <c r="F202" s="274" t="s">
        <v>42</v>
      </c>
      <c r="G202" s="252"/>
      <c r="H202" s="252" t="s">
        <v>2007</v>
      </c>
      <c r="I202" s="252"/>
      <c r="J202" s="252"/>
      <c r="K202" s="296"/>
    </row>
    <row r="203" spans="2:11" ht="15" customHeight="1">
      <c r="B203" s="275"/>
      <c r="C203" s="281"/>
      <c r="D203" s="252"/>
      <c r="E203" s="252"/>
      <c r="F203" s="274" t="s">
        <v>43</v>
      </c>
      <c r="G203" s="252"/>
      <c r="H203" s="252" t="s">
        <v>2008</v>
      </c>
      <c r="I203" s="252"/>
      <c r="J203" s="252"/>
      <c r="K203" s="296"/>
    </row>
    <row r="204" spans="2:11" ht="15" customHeight="1">
      <c r="B204" s="275"/>
      <c r="C204" s="281"/>
      <c r="D204" s="252"/>
      <c r="E204" s="252"/>
      <c r="F204" s="274" t="s">
        <v>46</v>
      </c>
      <c r="G204" s="252"/>
      <c r="H204" s="252" t="s">
        <v>2009</v>
      </c>
      <c r="I204" s="252"/>
      <c r="J204" s="252"/>
      <c r="K204" s="296"/>
    </row>
    <row r="205" spans="2:11" ht="15" customHeight="1">
      <c r="B205" s="275"/>
      <c r="C205" s="252"/>
      <c r="D205" s="252"/>
      <c r="E205" s="252"/>
      <c r="F205" s="274" t="s">
        <v>44</v>
      </c>
      <c r="G205" s="252"/>
      <c r="H205" s="252" t="s">
        <v>2010</v>
      </c>
      <c r="I205" s="252"/>
      <c r="J205" s="252"/>
      <c r="K205" s="296"/>
    </row>
    <row r="206" spans="2:11" ht="15" customHeight="1">
      <c r="B206" s="275"/>
      <c r="C206" s="252"/>
      <c r="D206" s="252"/>
      <c r="E206" s="252"/>
      <c r="F206" s="274" t="s">
        <v>45</v>
      </c>
      <c r="G206" s="252"/>
      <c r="H206" s="252" t="s">
        <v>2011</v>
      </c>
      <c r="I206" s="252"/>
      <c r="J206" s="252"/>
      <c r="K206" s="296"/>
    </row>
    <row r="207" spans="2:11" ht="15" customHeight="1">
      <c r="B207" s="275"/>
      <c r="C207" s="252"/>
      <c r="D207" s="252"/>
      <c r="E207" s="252"/>
      <c r="F207" s="274"/>
      <c r="G207" s="252"/>
      <c r="H207" s="252"/>
      <c r="I207" s="252"/>
      <c r="J207" s="252"/>
      <c r="K207" s="296"/>
    </row>
    <row r="208" spans="2:11" ht="15" customHeight="1">
      <c r="B208" s="275"/>
      <c r="C208" s="252" t="s">
        <v>1952</v>
      </c>
      <c r="D208" s="252"/>
      <c r="E208" s="252"/>
      <c r="F208" s="274" t="s">
        <v>76</v>
      </c>
      <c r="G208" s="252"/>
      <c r="H208" s="252" t="s">
        <v>2012</v>
      </c>
      <c r="I208" s="252"/>
      <c r="J208" s="252"/>
      <c r="K208" s="296"/>
    </row>
    <row r="209" spans="2:11" ht="15" customHeight="1">
      <c r="B209" s="275"/>
      <c r="C209" s="281"/>
      <c r="D209" s="252"/>
      <c r="E209" s="252"/>
      <c r="F209" s="274" t="s">
        <v>1848</v>
      </c>
      <c r="G209" s="252"/>
      <c r="H209" s="252" t="s">
        <v>1849</v>
      </c>
      <c r="I209" s="252"/>
      <c r="J209" s="252"/>
      <c r="K209" s="296"/>
    </row>
    <row r="210" spans="2:11" ht="15" customHeight="1">
      <c r="B210" s="275"/>
      <c r="C210" s="252"/>
      <c r="D210" s="252"/>
      <c r="E210" s="252"/>
      <c r="F210" s="274" t="s">
        <v>1846</v>
      </c>
      <c r="G210" s="252"/>
      <c r="H210" s="252" t="s">
        <v>2013</v>
      </c>
      <c r="I210" s="252"/>
      <c r="J210" s="252"/>
      <c r="K210" s="296"/>
    </row>
    <row r="211" spans="2:11" ht="15" customHeight="1">
      <c r="B211" s="313"/>
      <c r="C211" s="281"/>
      <c r="D211" s="281"/>
      <c r="E211" s="281"/>
      <c r="F211" s="274" t="s">
        <v>1850</v>
      </c>
      <c r="G211" s="259"/>
      <c r="H211" s="300" t="s">
        <v>1851</v>
      </c>
      <c r="I211" s="300"/>
      <c r="J211" s="300"/>
      <c r="K211" s="314"/>
    </row>
    <row r="212" spans="2:11" ht="15" customHeight="1">
      <c r="B212" s="313"/>
      <c r="C212" s="281"/>
      <c r="D212" s="281"/>
      <c r="E212" s="281"/>
      <c r="F212" s="274" t="s">
        <v>1852</v>
      </c>
      <c r="G212" s="259"/>
      <c r="H212" s="300" t="s">
        <v>2014</v>
      </c>
      <c r="I212" s="300"/>
      <c r="J212" s="300"/>
      <c r="K212" s="314"/>
    </row>
    <row r="213" spans="2:11" ht="15" customHeight="1">
      <c r="B213" s="313"/>
      <c r="C213" s="281"/>
      <c r="D213" s="281"/>
      <c r="E213" s="281"/>
      <c r="F213" s="315"/>
      <c r="G213" s="259"/>
      <c r="H213" s="316"/>
      <c r="I213" s="316"/>
      <c r="J213" s="316"/>
      <c r="K213" s="314"/>
    </row>
    <row r="214" spans="2:11" ht="15" customHeight="1">
      <c r="B214" s="313"/>
      <c r="C214" s="252" t="s">
        <v>1976</v>
      </c>
      <c r="D214" s="281"/>
      <c r="E214" s="281"/>
      <c r="F214" s="274">
        <v>1</v>
      </c>
      <c r="G214" s="259"/>
      <c r="H214" s="300" t="s">
        <v>2015</v>
      </c>
      <c r="I214" s="300"/>
      <c r="J214" s="300"/>
      <c r="K214" s="314"/>
    </row>
    <row r="215" spans="2:11" ht="15" customHeight="1">
      <c r="B215" s="313"/>
      <c r="C215" s="281"/>
      <c r="D215" s="281"/>
      <c r="E215" s="281"/>
      <c r="F215" s="274">
        <v>2</v>
      </c>
      <c r="G215" s="259"/>
      <c r="H215" s="300" t="s">
        <v>2016</v>
      </c>
      <c r="I215" s="300"/>
      <c r="J215" s="300"/>
      <c r="K215" s="314"/>
    </row>
    <row r="216" spans="2:11" ht="15" customHeight="1">
      <c r="B216" s="313"/>
      <c r="C216" s="281"/>
      <c r="D216" s="281"/>
      <c r="E216" s="281"/>
      <c r="F216" s="274">
        <v>3</v>
      </c>
      <c r="G216" s="259"/>
      <c r="H216" s="300" t="s">
        <v>2017</v>
      </c>
      <c r="I216" s="300"/>
      <c r="J216" s="300"/>
      <c r="K216" s="314"/>
    </row>
    <row r="217" spans="2:11" ht="15" customHeight="1">
      <c r="B217" s="313"/>
      <c r="C217" s="281"/>
      <c r="D217" s="281"/>
      <c r="E217" s="281"/>
      <c r="F217" s="274">
        <v>4</v>
      </c>
      <c r="G217" s="259"/>
      <c r="H217" s="300" t="s">
        <v>2018</v>
      </c>
      <c r="I217" s="300"/>
      <c r="J217" s="300"/>
      <c r="K217" s="314"/>
    </row>
    <row r="218" spans="2:11" ht="12.75" customHeight="1">
      <c r="B218" s="317"/>
      <c r="C218" s="318"/>
      <c r="D218" s="318"/>
      <c r="E218" s="318"/>
      <c r="F218" s="318"/>
      <c r="G218" s="318"/>
      <c r="H218" s="318"/>
      <c r="I218" s="318"/>
      <c r="J218" s="318"/>
      <c r="K218" s="319"/>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Pc-Petra\Petra</cp:lastModifiedBy>
  <dcterms:created xsi:type="dcterms:W3CDTF">2019-01-24T21:50:38Z</dcterms:created>
  <dcterms:modified xsi:type="dcterms:W3CDTF">2019-01-24T21:50:49Z</dcterms:modified>
  <cp:category/>
  <cp:version/>
  <cp:contentType/>
  <cp:contentStatus/>
</cp:coreProperties>
</file>