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Pol'!$A$1:$U$44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0" i="1"/>
  <c r="G19" s="1"/>
  <c r="H49"/>
  <c r="H48"/>
  <c r="H47"/>
  <c r="G50"/>
  <c r="I50" s="1"/>
  <c r="I19" s="1"/>
  <c r="G49"/>
  <c r="G48"/>
  <c r="G47"/>
  <c r="G39"/>
  <c r="H39" s="1"/>
  <c r="H40" s="1"/>
  <c r="F39"/>
  <c r="G34" i="12"/>
  <c r="AC34"/>
  <c r="AD34"/>
  <c r="BA26"/>
  <c r="BA24"/>
  <c r="BA21"/>
  <c r="BA19"/>
  <c r="BA17"/>
  <c r="BA15"/>
  <c r="BA14"/>
  <c r="BA12"/>
  <c r="BA10"/>
  <c r="F9"/>
  <c r="G9"/>
  <c r="M9" s="1"/>
  <c r="I9"/>
  <c r="I8" s="1"/>
  <c r="K9"/>
  <c r="K8" s="1"/>
  <c r="O9"/>
  <c r="O8" s="1"/>
  <c r="Q9"/>
  <c r="Q8" s="1"/>
  <c r="U9"/>
  <c r="U8" s="1"/>
  <c r="F11"/>
  <c r="G11"/>
  <c r="M11" s="1"/>
  <c r="I11"/>
  <c r="K11"/>
  <c r="O11"/>
  <c r="Q11"/>
  <c r="U11"/>
  <c r="F13"/>
  <c r="G13"/>
  <c r="M13" s="1"/>
  <c r="I13"/>
  <c r="K13"/>
  <c r="O13"/>
  <c r="Q13"/>
  <c r="U13"/>
  <c r="F16"/>
  <c r="G16"/>
  <c r="M16" s="1"/>
  <c r="I16"/>
  <c r="K16"/>
  <c r="O16"/>
  <c r="Q16"/>
  <c r="U16"/>
  <c r="F18"/>
  <c r="G18"/>
  <c r="M18" s="1"/>
  <c r="I18"/>
  <c r="K18"/>
  <c r="O18"/>
  <c r="Q18"/>
  <c r="U18"/>
  <c r="F20"/>
  <c r="G20"/>
  <c r="M20" s="1"/>
  <c r="I20"/>
  <c r="K20"/>
  <c r="O20"/>
  <c r="Q20"/>
  <c r="U20"/>
  <c r="F23"/>
  <c r="G23"/>
  <c r="G22" s="1"/>
  <c r="I23"/>
  <c r="I22" s="1"/>
  <c r="K23"/>
  <c r="K22" s="1"/>
  <c r="O23"/>
  <c r="O22" s="1"/>
  <c r="Q23"/>
  <c r="Q22" s="1"/>
  <c r="U23"/>
  <c r="U22" s="1"/>
  <c r="F25"/>
  <c r="G25"/>
  <c r="M25" s="1"/>
  <c r="I25"/>
  <c r="K25"/>
  <c r="O25"/>
  <c r="Q25"/>
  <c r="U25"/>
  <c r="F28"/>
  <c r="G28" s="1"/>
  <c r="I28"/>
  <c r="I27" s="1"/>
  <c r="K28"/>
  <c r="K27" s="1"/>
  <c r="O28"/>
  <c r="O27" s="1"/>
  <c r="Q28"/>
  <c r="Q27" s="1"/>
  <c r="U28"/>
  <c r="U27" s="1"/>
  <c r="F30"/>
  <c r="G30" s="1"/>
  <c r="I30"/>
  <c r="I29" s="1"/>
  <c r="K30"/>
  <c r="K29" s="1"/>
  <c r="O30"/>
  <c r="O29" s="1"/>
  <c r="Q30"/>
  <c r="Q29" s="1"/>
  <c r="U30"/>
  <c r="U29" s="1"/>
  <c r="F31"/>
  <c r="G31" s="1"/>
  <c r="M31" s="1"/>
  <c r="I31"/>
  <c r="K31"/>
  <c r="O31"/>
  <c r="Q31"/>
  <c r="U31"/>
  <c r="F32"/>
  <c r="G32" s="1"/>
  <c r="M32" s="1"/>
  <c r="I32"/>
  <c r="K32"/>
  <c r="O32"/>
  <c r="Q32"/>
  <c r="U32"/>
  <c r="I20" i="1"/>
  <c r="G20"/>
  <c r="E20"/>
  <c r="I18"/>
  <c r="G18"/>
  <c r="E18"/>
  <c r="I17"/>
  <c r="G17"/>
  <c r="E17"/>
  <c r="E16"/>
  <c r="G51"/>
  <c r="I49"/>
  <c r="I47"/>
  <c r="G27"/>
  <c r="F40"/>
  <c r="G23" s="1"/>
  <c r="G40"/>
  <c r="G25" s="1"/>
  <c r="G26" s="1"/>
  <c r="J28"/>
  <c r="J26"/>
  <c r="G38"/>
  <c r="F38"/>
  <c r="H32"/>
  <c r="J23"/>
  <c r="J24"/>
  <c r="J25"/>
  <c r="J27"/>
  <c r="E24"/>
  <c r="E26"/>
  <c r="E19" l="1"/>
  <c r="E21" s="1"/>
  <c r="I48"/>
  <c r="G16"/>
  <c r="G21" s="1"/>
  <c r="H51"/>
  <c r="I16"/>
  <c r="I21" s="1"/>
  <c r="I51"/>
  <c r="G24"/>
  <c r="G29" s="1"/>
  <c r="G28"/>
  <c r="G29" i="12"/>
  <c r="M30"/>
  <c r="M29" s="1"/>
  <c r="G27"/>
  <c r="M28"/>
  <c r="M27" s="1"/>
  <c r="M8"/>
  <c r="G8"/>
  <c r="M23"/>
  <c r="M22" s="1"/>
  <c r="I39" i="1"/>
  <c r="I40" s="1"/>
  <c r="J39" s="1"/>
  <c r="J40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<sst xmlns="http://schemas.openxmlformats.org/spreadsheetml/2006/main" count="216" uniqueCount="137">
  <si>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</si>
  <si>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</si>
  <si>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</si>
  <si>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</si>
  <si>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</si>
  <si>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</si>
  <si>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</si>
  <si>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</si>
  <si>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</si>
  <si>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</si>
  <si>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</si>
  <si>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</si>
  <si>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</si>
  <si>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</si>
  <si>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</si>
  <si>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</si>
  <si>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</si>
  <si>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</si>
  <si>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</si>
  <si>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</si>
  <si>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</si>
  <si>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</si>
  <si>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</si>
  <si>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</si>
  <si>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</si>
  <si>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</si>
  <si>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</si>
  <si>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</si>
  <si>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</si>
  <si>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</si>
  <si>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</si>
  <si>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</si>
  <si>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</si>
  <si>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</si>
  <si>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</si>
  <si>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</si>
  <si>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</si>
  <si>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</si>
  <si>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</si>
  <si>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</si>
  <si>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</si>
  <si>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</si>
  <si>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</si>
  <si>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</si>
  <si>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</si>
  <si>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Tůně na pozemku 334/2 v k. ú. Tuchoraz</t>
  </si>
  <si>
    <t>Město Český Brod</t>
  </si>
  <si>
    <t>Husovo náměstí</t>
  </si>
  <si>
    <t>Český Brod</t>
  </si>
  <si>
    <t>28224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</si>
  <si>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</si>
  <si>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</si>
  <si>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</si>
  <si>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</si>
  <si>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</si>
  <si>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</si>
  <si>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</si>
  <si>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</si>
  <si>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</si>
  <si>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</si>
  <si>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</si>
  <si>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</si>
  <si>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</si>
  <si>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</si>
  <si>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</si>
  <si>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</si>
  <si>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</si>
  <si>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</si>
  <si>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</si>
  <si>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</si>
  <si>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</si>
  <si>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</si>
  <si>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</si>
  <si>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</si>
  <si>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</si>
  <si>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</si>
  <si>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</si>
  <si>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</si>
  <si>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</si>
  <si>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</si>
  <si>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</si>
  <si>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</si>
  <si>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</si>
  <si>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</si>
  <si>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</si>
  <si>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</si>
  <si>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</si>
  <si>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</si>
  <si>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</si>
  <si>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</si>
  <si>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122101103R00</t>
  </si>
  <si>
    <t>Odkopávky nezapažené v hor. 2 do 10000 m3</t>
  </si>
  <si>
    <t>m3</t>
  </si>
  <si>
    <t>POL1_0</t>
  </si>
  <si>
    <t>Výkopy - tůně</t>
  </si>
  <si>
    <t>POP</t>
  </si>
  <si>
    <t>124103101R00</t>
  </si>
  <si>
    <t>Vykopávky pro koryta vodotečí v hor. 2 do 1000 m3</t>
  </si>
  <si>
    <t>Vyhloubení nové strouhy přítoku do tůně a odtoku z tůně 1; pročištění stávajícího strouhy odtoku do Šembery</t>
  </si>
  <si>
    <t>162301101RT3</t>
  </si>
  <si>
    <t>Vodorovné přemístění výkopku z hor.1-4 do 500 m, nosnost 12 t</t>
  </si>
  <si>
    <t>Odvoz odtěžené zeminy na mezideponii a zpět do místa uložení v okolí tůní</t>
  </si>
  <si>
    <t>(1195+70)x2 = 2530 m3</t>
  </si>
  <si>
    <t>181006112R00</t>
  </si>
  <si>
    <t>Rozprostření zemin v rov./sklonu 1:5, tl. do 15 cm</t>
  </si>
  <si>
    <t>m2</t>
  </si>
  <si>
    <t>Rozprostření výkopku (po přivezení z mezideponie) na pozemku v okolí tůní - plocha rozprostření bude 10 500 m2; tl. 12,5 cm</t>
  </si>
  <si>
    <t>182101101R00</t>
  </si>
  <si>
    <t>Svahování v zářezech v hor. 1 - 4</t>
  </si>
  <si>
    <t>Svahování břehů tůní</t>
  </si>
  <si>
    <t>180400010RA0</t>
  </si>
  <si>
    <t>Založení trávníku lučního v rovině s dodáním osiva</t>
  </si>
  <si>
    <t>POL2_0</t>
  </si>
  <si>
    <t>Osetí urovnaného terénu v okolí tůní</t>
  </si>
  <si>
    <t>464531111R00</t>
  </si>
  <si>
    <t>Pohoz z hrub. drceného kameniva 32-63 mm, z terénu</t>
  </si>
  <si>
    <t>Pohoz dna nových stružek přítoku a odtoku z tůně 1 oblázky</t>
  </si>
  <si>
    <t>SPEC01</t>
  </si>
  <si>
    <t>Osazení kmene stromu</t>
  </si>
  <si>
    <t>ks</t>
  </si>
  <si>
    <t>Osazení kemen pokáceného stromu do litorálního pásma, očištění od větví, dovoz z místa pokácení (v rámci PD nedojde ke kácení stromů)</t>
  </si>
  <si>
    <t>998331011R00</t>
  </si>
  <si>
    <t>Přesun hmot pro nádrže</t>
  </si>
  <si>
    <t>t</t>
  </si>
  <si>
    <t>GZS</t>
  </si>
  <si>
    <t>-</t>
  </si>
  <si>
    <t>POL99_0</t>
  </si>
  <si>
    <t>2</t>
  </si>
  <si>
    <t>Kompletační činnost</t>
  </si>
  <si>
    <t>005 24-1020.R</t>
  </si>
  <si>
    <t xml:space="preserve">Geodetické zaměření skutečného provedení  </t>
  </si>
  <si>
    <t>Soubor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</si>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</sst>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0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TS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35" t="s">
        <v>38</v>
      </c>
    </row>
    <row r="2" spans="1:7" ht="57.75" customHeight="1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4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/>
      <c r="J5" s="11"/>
    </row>
    <row r="6" spans="1:15" ht="15.75" customHeight="1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/>
      <c r="J6" s="11"/>
    </row>
    <row r="7" spans="1:15" ht="15.75" customHeight="1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>
      <c r="A16" s="192" t="s">
        <v>23</v>
      </c>
      <c r="B16" s="193" t="s">
        <v>23</v>
      </c>
      <c r="C16" s="56"/>
      <c r="D16" s="57"/>
      <c r="E16" s="80">
        <f>SUMIF(F47:F50,A16,G47:G50)+SUMIF(F47:F50,"PSU",G47:G50)</f>
        <v>0</v>
      </c>
      <c r="F16" s="81"/>
      <c r="G16" s="80">
        <f>SUMIF(F47:F50,A16,H47:H50)+SUMIF(F47:F50,"PSU",H47:H50)</f>
        <v>0</v>
      </c>
      <c r="H16" s="81"/>
      <c r="I16" s="80">
        <f>SUMIF(F47:F50,A16,I47:I50)+SUMIF(F47:F50,"PSU",I47:I50)</f>
        <v>0</v>
      </c>
      <c r="J16" s="82"/>
    </row>
    <row r="17" spans="1:10" ht="23.25" customHeight="1">
      <c r="A17" s="192" t="s">
        <v>24</v>
      </c>
      <c r="B17" s="193" t="s">
        <v>24</v>
      </c>
      <c r="C17" s="56"/>
      <c r="D17" s="57"/>
      <c r="E17" s="80">
        <f>SUMIF(F47:F50,A17,G47:G50)</f>
        <v>0</v>
      </c>
      <c r="F17" s="81"/>
      <c r="G17" s="80">
        <f>SUMIF(F47:F50,A17,H47:H50)</f>
        <v>0</v>
      </c>
      <c r="H17" s="81"/>
      <c r="I17" s="80">
        <f>SUMIF(F47:F50,A17,I47:I50)</f>
        <v>0</v>
      </c>
      <c r="J17" s="82"/>
    </row>
    <row r="18" spans="1:10" ht="23.25" customHeight="1">
      <c r="A18" s="192" t="s">
        <v>25</v>
      </c>
      <c r="B18" s="193" t="s">
        <v>25</v>
      </c>
      <c r="C18" s="56"/>
      <c r="D18" s="57"/>
      <c r="E18" s="80">
        <f>SUMIF(F47:F50,A18,G47:G50)</f>
        <v>0</v>
      </c>
      <c r="F18" s="81"/>
      <c r="G18" s="80">
        <f>SUMIF(F47:F50,A18,H47:H50)</f>
        <v>0</v>
      </c>
      <c r="H18" s="81"/>
      <c r="I18" s="80">
        <f>SUMIF(F47:F50,A18,I47:I50)</f>
        <v>0</v>
      </c>
      <c r="J18" s="82"/>
    </row>
    <row r="19" spans="1:10" ht="23.25" customHeight="1">
      <c r="A19" s="192" t="s">
        <v>61</v>
      </c>
      <c r="B19" s="193" t="s">
        <v>26</v>
      </c>
      <c r="C19" s="56"/>
      <c r="D19" s="57"/>
      <c r="E19" s="80">
        <f>SUMIF(F47:F50,A19,G47:G50)</f>
        <v>0</v>
      </c>
      <c r="F19" s="81"/>
      <c r="G19" s="80">
        <f>SUMIF(F47:F50,A19,H47:H50)</f>
        <v>0</v>
      </c>
      <c r="H19" s="81"/>
      <c r="I19" s="80">
        <f>SUMIF(F47:F50,A19,I47:I50)</f>
        <v>0</v>
      </c>
      <c r="J19" s="82"/>
    </row>
    <row r="20" spans="1:10" ht="23.25" customHeight="1">
      <c r="A20" s="192" t="s">
        <v>62</v>
      </c>
      <c r="B20" s="193" t="s">
        <v>27</v>
      </c>
      <c r="C20" s="56"/>
      <c r="D20" s="57"/>
      <c r="E20" s="80">
        <f>SUMIF(F47:F50,A20,G47:G50)</f>
        <v>0</v>
      </c>
      <c r="F20" s="81"/>
      <c r="G20" s="80">
        <f>SUMIF(F47:F50,A20,H47:H50)</f>
        <v>0</v>
      </c>
      <c r="H20" s="81"/>
      <c r="I20" s="80">
        <f>SUMIF(F47:F50,A20,I47:I50)</f>
        <v>0</v>
      </c>
      <c r="J20" s="82"/>
    </row>
    <row r="21" spans="1:10" ht="23.25" customHeight="1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52</v>
      </c>
    </row>
    <row r="30" spans="1:10" ht="12.75" customHeight="1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45635</v>
      </c>
      <c r="I32" s="37"/>
      <c r="J32" s="12"/>
    </row>
    <row r="33" spans="1:10" ht="47.25" customHeight="1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>
      <c r="A39" s="130">
        <v>1</v>
      </c>
      <c r="B39" s="136" t="s">
        <v>50</v>
      </c>
      <c r="C39" s="137" t="s">
        <v>45</v>
      </c>
      <c r="D39" s="138"/>
      <c r="E39" s="138"/>
      <c r="F39" s="146">
        <f>'Rozpočet Pol'!AC34</f>
        <v>0</v>
      </c>
      <c r="G39" s="147">
        <f>'Rozpočet Pol'!AD34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>
      <c r="A40" s="130"/>
      <c r="B40" s="140" t="s">
        <v>51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>
      <c r="B44" s="160" t="s">
        <v>53</v>
      </c>
    </row>
    <row r="46" spans="1:10" ht="25.5" customHeight="1">
      <c r="A46" s="161"/>
      <c r="B46" s="167" t="s">
        <v>16</v>
      </c>
      <c r="C46" s="167" t="s">
        <v>5</v>
      </c>
      <c r="D46" s="168"/>
      <c r="E46" s="168"/>
      <c r="F46" s="171" t="s">
        <v>54</v>
      </c>
      <c r="G46" s="171" t="s">
        <v>29</v>
      </c>
      <c r="H46" s="171" t="s">
        <v>30</v>
      </c>
      <c r="I46" s="172" t="s">
        <v>28</v>
      </c>
      <c r="J46" s="172"/>
    </row>
    <row r="47" spans="1:10" ht="25.5" customHeight="1">
      <c r="A47" s="162"/>
      <c r="B47" s="173" t="s">
        <v>55</v>
      </c>
      <c r="C47" s="174" t="s">
        <v>56</v>
      </c>
      <c r="D47" s="175"/>
      <c r="E47" s="175"/>
      <c r="F47" s="179" t="s">
        <v>23</v>
      </c>
      <c r="G47" s="180">
        <f>'Rozpočet Pol'!I8</f>
        <v>0</v>
      </c>
      <c r="H47" s="180">
        <f>'Rozpočet Pol'!K8</f>
        <v>0</v>
      </c>
      <c r="I47" s="181">
        <f>G47+H47</f>
        <v>0</v>
      </c>
      <c r="J47" s="181"/>
    </row>
    <row r="48" spans="1:10" ht="25.5" customHeight="1">
      <c r="A48" s="162"/>
      <c r="B48" s="165" t="s">
        <v>57</v>
      </c>
      <c r="C48" s="164" t="s">
        <v>58</v>
      </c>
      <c r="D48" s="166"/>
      <c r="E48" s="166"/>
      <c r="F48" s="182" t="s">
        <v>23</v>
      </c>
      <c r="G48" s="183">
        <f>'Rozpočet Pol'!I22</f>
        <v>0</v>
      </c>
      <c r="H48" s="183">
        <f>'Rozpočet Pol'!K22</f>
        <v>0</v>
      </c>
      <c r="I48" s="184">
        <f>G48+H48</f>
        <v>0</v>
      </c>
      <c r="J48" s="184"/>
    </row>
    <row r="49" spans="1:10" ht="25.5" customHeight="1">
      <c r="A49" s="162"/>
      <c r="B49" s="165" t="s">
        <v>59</v>
      </c>
      <c r="C49" s="164" t="s">
        <v>60</v>
      </c>
      <c r="D49" s="166"/>
      <c r="E49" s="166"/>
      <c r="F49" s="182" t="s">
        <v>23</v>
      </c>
      <c r="G49" s="183">
        <f>'Rozpočet Pol'!I27</f>
        <v>0</v>
      </c>
      <c r="H49" s="183">
        <f>'Rozpočet Pol'!K27</f>
        <v>0</v>
      </c>
      <c r="I49" s="184">
        <f>G49+H49</f>
        <v>0</v>
      </c>
      <c r="J49" s="184"/>
    </row>
    <row r="50" spans="1:10" ht="25.5" customHeight="1">
      <c r="A50" s="162"/>
      <c r="B50" s="176" t="s">
        <v>61</v>
      </c>
      <c r="C50" s="177" t="s">
        <v>26</v>
      </c>
      <c r="D50" s="178"/>
      <c r="E50" s="178"/>
      <c r="F50" s="185" t="s">
        <v>61</v>
      </c>
      <c r="G50" s="186">
        <f>'Rozpočet Pol'!I29</f>
        <v>0</v>
      </c>
      <c r="H50" s="186">
        <f>'Rozpočet Pol'!K29</f>
        <v>0</v>
      </c>
      <c r="I50" s="187">
        <f>G50+H50</f>
        <v>0</v>
      </c>
      <c r="J50" s="187"/>
    </row>
    <row r="51" spans="1:10" ht="25.5" customHeight="1">
      <c r="A51" s="163"/>
      <c r="B51" s="169" t="s">
        <v>1</v>
      </c>
      <c r="C51" s="169"/>
      <c r="D51" s="170"/>
      <c r="E51" s="170"/>
      <c r="F51" s="188"/>
      <c r="G51" s="189">
        <f>SUM(G47:G50)</f>
        <v>0</v>
      </c>
      <c r="H51" s="189">
        <f>SUM(H47:H50)</f>
        <v>0</v>
      </c>
      <c r="I51" s="190">
        <f>SUM(I47:I50)</f>
        <v>0</v>
      </c>
      <c r="J51" s="190"/>
    </row>
    <row r="52" spans="1:10">
      <c r="F52" s="191"/>
      <c r="G52" s="129"/>
      <c r="H52" s="191"/>
      <c r="I52" s="129"/>
      <c r="J52" s="129"/>
    </row>
    <row r="53" spans="1:10">
      <c r="F53" s="191"/>
      <c r="G53" s="129"/>
      <c r="H53" s="191"/>
      <c r="I53" s="129"/>
      <c r="J53" s="129"/>
    </row>
    <row r="54" spans="1:10">
      <c r="F54" s="191"/>
      <c r="G54" s="129"/>
      <c r="H54" s="191"/>
      <c r="I54" s="129"/>
      <c r="J54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I51:J51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>
      <c r="A4" s="77" t="s">
        <v>8</v>
      </c>
      <c r="B4" s="76"/>
      <c r="C4" s="102"/>
      <c r="D4" s="102"/>
      <c r="E4" s="102"/>
      <c r="F4" s="102"/>
      <c r="G4" s="103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44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>
      <c r="A1" s="194" t="s">
        <v>6</v>
      </c>
      <c r="B1" s="194"/>
      <c r="C1" s="194"/>
      <c r="D1" s="194"/>
      <c r="E1" s="194"/>
      <c r="F1" s="194"/>
      <c r="G1" s="194"/>
      <c r="AE1" t="s">
        <v>64</v>
      </c>
    </row>
    <row r="2" spans="1:60" ht="24.95" customHeight="1">
      <c r="A2" s="201" t="s">
        <v>63</v>
      </c>
      <c r="B2" s="195"/>
      <c r="C2" s="196" t="s">
        <v>45</v>
      </c>
      <c r="D2" s="197"/>
      <c r="E2" s="197"/>
      <c r="F2" s="197"/>
      <c r="G2" s="203"/>
      <c r="AE2" t="s">
        <v>65</v>
      </c>
    </row>
    <row r="3" spans="1:60" ht="24.95" hidden="1" customHeight="1">
      <c r="A3" s="202" t="s">
        <v>7</v>
      </c>
      <c r="B3" s="200"/>
      <c r="C3" s="198"/>
      <c r="D3" s="199"/>
      <c r="E3" s="199"/>
      <c r="F3" s="199"/>
      <c r="G3" s="204"/>
      <c r="AE3" t="s">
        <v>66</v>
      </c>
    </row>
    <row r="4" spans="1:60" ht="24.95" hidden="1" customHeight="1">
      <c r="A4" s="202" t="s">
        <v>8</v>
      </c>
      <c r="B4" s="200"/>
      <c r="C4" s="198"/>
      <c r="D4" s="199"/>
      <c r="E4" s="199"/>
      <c r="F4" s="199"/>
      <c r="G4" s="204"/>
      <c r="AE4" t="s">
        <v>67</v>
      </c>
    </row>
    <row r="5" spans="1:60" hidden="1">
      <c r="A5" s="205" t="s">
        <v>68</v>
      </c>
      <c r="B5" s="206"/>
      <c r="C5" s="207"/>
      <c r="D5" s="208"/>
      <c r="E5" s="208"/>
      <c r="F5" s="208"/>
      <c r="G5" s="209"/>
      <c r="AE5" t="s">
        <v>69</v>
      </c>
    </row>
    <row r="7" spans="1:60" ht="38.25">
      <c r="A7" s="215" t="s">
        <v>70</v>
      </c>
      <c r="B7" s="216" t="s">
        <v>71</v>
      </c>
      <c r="C7" s="216" t="s">
        <v>72</v>
      </c>
      <c r="D7" s="215" t="s">
        <v>73</v>
      </c>
      <c r="E7" s="215" t="s">
        <v>74</v>
      </c>
      <c r="F7" s="210" t="s">
        <v>75</v>
      </c>
      <c r="G7" s="234" t="s">
        <v>28</v>
      </c>
      <c r="H7" s="235" t="s">
        <v>29</v>
      </c>
      <c r="I7" s="235" t="s">
        <v>76</v>
      </c>
      <c r="J7" s="235" t="s">
        <v>30</v>
      </c>
      <c r="K7" s="235" t="s">
        <v>77</v>
      </c>
      <c r="L7" s="235" t="s">
        <v>78</v>
      </c>
      <c r="M7" s="235" t="s">
        <v>79</v>
      </c>
      <c r="N7" s="235" t="s">
        <v>80</v>
      </c>
      <c r="O7" s="235" t="s">
        <v>81</v>
      </c>
      <c r="P7" s="235" t="s">
        <v>82</v>
      </c>
      <c r="Q7" s="235" t="s">
        <v>83</v>
      </c>
      <c r="R7" s="235" t="s">
        <v>84</v>
      </c>
      <c r="S7" s="235" t="s">
        <v>85</v>
      </c>
      <c r="T7" s="235" t="s">
        <v>86</v>
      </c>
      <c r="U7" s="218" t="s">
        <v>87</v>
      </c>
    </row>
    <row r="8" spans="1:60">
      <c r="A8" s="236" t="s">
        <v>88</v>
      </c>
      <c r="B8" s="237" t="s">
        <v>55</v>
      </c>
      <c r="C8" s="238" t="s">
        <v>56</v>
      </c>
      <c r="D8" s="217"/>
      <c r="E8" s="239"/>
      <c r="F8" s="240"/>
      <c r="G8" s="240">
        <f>SUMIF(AE9:AE21,"&lt;&gt;NOR",G9:G21)</f>
        <v>0</v>
      </c>
      <c r="H8" s="240"/>
      <c r="I8" s="240">
        <f>SUM(I9:I21)</f>
        <v>0</v>
      </c>
      <c r="J8" s="240"/>
      <c r="K8" s="240">
        <f>SUM(K9:K21)</f>
        <v>0</v>
      </c>
      <c r="L8" s="240"/>
      <c r="M8" s="240">
        <f>SUM(M9:M21)</f>
        <v>0</v>
      </c>
      <c r="N8" s="217"/>
      <c r="O8" s="217">
        <f>SUM(O9:O21)</f>
        <v>2.265E-2</v>
      </c>
      <c r="P8" s="217"/>
      <c r="Q8" s="217">
        <f>SUM(Q9:Q21)</f>
        <v>0</v>
      </c>
      <c r="R8" s="217"/>
      <c r="S8" s="217"/>
      <c r="T8" s="236"/>
      <c r="U8" s="217">
        <f>SUM(U9:U21)</f>
        <v>402.77</v>
      </c>
      <c r="AE8" t="s">
        <v>89</v>
      </c>
    </row>
    <row r="9" spans="1:60" outlineLevel="1">
      <c r="A9" s="212">
        <v>1</v>
      </c>
      <c r="B9" s="219" t="s">
        <v>90</v>
      </c>
      <c r="C9" s="262" t="s">
        <v>91</v>
      </c>
      <c r="D9" s="221" t="s">
        <v>92</v>
      </c>
      <c r="E9" s="226">
        <v>1195</v>
      </c>
      <c r="F9" s="229">
        <f>H9+J9</f>
        <v>0</v>
      </c>
      <c r="G9" s="229">
        <f>ROUND(E9*F9,2)</f>
        <v>0</v>
      </c>
      <c r="H9" s="230"/>
      <c r="I9" s="229">
        <f>ROUND(E9*H9,2)</f>
        <v>0</v>
      </c>
      <c r="J9" s="230"/>
      <c r="K9" s="229">
        <f>ROUND(E9*J9,2)</f>
        <v>0</v>
      </c>
      <c r="L9" s="229">
        <v>21</v>
      </c>
      <c r="M9" s="229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7.8E-2</v>
      </c>
      <c r="U9" s="221">
        <f>ROUND(E9*T9,2)</f>
        <v>93.21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93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>
      <c r="A10" s="212"/>
      <c r="B10" s="219"/>
      <c r="C10" s="263" t="s">
        <v>94</v>
      </c>
      <c r="D10" s="223"/>
      <c r="E10" s="227"/>
      <c r="F10" s="231"/>
      <c r="G10" s="232"/>
      <c r="H10" s="229"/>
      <c r="I10" s="229"/>
      <c r="J10" s="229"/>
      <c r="K10" s="229"/>
      <c r="L10" s="229"/>
      <c r="M10" s="229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95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4" t="str">
        <f>C10</f>
        <v>Výkopy - tůně</v>
      </c>
      <c r="BB10" s="211"/>
      <c r="BC10" s="211"/>
      <c r="BD10" s="211"/>
      <c r="BE10" s="211"/>
      <c r="BF10" s="211"/>
      <c r="BG10" s="211"/>
      <c r="BH10" s="211"/>
    </row>
    <row r="11" spans="1:60" outlineLevel="1">
      <c r="A11" s="212">
        <v>2</v>
      </c>
      <c r="B11" s="219" t="s">
        <v>96</v>
      </c>
      <c r="C11" s="262" t="s">
        <v>97</v>
      </c>
      <c r="D11" s="221" t="s">
        <v>92</v>
      </c>
      <c r="E11" s="226">
        <v>70</v>
      </c>
      <c r="F11" s="229">
        <f>H11+J11</f>
        <v>0</v>
      </c>
      <c r="G11" s="229">
        <f>ROUND(E11*F11,2)</f>
        <v>0</v>
      </c>
      <c r="H11" s="230"/>
      <c r="I11" s="229">
        <f>ROUND(E11*H11,2)</f>
        <v>0</v>
      </c>
      <c r="J11" s="230"/>
      <c r="K11" s="229">
        <f>ROUND(E11*J11,2)</f>
        <v>0</v>
      </c>
      <c r="L11" s="229">
        <v>21</v>
      </c>
      <c r="M11" s="229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0.26600000000000001</v>
      </c>
      <c r="U11" s="221">
        <f>ROUND(E11*T11,2)</f>
        <v>18.62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93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2.5" outlineLevel="1">
      <c r="A12" s="212"/>
      <c r="B12" s="219"/>
      <c r="C12" s="263" t="s">
        <v>98</v>
      </c>
      <c r="D12" s="223"/>
      <c r="E12" s="227"/>
      <c r="F12" s="231"/>
      <c r="G12" s="232"/>
      <c r="H12" s="229"/>
      <c r="I12" s="229"/>
      <c r="J12" s="229"/>
      <c r="K12" s="229"/>
      <c r="L12" s="229"/>
      <c r="M12" s="229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95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4" t="str">
        <f>C12</f>
        <v>Vyhloubení nové strouhy přítoku do tůně a odtoku z tůně 1; pročištění stávajícího strouhy odtoku do Šembery</v>
      </c>
      <c r="BB12" s="211"/>
      <c r="BC12" s="211"/>
      <c r="BD12" s="211"/>
      <c r="BE12" s="211"/>
      <c r="BF12" s="211"/>
      <c r="BG12" s="211"/>
      <c r="BH12" s="211"/>
    </row>
    <row r="13" spans="1:60" ht="22.5" outlineLevel="1">
      <c r="A13" s="212">
        <v>3</v>
      </c>
      <c r="B13" s="219" t="s">
        <v>99</v>
      </c>
      <c r="C13" s="262" t="s">
        <v>100</v>
      </c>
      <c r="D13" s="221" t="s">
        <v>92</v>
      </c>
      <c r="E13" s="226">
        <v>2530</v>
      </c>
      <c r="F13" s="229">
        <f>H13+J13</f>
        <v>0</v>
      </c>
      <c r="G13" s="229">
        <f>ROUND(E13*F13,2)</f>
        <v>0</v>
      </c>
      <c r="H13" s="230"/>
      <c r="I13" s="229">
        <f>ROUND(E13*H13,2)</f>
        <v>0</v>
      </c>
      <c r="J13" s="230"/>
      <c r="K13" s="229">
        <f>ROUND(E13*J13,2)</f>
        <v>0</v>
      </c>
      <c r="L13" s="229">
        <v>21</v>
      </c>
      <c r="M13" s="229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5.1999999999999998E-3</v>
      </c>
      <c r="U13" s="221">
        <f>ROUND(E13*T13,2)</f>
        <v>13.16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93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>
      <c r="A14" s="212"/>
      <c r="B14" s="219"/>
      <c r="C14" s="263" t="s">
        <v>101</v>
      </c>
      <c r="D14" s="223"/>
      <c r="E14" s="227"/>
      <c r="F14" s="231"/>
      <c r="G14" s="232"/>
      <c r="H14" s="229"/>
      <c r="I14" s="229"/>
      <c r="J14" s="229"/>
      <c r="K14" s="229"/>
      <c r="L14" s="229"/>
      <c r="M14" s="229"/>
      <c r="N14" s="221"/>
      <c r="O14" s="221"/>
      <c r="P14" s="221"/>
      <c r="Q14" s="221"/>
      <c r="R14" s="221"/>
      <c r="S14" s="221"/>
      <c r="T14" s="222"/>
      <c r="U14" s="221"/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95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4" t="str">
        <f>C14</f>
        <v>Odvoz odtěžené zeminy na mezideponii a zpět do místa uložení v okolí tůní</v>
      </c>
      <c r="BB14" s="211"/>
      <c r="BC14" s="211"/>
      <c r="BD14" s="211"/>
      <c r="BE14" s="211"/>
      <c r="BF14" s="211"/>
      <c r="BG14" s="211"/>
      <c r="BH14" s="211"/>
    </row>
    <row r="15" spans="1:60" outlineLevel="1">
      <c r="A15" s="212"/>
      <c r="B15" s="219"/>
      <c r="C15" s="263" t="s">
        <v>102</v>
      </c>
      <c r="D15" s="223"/>
      <c r="E15" s="227"/>
      <c r="F15" s="231"/>
      <c r="G15" s="232"/>
      <c r="H15" s="229"/>
      <c r="I15" s="229"/>
      <c r="J15" s="229"/>
      <c r="K15" s="229"/>
      <c r="L15" s="229"/>
      <c r="M15" s="229"/>
      <c r="N15" s="221"/>
      <c r="O15" s="221"/>
      <c r="P15" s="221"/>
      <c r="Q15" s="221"/>
      <c r="R15" s="221"/>
      <c r="S15" s="221"/>
      <c r="T15" s="222"/>
      <c r="U15" s="221"/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95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4" t="str">
        <f>C15</f>
        <v>(1195+70)x2 = 2530 m3</v>
      </c>
      <c r="BB15" s="211"/>
      <c r="BC15" s="211"/>
      <c r="BD15" s="211"/>
      <c r="BE15" s="211"/>
      <c r="BF15" s="211"/>
      <c r="BG15" s="211"/>
      <c r="BH15" s="211"/>
    </row>
    <row r="16" spans="1:60" outlineLevel="1">
      <c r="A16" s="212">
        <v>4</v>
      </c>
      <c r="B16" s="219" t="s">
        <v>103</v>
      </c>
      <c r="C16" s="262" t="s">
        <v>104</v>
      </c>
      <c r="D16" s="221" t="s">
        <v>105</v>
      </c>
      <c r="E16" s="226">
        <v>10500</v>
      </c>
      <c r="F16" s="229">
        <f>H16+J16</f>
        <v>0</v>
      </c>
      <c r="G16" s="229">
        <f>ROUND(E16*F16,2)</f>
        <v>0</v>
      </c>
      <c r="H16" s="230"/>
      <c r="I16" s="229">
        <f>ROUND(E16*H16,2)</f>
        <v>0</v>
      </c>
      <c r="J16" s="230"/>
      <c r="K16" s="229">
        <f>ROUND(E16*J16,2)</f>
        <v>0</v>
      </c>
      <c r="L16" s="229">
        <v>21</v>
      </c>
      <c r="M16" s="229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8.0000000000000002E-3</v>
      </c>
      <c r="U16" s="221">
        <f>ROUND(E16*T16,2)</f>
        <v>84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93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ht="22.5" outlineLevel="1">
      <c r="A17" s="212"/>
      <c r="B17" s="219"/>
      <c r="C17" s="263" t="s">
        <v>106</v>
      </c>
      <c r="D17" s="223"/>
      <c r="E17" s="227"/>
      <c r="F17" s="231"/>
      <c r="G17" s="232"/>
      <c r="H17" s="229"/>
      <c r="I17" s="229"/>
      <c r="J17" s="229"/>
      <c r="K17" s="229"/>
      <c r="L17" s="229"/>
      <c r="M17" s="229"/>
      <c r="N17" s="221"/>
      <c r="O17" s="221"/>
      <c r="P17" s="221"/>
      <c r="Q17" s="221"/>
      <c r="R17" s="221"/>
      <c r="S17" s="221"/>
      <c r="T17" s="222"/>
      <c r="U17" s="221"/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95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4" t="str">
        <f>C17</f>
        <v>Rozprostření výkopku (po přivezení z mezideponie) na pozemku v okolí tůní - plocha rozprostření bude 10 500 m2; tl. 12,5 cm</v>
      </c>
      <c r="BB17" s="211"/>
      <c r="BC17" s="211"/>
      <c r="BD17" s="211"/>
      <c r="BE17" s="211"/>
      <c r="BF17" s="211"/>
      <c r="BG17" s="211"/>
      <c r="BH17" s="211"/>
    </row>
    <row r="18" spans="1:60" outlineLevel="1">
      <c r="A18" s="212">
        <v>5</v>
      </c>
      <c r="B18" s="219" t="s">
        <v>107</v>
      </c>
      <c r="C18" s="262" t="s">
        <v>108</v>
      </c>
      <c r="D18" s="221" t="s">
        <v>105</v>
      </c>
      <c r="E18" s="226">
        <v>1390</v>
      </c>
      <c r="F18" s="229">
        <f>H18+J18</f>
        <v>0</v>
      </c>
      <c r="G18" s="229">
        <f>ROUND(E18*F18,2)</f>
        <v>0</v>
      </c>
      <c r="H18" s="230"/>
      <c r="I18" s="229">
        <f>ROUND(E18*H18,2)</f>
        <v>0</v>
      </c>
      <c r="J18" s="230"/>
      <c r="K18" s="229">
        <f>ROUND(E18*J18,2)</f>
        <v>0</v>
      </c>
      <c r="L18" s="229">
        <v>21</v>
      </c>
      <c r="M18" s="229">
        <f>G18*(1+L18/100)</f>
        <v>0</v>
      </c>
      <c r="N18" s="221">
        <v>0</v>
      </c>
      <c r="O18" s="221">
        <f>ROUND(E18*N18,5)</f>
        <v>0</v>
      </c>
      <c r="P18" s="221">
        <v>0</v>
      </c>
      <c r="Q18" s="221">
        <f>ROUND(E18*P18,5)</f>
        <v>0</v>
      </c>
      <c r="R18" s="221"/>
      <c r="S18" s="221"/>
      <c r="T18" s="222">
        <v>0.128</v>
      </c>
      <c r="U18" s="221">
        <f>ROUND(E18*T18,2)</f>
        <v>177.92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93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>
      <c r="A19" s="212"/>
      <c r="B19" s="219"/>
      <c r="C19" s="263" t="s">
        <v>109</v>
      </c>
      <c r="D19" s="223"/>
      <c r="E19" s="227"/>
      <c r="F19" s="231"/>
      <c r="G19" s="232"/>
      <c r="H19" s="229"/>
      <c r="I19" s="229"/>
      <c r="J19" s="229"/>
      <c r="K19" s="229"/>
      <c r="L19" s="229"/>
      <c r="M19" s="229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95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4" t="str">
        <f>C19</f>
        <v>Svahování břehů tůní</v>
      </c>
      <c r="BB19" s="211"/>
      <c r="BC19" s="211"/>
      <c r="BD19" s="211"/>
      <c r="BE19" s="211"/>
      <c r="BF19" s="211"/>
      <c r="BG19" s="211"/>
      <c r="BH19" s="211"/>
    </row>
    <row r="20" spans="1:60" outlineLevel="1">
      <c r="A20" s="212">
        <v>6</v>
      </c>
      <c r="B20" s="219" t="s">
        <v>110</v>
      </c>
      <c r="C20" s="262" t="s">
        <v>111</v>
      </c>
      <c r="D20" s="221" t="s">
        <v>105</v>
      </c>
      <c r="E20" s="226">
        <v>755</v>
      </c>
      <c r="F20" s="229">
        <f>H20+J20</f>
        <v>0</v>
      </c>
      <c r="G20" s="229">
        <f>ROUND(E20*F20,2)</f>
        <v>0</v>
      </c>
      <c r="H20" s="230"/>
      <c r="I20" s="229">
        <f>ROUND(E20*H20,2)</f>
        <v>0</v>
      </c>
      <c r="J20" s="230"/>
      <c r="K20" s="229">
        <f>ROUND(E20*J20,2)</f>
        <v>0</v>
      </c>
      <c r="L20" s="229">
        <v>21</v>
      </c>
      <c r="M20" s="229">
        <f>G20*(1+L20/100)</f>
        <v>0</v>
      </c>
      <c r="N20" s="221">
        <v>3.0000000000000001E-5</v>
      </c>
      <c r="O20" s="221">
        <f>ROUND(E20*N20,5)</f>
        <v>2.265E-2</v>
      </c>
      <c r="P20" s="221">
        <v>0</v>
      </c>
      <c r="Q20" s="221">
        <f>ROUND(E20*P20,5)</f>
        <v>0</v>
      </c>
      <c r="R20" s="221"/>
      <c r="S20" s="221"/>
      <c r="T20" s="222">
        <v>2.1000000000000001E-2</v>
      </c>
      <c r="U20" s="221">
        <f>ROUND(E20*T20,2)</f>
        <v>15.86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112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>
      <c r="A21" s="212"/>
      <c r="B21" s="219"/>
      <c r="C21" s="263" t="s">
        <v>113</v>
      </c>
      <c r="D21" s="223"/>
      <c r="E21" s="227"/>
      <c r="F21" s="231"/>
      <c r="G21" s="232"/>
      <c r="H21" s="229"/>
      <c r="I21" s="229"/>
      <c r="J21" s="229"/>
      <c r="K21" s="229"/>
      <c r="L21" s="229"/>
      <c r="M21" s="229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95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4" t="str">
        <f>C21</f>
        <v>Osetí urovnaného terénu v okolí tůní</v>
      </c>
      <c r="BB21" s="211"/>
      <c r="BC21" s="211"/>
      <c r="BD21" s="211"/>
      <c r="BE21" s="211"/>
      <c r="BF21" s="211"/>
      <c r="BG21" s="211"/>
      <c r="BH21" s="211"/>
    </row>
    <row r="22" spans="1:60">
      <c r="A22" s="213" t="s">
        <v>88</v>
      </c>
      <c r="B22" s="220" t="s">
        <v>57</v>
      </c>
      <c r="C22" s="264" t="s">
        <v>58</v>
      </c>
      <c r="D22" s="224"/>
      <c r="E22" s="228"/>
      <c r="F22" s="233"/>
      <c r="G22" s="233">
        <f>SUMIF(AE23:AE26,"&lt;&gt;NOR",G23:G26)</f>
        <v>0</v>
      </c>
      <c r="H22" s="233"/>
      <c r="I22" s="233">
        <f>SUM(I23:I26)</f>
        <v>0</v>
      </c>
      <c r="J22" s="233"/>
      <c r="K22" s="233">
        <f>SUM(K23:K26)</f>
        <v>0</v>
      </c>
      <c r="L22" s="233"/>
      <c r="M22" s="233">
        <f>SUM(M23:M26)</f>
        <v>0</v>
      </c>
      <c r="N22" s="224"/>
      <c r="O22" s="224">
        <f>SUM(O23:O26)</f>
        <v>12.96</v>
      </c>
      <c r="P22" s="224"/>
      <c r="Q22" s="224">
        <f>SUM(Q23:Q26)</f>
        <v>0</v>
      </c>
      <c r="R22" s="224"/>
      <c r="S22" s="224"/>
      <c r="T22" s="225"/>
      <c r="U22" s="224">
        <f>SUM(U23:U26)</f>
        <v>2.3199999999999998</v>
      </c>
      <c r="AE22" t="s">
        <v>89</v>
      </c>
    </row>
    <row r="23" spans="1:60" ht="22.5" outlineLevel="1">
      <c r="A23" s="212">
        <v>7</v>
      </c>
      <c r="B23" s="219" t="s">
        <v>114</v>
      </c>
      <c r="C23" s="262" t="s">
        <v>115</v>
      </c>
      <c r="D23" s="221" t="s">
        <v>92</v>
      </c>
      <c r="E23" s="226">
        <v>6</v>
      </c>
      <c r="F23" s="229">
        <f>H23+J23</f>
        <v>0</v>
      </c>
      <c r="G23" s="229">
        <f>ROUND(E23*F23,2)</f>
        <v>0</v>
      </c>
      <c r="H23" s="230"/>
      <c r="I23" s="229">
        <f>ROUND(E23*H23,2)</f>
        <v>0</v>
      </c>
      <c r="J23" s="230"/>
      <c r="K23" s="229">
        <f>ROUND(E23*J23,2)</f>
        <v>0</v>
      </c>
      <c r="L23" s="229">
        <v>21</v>
      </c>
      <c r="M23" s="229">
        <f>G23*(1+L23/100)</f>
        <v>0</v>
      </c>
      <c r="N23" s="221">
        <v>2.16</v>
      </c>
      <c r="O23" s="221">
        <f>ROUND(E23*N23,5)</f>
        <v>12.96</v>
      </c>
      <c r="P23" s="221">
        <v>0</v>
      </c>
      <c r="Q23" s="221">
        <f>ROUND(E23*P23,5)</f>
        <v>0</v>
      </c>
      <c r="R23" s="221"/>
      <c r="S23" s="221"/>
      <c r="T23" s="222">
        <v>0.38600000000000001</v>
      </c>
      <c r="U23" s="221">
        <f>ROUND(E23*T23,2)</f>
        <v>2.3199999999999998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93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>
      <c r="A24" s="212"/>
      <c r="B24" s="219"/>
      <c r="C24" s="263" t="s">
        <v>116</v>
      </c>
      <c r="D24" s="223"/>
      <c r="E24" s="227"/>
      <c r="F24" s="231"/>
      <c r="G24" s="232"/>
      <c r="H24" s="229"/>
      <c r="I24" s="229"/>
      <c r="J24" s="229"/>
      <c r="K24" s="229"/>
      <c r="L24" s="229"/>
      <c r="M24" s="229"/>
      <c r="N24" s="221"/>
      <c r="O24" s="221"/>
      <c r="P24" s="221"/>
      <c r="Q24" s="221"/>
      <c r="R24" s="221"/>
      <c r="S24" s="221"/>
      <c r="T24" s="222"/>
      <c r="U24" s="221"/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95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4" t="str">
        <f>C24</f>
        <v>Pohoz dna nových stružek přítoku a odtoku z tůně 1 oblázky</v>
      </c>
      <c r="BB24" s="211"/>
      <c r="BC24" s="211"/>
      <c r="BD24" s="211"/>
      <c r="BE24" s="211"/>
      <c r="BF24" s="211"/>
      <c r="BG24" s="211"/>
      <c r="BH24" s="211"/>
    </row>
    <row r="25" spans="1:60" outlineLevel="1">
      <c r="A25" s="212">
        <v>8</v>
      </c>
      <c r="B25" s="219" t="s">
        <v>117</v>
      </c>
      <c r="C25" s="262" t="s">
        <v>118</v>
      </c>
      <c r="D25" s="221" t="s">
        <v>119</v>
      </c>
      <c r="E25" s="226">
        <v>1</v>
      </c>
      <c r="F25" s="229">
        <f>H25+J25</f>
        <v>0</v>
      </c>
      <c r="G25" s="229">
        <f>ROUND(E25*F25,2)</f>
        <v>0</v>
      </c>
      <c r="H25" s="230"/>
      <c r="I25" s="229">
        <f>ROUND(E25*H25,2)</f>
        <v>0</v>
      </c>
      <c r="J25" s="230"/>
      <c r="K25" s="229">
        <f>ROUND(E25*J25,2)</f>
        <v>0</v>
      </c>
      <c r="L25" s="229">
        <v>21</v>
      </c>
      <c r="M25" s="229">
        <f>G25*(1+L25/100)</f>
        <v>0</v>
      </c>
      <c r="N25" s="221">
        <v>0</v>
      </c>
      <c r="O25" s="221">
        <f>ROUND(E25*N25,5)</f>
        <v>0</v>
      </c>
      <c r="P25" s="221">
        <v>0</v>
      </c>
      <c r="Q25" s="221">
        <f>ROUND(E25*P25,5)</f>
        <v>0</v>
      </c>
      <c r="R25" s="221"/>
      <c r="S25" s="221"/>
      <c r="T25" s="222">
        <v>0</v>
      </c>
      <c r="U25" s="221">
        <f>ROUND(E25*T25,2)</f>
        <v>0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93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>
      <c r="A26" s="212"/>
      <c r="B26" s="219"/>
      <c r="C26" s="263" t="s">
        <v>120</v>
      </c>
      <c r="D26" s="223"/>
      <c r="E26" s="227"/>
      <c r="F26" s="231"/>
      <c r="G26" s="232"/>
      <c r="H26" s="229"/>
      <c r="I26" s="229"/>
      <c r="J26" s="229"/>
      <c r="K26" s="229"/>
      <c r="L26" s="229"/>
      <c r="M26" s="229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95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4" t="str">
        <f>C26</f>
        <v>Osazení kemen pokáceného stromu do litorálního pásma, očištění od větví, dovoz z místa pokácení (v rámci PD nedojde ke kácení stromů)</v>
      </c>
      <c r="BB26" s="211"/>
      <c r="BC26" s="211"/>
      <c r="BD26" s="211"/>
      <c r="BE26" s="211"/>
      <c r="BF26" s="211"/>
      <c r="BG26" s="211"/>
      <c r="BH26" s="211"/>
    </row>
    <row r="27" spans="1:60">
      <c r="A27" s="213" t="s">
        <v>88</v>
      </c>
      <c r="B27" s="220" t="s">
        <v>59</v>
      </c>
      <c r="C27" s="264" t="s">
        <v>60</v>
      </c>
      <c r="D27" s="224"/>
      <c r="E27" s="228"/>
      <c r="F27" s="233"/>
      <c r="G27" s="233">
        <f>SUMIF(AE28:AE28,"&lt;&gt;NOR",G28:G28)</f>
        <v>0</v>
      </c>
      <c r="H27" s="233"/>
      <c r="I27" s="233">
        <f>SUM(I28:I28)</f>
        <v>0</v>
      </c>
      <c r="J27" s="233"/>
      <c r="K27" s="233">
        <f>SUM(K28:K28)</f>
        <v>0</v>
      </c>
      <c r="L27" s="233"/>
      <c r="M27" s="233">
        <f>SUM(M28:M28)</f>
        <v>0</v>
      </c>
      <c r="N27" s="224"/>
      <c r="O27" s="224">
        <f>SUM(O28:O28)</f>
        <v>0</v>
      </c>
      <c r="P27" s="224"/>
      <c r="Q27" s="224">
        <f>SUM(Q28:Q28)</f>
        <v>0</v>
      </c>
      <c r="R27" s="224"/>
      <c r="S27" s="224"/>
      <c r="T27" s="225"/>
      <c r="U27" s="224">
        <f>SUM(U28:U28)</f>
        <v>5</v>
      </c>
      <c r="AE27" t="s">
        <v>89</v>
      </c>
    </row>
    <row r="28" spans="1:60" outlineLevel="1">
      <c r="A28" s="212">
        <v>9</v>
      </c>
      <c r="B28" s="219" t="s">
        <v>121</v>
      </c>
      <c r="C28" s="262" t="s">
        <v>122</v>
      </c>
      <c r="D28" s="221" t="s">
        <v>123</v>
      </c>
      <c r="E28" s="226">
        <v>12.98</v>
      </c>
      <c r="F28" s="229">
        <f>H28+J28</f>
        <v>0</v>
      </c>
      <c r="G28" s="229">
        <f>ROUND(E28*F28,2)</f>
        <v>0</v>
      </c>
      <c r="H28" s="230"/>
      <c r="I28" s="229">
        <f>ROUND(E28*H28,2)</f>
        <v>0</v>
      </c>
      <c r="J28" s="230"/>
      <c r="K28" s="229">
        <f>ROUND(E28*J28,2)</f>
        <v>0</v>
      </c>
      <c r="L28" s="229">
        <v>21</v>
      </c>
      <c r="M28" s="229">
        <f>G28*(1+L28/100)</f>
        <v>0</v>
      </c>
      <c r="N28" s="221">
        <v>0</v>
      </c>
      <c r="O28" s="221">
        <f>ROUND(E28*N28,5)</f>
        <v>0</v>
      </c>
      <c r="P28" s="221">
        <v>0</v>
      </c>
      <c r="Q28" s="221">
        <f>ROUND(E28*P28,5)</f>
        <v>0</v>
      </c>
      <c r="R28" s="221"/>
      <c r="S28" s="221"/>
      <c r="T28" s="222">
        <v>0.38500000000000001</v>
      </c>
      <c r="U28" s="221">
        <f>ROUND(E28*T28,2)</f>
        <v>5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93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>
      <c r="A29" s="213" t="s">
        <v>88</v>
      </c>
      <c r="B29" s="220" t="s">
        <v>61</v>
      </c>
      <c r="C29" s="264" t="s">
        <v>26</v>
      </c>
      <c r="D29" s="224"/>
      <c r="E29" s="228"/>
      <c r="F29" s="233"/>
      <c r="G29" s="233">
        <f>SUMIF(AE30:AE32,"&lt;&gt;NOR",G30:G32)</f>
        <v>0</v>
      </c>
      <c r="H29" s="233"/>
      <c r="I29" s="233">
        <f>SUM(I30:I32)</f>
        <v>0</v>
      </c>
      <c r="J29" s="233"/>
      <c r="K29" s="233">
        <f>SUM(K30:K32)</f>
        <v>0</v>
      </c>
      <c r="L29" s="233"/>
      <c r="M29" s="233">
        <f>SUM(M30:M32)</f>
        <v>0</v>
      </c>
      <c r="N29" s="224"/>
      <c r="O29" s="224">
        <f>SUM(O30:O32)</f>
        <v>0</v>
      </c>
      <c r="P29" s="224"/>
      <c r="Q29" s="224">
        <f>SUM(Q30:Q32)</f>
        <v>0</v>
      </c>
      <c r="R29" s="224"/>
      <c r="S29" s="224"/>
      <c r="T29" s="225"/>
      <c r="U29" s="224">
        <f>SUM(U30:U32)</f>
        <v>0</v>
      </c>
      <c r="AE29" t="s">
        <v>89</v>
      </c>
    </row>
    <row r="30" spans="1:60" outlineLevel="1">
      <c r="A30" s="212">
        <v>10</v>
      </c>
      <c r="B30" s="219" t="s">
        <v>55</v>
      </c>
      <c r="C30" s="262" t="s">
        <v>124</v>
      </c>
      <c r="D30" s="221" t="s">
        <v>125</v>
      </c>
      <c r="E30" s="226">
        <v>1</v>
      </c>
      <c r="F30" s="229">
        <f>H30+J30</f>
        <v>0</v>
      </c>
      <c r="G30" s="229">
        <f>ROUND(E30*F30,2)</f>
        <v>0</v>
      </c>
      <c r="H30" s="230"/>
      <c r="I30" s="229">
        <f>ROUND(E30*H30,2)</f>
        <v>0</v>
      </c>
      <c r="J30" s="230"/>
      <c r="K30" s="229">
        <f>ROUND(E30*J30,2)</f>
        <v>0</v>
      </c>
      <c r="L30" s="229">
        <v>21</v>
      </c>
      <c r="M30" s="229">
        <f>G30*(1+L30/100)</f>
        <v>0</v>
      </c>
      <c r="N30" s="221">
        <v>0</v>
      </c>
      <c r="O30" s="221">
        <f>ROUND(E30*N30,5)</f>
        <v>0</v>
      </c>
      <c r="P30" s="221">
        <v>0</v>
      </c>
      <c r="Q30" s="221">
        <f>ROUND(E30*P30,5)</f>
        <v>0</v>
      </c>
      <c r="R30" s="221"/>
      <c r="S30" s="221"/>
      <c r="T30" s="222">
        <v>0</v>
      </c>
      <c r="U30" s="221">
        <f>ROUND(E30*T30,2)</f>
        <v>0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126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>
      <c r="A31" s="212">
        <v>11</v>
      </c>
      <c r="B31" s="219" t="s">
        <v>127</v>
      </c>
      <c r="C31" s="262" t="s">
        <v>128</v>
      </c>
      <c r="D31" s="221" t="s">
        <v>125</v>
      </c>
      <c r="E31" s="226">
        <v>1</v>
      </c>
      <c r="F31" s="229">
        <f>H31+J31</f>
        <v>0</v>
      </c>
      <c r="G31" s="229">
        <f>ROUND(E31*F31,2)</f>
        <v>0</v>
      </c>
      <c r="H31" s="230"/>
      <c r="I31" s="229">
        <f>ROUND(E31*H31,2)</f>
        <v>0</v>
      </c>
      <c r="J31" s="230"/>
      <c r="K31" s="229">
        <f>ROUND(E31*J31,2)</f>
        <v>0</v>
      </c>
      <c r="L31" s="229">
        <v>21</v>
      </c>
      <c r="M31" s="229">
        <f>G31*(1+L31/100)</f>
        <v>0</v>
      </c>
      <c r="N31" s="221">
        <v>0</v>
      </c>
      <c r="O31" s="221">
        <f>ROUND(E31*N31,5)</f>
        <v>0</v>
      </c>
      <c r="P31" s="221">
        <v>0</v>
      </c>
      <c r="Q31" s="221">
        <f>ROUND(E31*P31,5)</f>
        <v>0</v>
      </c>
      <c r="R31" s="221"/>
      <c r="S31" s="221"/>
      <c r="T31" s="222">
        <v>0</v>
      </c>
      <c r="U31" s="221">
        <f>ROUND(E31*T31,2)</f>
        <v>0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126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>
      <c r="A32" s="241">
        <v>12</v>
      </c>
      <c r="B32" s="242" t="s">
        <v>129</v>
      </c>
      <c r="C32" s="265" t="s">
        <v>130</v>
      </c>
      <c r="D32" s="243" t="s">
        <v>131</v>
      </c>
      <c r="E32" s="244">
        <v>1</v>
      </c>
      <c r="F32" s="245">
        <f>H32+J32</f>
        <v>0</v>
      </c>
      <c r="G32" s="245">
        <f>ROUND(E32*F32,2)</f>
        <v>0</v>
      </c>
      <c r="H32" s="246"/>
      <c r="I32" s="245">
        <f>ROUND(E32*H32,2)</f>
        <v>0</v>
      </c>
      <c r="J32" s="246"/>
      <c r="K32" s="245">
        <f>ROUND(E32*J32,2)</f>
        <v>0</v>
      </c>
      <c r="L32" s="245">
        <v>21</v>
      </c>
      <c r="M32" s="245">
        <f>G32*(1+L32/100)</f>
        <v>0</v>
      </c>
      <c r="N32" s="243">
        <v>0</v>
      </c>
      <c r="O32" s="243">
        <f>ROUND(E32*N32,5)</f>
        <v>0</v>
      </c>
      <c r="P32" s="243">
        <v>0</v>
      </c>
      <c r="Q32" s="243">
        <f>ROUND(E32*P32,5)</f>
        <v>0</v>
      </c>
      <c r="R32" s="243"/>
      <c r="S32" s="243"/>
      <c r="T32" s="247">
        <v>0</v>
      </c>
      <c r="U32" s="243">
        <f>ROUND(E32*T32,2)</f>
        <v>0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126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31">
      <c r="A33" s="6"/>
      <c r="B33" s="7" t="s">
        <v>132</v>
      </c>
      <c r="C33" s="266" t="s">
        <v>132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AC33">
        <v>12</v>
      </c>
      <c r="AD33">
        <v>21</v>
      </c>
    </row>
    <row r="34" spans="1:31">
      <c r="A34" s="248"/>
      <c r="B34" s="249" t="s">
        <v>28</v>
      </c>
      <c r="C34" s="267" t="s">
        <v>132</v>
      </c>
      <c r="D34" s="250"/>
      <c r="E34" s="250"/>
      <c r="F34" s="250"/>
      <c r="G34" s="261">
        <f>G8+G22+G27+G29</f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AC34">
        <f>SUMIF(L7:L32,AC33,G7:G32)</f>
        <v>0</v>
      </c>
      <c r="AD34">
        <f>SUMIF(L7:L32,AD33,G7:G32)</f>
        <v>0</v>
      </c>
      <c r="AE34" t="s">
        <v>133</v>
      </c>
    </row>
    <row r="35" spans="1:31">
      <c r="A35" s="6"/>
      <c r="B35" s="7" t="s">
        <v>132</v>
      </c>
      <c r="C35" s="266" t="s">
        <v>132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31">
      <c r="A36" s="6"/>
      <c r="B36" s="7" t="s">
        <v>132</v>
      </c>
      <c r="C36" s="266" t="s">
        <v>132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31">
      <c r="A37" s="251" t="s">
        <v>134</v>
      </c>
      <c r="B37" s="251"/>
      <c r="C37" s="26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31">
      <c r="A38" s="252"/>
      <c r="B38" s="253"/>
      <c r="C38" s="269"/>
      <c r="D38" s="253"/>
      <c r="E38" s="253"/>
      <c r="F38" s="253"/>
      <c r="G38" s="254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E38" t="s">
        <v>135</v>
      </c>
    </row>
    <row r="39" spans="1:31">
      <c r="A39" s="255"/>
      <c r="B39" s="256"/>
      <c r="C39" s="270"/>
      <c r="D39" s="256"/>
      <c r="E39" s="256"/>
      <c r="F39" s="256"/>
      <c r="G39" s="25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31">
      <c r="A40" s="255"/>
      <c r="B40" s="256"/>
      <c r="C40" s="270"/>
      <c r="D40" s="256"/>
      <c r="E40" s="256"/>
      <c r="F40" s="256"/>
      <c r="G40" s="25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31">
      <c r="A41" s="255"/>
      <c r="B41" s="256"/>
      <c r="C41" s="270"/>
      <c r="D41" s="256"/>
      <c r="E41" s="256"/>
      <c r="F41" s="256"/>
      <c r="G41" s="25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31">
      <c r="A42" s="258"/>
      <c r="B42" s="259"/>
      <c r="C42" s="271"/>
      <c r="D42" s="259"/>
      <c r="E42" s="259"/>
      <c r="F42" s="259"/>
      <c r="G42" s="26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31">
      <c r="A43" s="6"/>
      <c r="B43" s="7" t="s">
        <v>132</v>
      </c>
      <c r="C43" s="266" t="s">
        <v>132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31">
      <c r="C44" s="272"/>
      <c r="AE44" t="s">
        <v>136</v>
      </c>
    </row>
  </sheetData>
  <mergeCells count="15">
    <mergeCell ref="C26:G26"/>
    <mergeCell ref="A37:C37"/>
    <mergeCell ref="A38:G42"/>
    <mergeCell ref="C14:G14"/>
    <mergeCell ref="C15:G15"/>
    <mergeCell ref="C17:G17"/>
    <mergeCell ref="C19:G19"/>
    <mergeCell ref="C21:G21"/>
    <mergeCell ref="C24:G24"/>
    <mergeCell ref="A1:G1"/>
    <mergeCell ref="C2:G2"/>
    <mergeCell ref="C3:G3"/>
    <mergeCell ref="C4:G4"/>
    <mergeCell ref="C10:G10"/>
    <mergeCell ref="C12:G12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2014-02-28T09:52:57Z</cp:lastPrinted>
  <dcterms:created xsi:type="dcterms:W3CDTF">2009-04-08T07:15:50Z</dcterms:created>
  <dcterms:modified xsi:type="dcterms:W3CDTF">2024-12-09T10:45:30Z</dcterms:modified>
</cp:coreProperties>
</file>