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kapitulace stavby" sheetId="1" r:id="rId1"/>
    <sheet name="2020_058_ulas - stavební ..." sheetId="2" r:id="rId2"/>
  </sheets>
  <definedNames>
    <definedName name="_xlnm.Print_Titles" localSheetId="1">'2020_058_ulas - stavební ...'!$121:$121</definedName>
    <definedName name="_xlnm.Print_Titles" localSheetId="0">'Rekapitulace stavby'!$85:$85</definedName>
    <definedName name="_xlnm.Print_Area" localSheetId="1">'2020_058_ulas - stavební ...'!$C$4:$Q$70,'2020_058_ulas - stavební ...'!$C$76:$Q$106,'2020_058_ulas - stavební ...'!$C$112:$Q$140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<sst xmlns="http://schemas.openxmlformats.org/spreadsheetml/2006/main" count="463" uniqueCount="181">
  <si>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</si>
  <si>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</si>
  <si>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</si>
  <si>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</si>
  <si>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</si>
  <si>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</si>
  <si>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</si>
  <si>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</si>
  <si>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</si>
  <si>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</si>
  <si>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</si>
  <si>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</si>
  <si>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</si>
  <si>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</si>
  <si>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</si>
  <si>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</si>
  <si>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2020_058_ulas</t>
  </si>
  <si>
    <t>Stavba:</t>
  </si>
  <si>
    <t>stavební úpravy a přístavba objektu č.p. 56, Český Brod</t>
  </si>
  <si>
    <t>JKSO:</t>
  </si>
  <si>
    <t>CC-CZ:</t>
  </si>
  <si>
    <t>Místo:</t>
  </si>
  <si>
    <t>Český Brod</t>
  </si>
  <si>
    <t>Datum: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</si>
  <si>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</si>
  <si>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</si>
  <si>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</si>
  <si>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</si>
  <si>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</si>
  <si>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</si>
  <si>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</si>
  <si>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</si>
  <si>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</si>
  <si>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</si>
  <si>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</si>
  <si>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</si>
  <si>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</si>
  <si>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</si>
  <si>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</si>
  <si>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</si>
  <si>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</si>
  <si>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</si>
  <si>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</si>
  <si>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</si>
  <si>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</si>
  <si>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</si>
  <si>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</si>
  <si>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</si>
  <si>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</si>
  <si>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</si>
  <si>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</si>
  <si>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</si>
  <si>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</si>
  <si>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</si>
  <si>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</si>
  <si>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</si>
  <si>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</si>
  <si>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</si>
  <si>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</si>
  <si>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</si>
  <si>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</si>
  <si>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</si>
  <si>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</si>
  <si>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</si>
  <si>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</si>
  <si>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</si>
  <si>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</si>
  <si>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</si>
  <si>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</si>
  <si>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</si>
  <si>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</si>
  <si>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</si>
  <si>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</si>
  <si>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</si>
  <si>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{166b0ecc-806f-4b75-87fc-a63198628db3}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</si>
  <si>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</si>
  <si>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</si>
  <si>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</si>
  <si>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</si>
  <si>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</si>
  <si>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</si>
  <si>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</si>
  <si>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</si>
  <si>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</si>
  <si>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</si>
  <si>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</si>
  <si>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</si>
  <si>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</si>
  <si>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</si>
  <si>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</si>
  <si>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</si>
  <si>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</si>
  <si>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</si>
  <si>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</si>
  <si>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</si>
  <si>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</si>
  <si>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</si>
  <si>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</si>
  <si>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</si>
  <si>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</si>
  <si>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</si>
  <si>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</si>
  <si>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</si>
  <si>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</si>
  <si>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</si>
  <si>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</si>
  <si>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</si>
  <si>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>2) Ostatní náklady</t>
  </si>
  <si>
    <t>VRN</t>
  </si>
  <si>
    <t>Územní vlivy</t>
  </si>
  <si>
    <t>Provozní vlivy</t>
  </si>
  <si>
    <t>Jiné VRN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</si>
  <si>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</si>
  <si>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</si>
  <si>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</si>
  <si>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</si>
  <si>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</si>
  <si>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</si>
  <si>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</si>
  <si>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</si>
  <si>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</si>
  <si>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</si>
  <si>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</si>
  <si>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</si>
  <si>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</si>
  <si>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</si>
  <si>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</si>
  <si>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</si>
  <si>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</si>
  <si>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</si>
  <si>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VV</t>
  </si>
  <si>
    <t>5</t>
  </si>
  <si>
    <t>t</t>
  </si>
  <si>
    <t>soubor</t>
  </si>
  <si>
    <t>m</t>
  </si>
  <si>
    <t>941211111</t>
  </si>
  <si>
    <t>Montáž lešení řadového rámového lehkého zatížení do 200 kg/m2 š do 0,9 m v do 10 m</t>
  </si>
  <si>
    <t>-705584270</t>
  </si>
  <si>
    <t>941211211</t>
  </si>
  <si>
    <t>Příplatek k lešení řadovému rámovému lehkému š 0,9 m v do 25 m za první a ZKD den použití</t>
  </si>
  <si>
    <t>-1881955388</t>
  </si>
  <si>
    <t>941211811</t>
  </si>
  <si>
    <t>Demontáž lešení řadového rámového lehkého zatížení do 200 kg/m2 š do 0,9 m v do 10 m</t>
  </si>
  <si>
    <t>1798281711</t>
  </si>
  <si>
    <t>985421114</t>
  </si>
  <si>
    <t>50108140</t>
  </si>
  <si>
    <t>985441124</t>
  </si>
  <si>
    <t>208246382</t>
  </si>
  <si>
    <t>997002511</t>
  </si>
  <si>
    <t>Vodorovné přemístění suti a vybouraných hmot bez naložení ale se složením a urovnáním do 1 km</t>
  </si>
  <si>
    <t>1023992507</t>
  </si>
  <si>
    <t>997002519</t>
  </si>
  <si>
    <t>Příplatek ZKD 1 km přemístění suti a vybouraných hmot</t>
  </si>
  <si>
    <t>-795715484</t>
  </si>
  <si>
    <t>997002611</t>
  </si>
  <si>
    <t>Nakládání suti a vybouraných hmot</t>
  </si>
  <si>
    <t>-1391349979</t>
  </si>
  <si>
    <t>997013111</t>
  </si>
  <si>
    <t>Vnitrostaveništní doprava suti a vybouraných hmot pro budovy v do 6 m s použitím mechanizace</t>
  </si>
  <si>
    <t>2032041331</t>
  </si>
  <si>
    <t>997013831</t>
  </si>
  <si>
    <t>Poplatek za uložení na skládce (skládkovné) stavebního odpadu směsného kód odpadu 170 904</t>
  </si>
  <si>
    <t>-1623151517</t>
  </si>
  <si>
    <t>034303000</t>
  </si>
  <si>
    <t>Dopravní značení na staveništi</t>
  </si>
  <si>
    <t>1024</t>
  </si>
  <si>
    <t>1213324329</t>
  </si>
  <si>
    <t>Náměstí Arnošta z Pardubic, Český Brod</t>
  </si>
  <si>
    <t>Město Český Brod, Husovo náměstí č.p.70, 282 24 Český Brod</t>
  </si>
  <si>
    <t>ULAS s.r.o., Rudé armády 60, 40301 Dolní Zálezly</t>
  </si>
  <si>
    <t>ULAS s.r.o.</t>
  </si>
  <si>
    <t xml:space="preserve">Město Český Brod, Husovo náměstí č.p.70, 282 24 </t>
  </si>
  <si>
    <t>2020_059_ulas</t>
  </si>
  <si>
    <t>Statické zajištění fasády rohu u vjezdu do dvora objektu č.p. 56,Nám. Arnošta z Pardubic, Č. Brod</t>
  </si>
  <si>
    <t>Dopravně inženýrské opatření</t>
  </si>
  <si>
    <t>Zařízení staveniště, zábor veřejného prostranství</t>
  </si>
  <si>
    <t>Injektáž trhlin š 2 mm v cihelném zdivu tl přes 600 mm aktivovanou cementovou maltou včetně vrtů, 80% exteriér a 20% interiér</t>
  </si>
  <si>
    <t>(17,5+12,5)*9,5</t>
  </si>
  <si>
    <t>Přídavná šroubovitá nerezová výztuž 2 táhla D 10 mm pro sanaci trhlin v drážce včetně vyfrézování a zalití kotevní maltou v cihelném nebo kamenném zdivu hloubky do 70 mm a zapravení štukem</t>
  </si>
  <si>
    <t>949101111</t>
  </si>
  <si>
    <t>Pomocné lešení pro objekty pozemních staveb v. do 1,9 m, zatížení do 150 kg/m2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</si>
</sst>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  <numFmt numFmtId="170" formatCode="[$-405]d\.\ mmmm\ yyyy"/>
  </numFmts>
  <fonts count="9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b/>
      <sz val="8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color indexed="55"/>
      <name val="Trebuchet MS"/>
      <family val="0"/>
    </font>
    <font>
      <b/>
      <sz val="8"/>
      <color indexed="16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72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3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2" fillId="33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77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166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78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9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79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4" fontId="81" fillId="0" borderId="22" xfId="0" applyNumberFormat="1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168" fontId="81" fillId="0" borderId="0" xfId="0" applyNumberFormat="1" applyFont="1" applyBorder="1" applyAlignment="1">
      <alignment vertical="center"/>
    </xf>
    <xf numFmtId="4" fontId="8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2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85" fillId="0" borderId="24" xfId="0" applyNumberFormat="1" applyFont="1" applyBorder="1" applyAlignment="1">
      <alignment vertical="center"/>
    </xf>
    <xf numFmtId="4" fontId="85" fillId="0" borderId="25" xfId="0" applyNumberFormat="1" applyFont="1" applyBorder="1" applyAlignment="1">
      <alignment vertical="center"/>
    </xf>
    <xf numFmtId="168" fontId="85" fillId="0" borderId="25" xfId="0" applyNumberFormat="1" applyFont="1" applyBorder="1" applyAlignment="1">
      <alignment vertical="center"/>
    </xf>
    <xf numFmtId="4" fontId="85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14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6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79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79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8" fontId="87" fillId="0" borderId="20" xfId="0" applyNumberFormat="1" applyFont="1" applyBorder="1" applyAlignment="1">
      <alignment/>
    </xf>
    <xf numFmtId="168" fontId="87" fillId="0" borderId="21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0" fillId="0" borderId="13" xfId="0" applyFont="1" applyBorder="1" applyAlignment="1">
      <alignment/>
    </xf>
    <xf numFmtId="0" fontId="70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70" fillId="0" borderId="22" xfId="0" applyFont="1" applyBorder="1" applyAlignment="1">
      <alignment/>
    </xf>
    <xf numFmtId="168" fontId="70" fillId="0" borderId="0" xfId="0" applyNumberFormat="1" applyFont="1" applyBorder="1" applyAlignment="1">
      <alignment/>
    </xf>
    <xf numFmtId="168" fontId="70" fillId="0" borderId="23" xfId="0" applyNumberFormat="1" applyFont="1" applyBorder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4" fontId="70" fillId="0" borderId="0" xfId="0" applyNumberFormat="1" applyFont="1" applyAlignment="1">
      <alignment vertical="center"/>
    </xf>
    <xf numFmtId="0" fontId="69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67" fillId="0" borderId="33" xfId="0" applyFont="1" applyBorder="1" applyAlignment="1">
      <alignment horizontal="left" vertical="center"/>
    </xf>
    <xf numFmtId="168" fontId="67" fillId="0" borderId="0" xfId="0" applyNumberFormat="1" applyFont="1" applyBorder="1" applyAlignment="1">
      <alignment vertical="center"/>
    </xf>
    <xf numFmtId="168" fontId="67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69" fontId="71" fillId="0" borderId="0" xfId="0" applyNumberFormat="1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67" fillId="0" borderId="25" xfId="0" applyFont="1" applyBorder="1" applyAlignment="1">
      <alignment horizontal="center" vertical="center"/>
    </xf>
    <xf numFmtId="168" fontId="67" fillId="0" borderId="25" xfId="0" applyNumberFormat="1" applyFont="1" applyBorder="1" applyAlignment="1">
      <alignment vertical="center"/>
    </xf>
    <xf numFmtId="168" fontId="67" fillId="0" borderId="26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9" fillId="0" borderId="0" xfId="0" applyFont="1" applyBorder="1" applyAlignment="1" applyProtection="1">
      <alignment horizontal="left" vertical="center"/>
      <protection locked="0"/>
    </xf>
    <xf numFmtId="4" fontId="80" fillId="0" borderId="0" xfId="0" applyNumberFormat="1" applyFont="1" applyBorder="1" applyAlignment="1">
      <alignment vertical="center"/>
    </xf>
    <xf numFmtId="4" fontId="80" fillId="35" borderId="0" xfId="0" applyNumberFormat="1" applyFont="1" applyFill="1" applyBorder="1" applyAlignment="1">
      <alignment vertical="center"/>
    </xf>
    <xf numFmtId="0" fontId="75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4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left" vertical="center" wrapText="1"/>
    </xf>
    <xf numFmtId="4" fontId="80" fillId="0" borderId="0" xfId="0" applyNumberFormat="1" applyFont="1" applyBorder="1" applyAlignment="1">
      <alignment horizontal="right" vertical="center"/>
    </xf>
    <xf numFmtId="0" fontId="81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6" fontId="67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80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/>
    </xf>
    <xf numFmtId="4" fontId="68" fillId="0" borderId="0" xfId="0" applyNumberFormat="1" applyFont="1" applyBorder="1" applyAlignment="1">
      <alignment vertical="center"/>
    </xf>
    <xf numFmtId="4" fontId="69" fillId="0" borderId="25" xfId="0" applyNumberFormat="1" applyFont="1" applyBorder="1" applyAlignment="1">
      <alignment/>
    </xf>
    <xf numFmtId="4" fontId="69" fillId="0" borderId="25" xfId="0" applyNumberFormat="1" applyFont="1" applyBorder="1" applyAlignment="1">
      <alignment vertical="center"/>
    </xf>
    <xf numFmtId="0" fontId="74" fillId="33" borderId="0" xfId="36" applyFont="1" applyFill="1" applyAlignment="1" applyProtection="1">
      <alignment horizontal="center" vertical="center"/>
      <protection/>
    </xf>
    <xf numFmtId="4" fontId="69" fillId="0" borderId="31" xfId="0" applyNumberFormat="1" applyFont="1" applyBorder="1" applyAlignment="1">
      <alignment/>
    </xf>
    <xf numFmtId="4" fontId="69" fillId="0" borderId="31" xfId="0" applyNumberFormat="1" applyFont="1" applyBorder="1" applyAlignment="1">
      <alignment vertical="center"/>
    </xf>
    <xf numFmtId="4" fontId="68" fillId="0" borderId="20" xfId="0" applyNumberFormat="1" applyFont="1" applyBorder="1" applyAlignment="1">
      <alignment/>
    </xf>
    <xf numFmtId="4" fontId="68" fillId="0" borderId="20" xfId="0" applyNumberFormat="1" applyFont="1" applyBorder="1" applyAlignment="1">
      <alignment vertical="center"/>
    </xf>
    <xf numFmtId="0" fontId="71" fillId="0" borderId="20" xfId="0" applyFont="1" applyBorder="1" applyAlignment="1">
      <alignment horizontal="left" vertical="center" wrapText="1"/>
    </xf>
    <xf numFmtId="0" fontId="71" fillId="0" borderId="20" xfId="0" applyFont="1" applyBorder="1" applyAlignment="1">
      <alignment vertical="center"/>
    </xf>
    <xf numFmtId="0" fontId="6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" fontId="86" fillId="0" borderId="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69" fillId="23" borderId="0" xfId="0" applyNumberFormat="1" applyFont="1" applyFill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75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169" t="s">
        <v>8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9" t="s">
        <v>9</v>
      </c>
      <c r="BT2" s="19" t="s">
        <v>10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75" customHeight="1">
      <c r="B4" s="23"/>
      <c r="C4" s="192" t="s">
        <v>12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24"/>
      <c r="AS4" s="18" t="s">
        <v>13</v>
      </c>
      <c r="BS4" s="19" t="s">
        <v>14</v>
      </c>
    </row>
    <row r="5" spans="2:71" ht="14.25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201" t="s">
        <v>172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25"/>
      <c r="AQ5" s="24"/>
      <c r="BS5" s="19" t="s">
        <v>9</v>
      </c>
    </row>
    <row r="6" spans="2:71" ht="36.75" customHeight="1">
      <c r="B6" s="23"/>
      <c r="C6" s="25"/>
      <c r="D6" s="28" t="s">
        <v>17</v>
      </c>
      <c r="E6" s="25"/>
      <c r="F6" s="25"/>
      <c r="G6" s="25"/>
      <c r="H6" s="25"/>
      <c r="I6" s="25"/>
      <c r="J6" s="25"/>
      <c r="K6" s="202" t="s">
        <v>173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5"/>
      <c r="AQ6" s="24"/>
      <c r="BS6" s="19" t="s">
        <v>9</v>
      </c>
    </row>
    <row r="7" spans="2:71" ht="14.25" customHeight="1">
      <c r="B7" s="23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2:71" ht="14.25" customHeight="1">
      <c r="B8" s="23"/>
      <c r="C8" s="25"/>
      <c r="D8" s="29" t="s">
        <v>21</v>
      </c>
      <c r="E8" s="25"/>
      <c r="F8" s="25"/>
      <c r="G8" s="25"/>
      <c r="H8" s="25"/>
      <c r="I8" s="25"/>
      <c r="J8" s="25"/>
      <c r="K8" s="165" t="s">
        <v>167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162">
        <v>43878</v>
      </c>
      <c r="AO8" s="25"/>
      <c r="AP8" s="25"/>
      <c r="AQ8" s="24"/>
      <c r="BS8" s="19" t="s">
        <v>9</v>
      </c>
    </row>
    <row r="9" spans="2:71" ht="14.2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2:71" ht="14.25" customHeight="1">
      <c r="B10" s="23"/>
      <c r="C10" s="25"/>
      <c r="D10" s="29" t="s">
        <v>24</v>
      </c>
      <c r="E10" s="25"/>
      <c r="F10" s="25"/>
      <c r="G10" s="25"/>
      <c r="H10" s="25"/>
      <c r="I10" s="25"/>
      <c r="J10" s="25"/>
      <c r="K10" s="25" t="s">
        <v>168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25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2:71" ht="18" customHeight="1">
      <c r="B11" s="23"/>
      <c r="C11" s="25"/>
      <c r="D11" s="25"/>
      <c r="E11" s="27" t="s">
        <v>26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27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2:71" ht="6.7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2:71" ht="14.25" customHeight="1">
      <c r="B13" s="23"/>
      <c r="C13" s="25"/>
      <c r="D13" s="29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25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2:71" ht="15">
      <c r="B14" s="23"/>
      <c r="C14" s="25"/>
      <c r="D14" s="25"/>
      <c r="E14" s="27" t="s">
        <v>26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27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2:71" ht="6.7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25" customHeight="1">
      <c r="B16" s="23"/>
      <c r="C16" s="25"/>
      <c r="D16" s="29" t="s">
        <v>29</v>
      </c>
      <c r="E16" s="25"/>
      <c r="F16" s="25"/>
      <c r="G16" s="25"/>
      <c r="H16" s="25"/>
      <c r="I16" s="25"/>
      <c r="J16" s="25" t="s">
        <v>169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25</v>
      </c>
      <c r="AL16" s="25"/>
      <c r="AM16" s="163"/>
      <c r="AN16" s="27" t="s">
        <v>5</v>
      </c>
      <c r="AO16" s="25"/>
      <c r="AP16" s="25"/>
      <c r="AQ16" s="24"/>
      <c r="BS16" s="19" t="s">
        <v>6</v>
      </c>
    </row>
    <row r="17" spans="2:71" ht="18" customHeight="1">
      <c r="B17" s="23"/>
      <c r="C17" s="25"/>
      <c r="D17" s="25"/>
      <c r="E17" s="27" t="s">
        <v>26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27</v>
      </c>
      <c r="AL17" s="25"/>
      <c r="AM17" s="25"/>
      <c r="AN17" s="27" t="s">
        <v>5</v>
      </c>
      <c r="AO17" s="25"/>
      <c r="AP17" s="25"/>
      <c r="AQ17" s="24"/>
      <c r="BS17" s="19" t="s">
        <v>30</v>
      </c>
    </row>
    <row r="18" spans="2:71" ht="6.7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25" customHeight="1">
      <c r="B19" s="23"/>
      <c r="C19" s="25"/>
      <c r="D19" s="29" t="s">
        <v>31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25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43" ht="18" customHeight="1">
      <c r="B20" s="23"/>
      <c r="C20" s="25"/>
      <c r="D20" s="25"/>
      <c r="E20" s="27" t="s">
        <v>26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27</v>
      </c>
      <c r="AL20" s="25"/>
      <c r="AM20" s="25"/>
      <c r="AN20" s="27" t="s">
        <v>5</v>
      </c>
      <c r="AO20" s="25"/>
      <c r="AP20" s="25"/>
      <c r="AQ20" s="24"/>
    </row>
    <row r="21" spans="2:43" ht="6.7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5">
      <c r="B22" s="23"/>
      <c r="C22" s="25"/>
      <c r="D22" s="29" t="s">
        <v>32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203" t="s">
        <v>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5"/>
      <c r="AP23" s="25"/>
      <c r="AQ23" s="24"/>
    </row>
    <row r="24" spans="2:43" ht="6.7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7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25" customHeight="1">
      <c r="B26" s="23"/>
      <c r="C26" s="25"/>
      <c r="D26" s="31" t="s">
        <v>33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5">
        <f>ROUND(AG87,2)</f>
        <v>0</v>
      </c>
      <c r="AL26" s="176"/>
      <c r="AM26" s="176"/>
      <c r="AN26" s="176"/>
      <c r="AO26" s="176"/>
      <c r="AP26" s="25"/>
      <c r="AQ26" s="24"/>
    </row>
    <row r="27" spans="2:43" ht="14.25" customHeight="1">
      <c r="B27" s="23"/>
      <c r="C27" s="25"/>
      <c r="D27" s="31" t="s">
        <v>34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5">
        <f>ROUND(AG90,2)</f>
        <v>0</v>
      </c>
      <c r="AL27" s="175"/>
      <c r="AM27" s="175"/>
      <c r="AN27" s="175"/>
      <c r="AO27" s="175"/>
      <c r="AP27" s="25"/>
      <c r="AQ27" s="24"/>
    </row>
    <row r="28" spans="2:43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5" customHeight="1">
      <c r="B29" s="32"/>
      <c r="C29" s="33"/>
      <c r="D29" s="35" t="s">
        <v>35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7">
        <f>ROUND(AK26+AK27,2)</f>
        <v>0</v>
      </c>
      <c r="AL29" s="198"/>
      <c r="AM29" s="198"/>
      <c r="AN29" s="198"/>
      <c r="AO29" s="198"/>
      <c r="AP29" s="33"/>
      <c r="AQ29" s="34"/>
    </row>
    <row r="30" spans="2:43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25" customHeight="1">
      <c r="B31" s="37"/>
      <c r="C31" s="38"/>
      <c r="D31" s="39" t="s">
        <v>36</v>
      </c>
      <c r="E31" s="38"/>
      <c r="F31" s="39" t="s">
        <v>37</v>
      </c>
      <c r="G31" s="38"/>
      <c r="H31" s="38"/>
      <c r="I31" s="38"/>
      <c r="J31" s="38"/>
      <c r="K31" s="38"/>
      <c r="L31" s="196">
        <v>0.21</v>
      </c>
      <c r="M31" s="174"/>
      <c r="N31" s="174"/>
      <c r="O31" s="174"/>
      <c r="P31" s="38"/>
      <c r="Q31" s="38"/>
      <c r="R31" s="38"/>
      <c r="S31" s="38"/>
      <c r="T31" s="41" t="s">
        <v>38</v>
      </c>
      <c r="U31" s="38"/>
      <c r="V31" s="38"/>
      <c r="W31" s="173">
        <f>ROUND(AZ87+SUM(CD91),2)</f>
        <v>0</v>
      </c>
      <c r="X31" s="174"/>
      <c r="Y31" s="174"/>
      <c r="Z31" s="174"/>
      <c r="AA31" s="174"/>
      <c r="AB31" s="174"/>
      <c r="AC31" s="174"/>
      <c r="AD31" s="174"/>
      <c r="AE31" s="174"/>
      <c r="AF31" s="38"/>
      <c r="AG31" s="38"/>
      <c r="AH31" s="38"/>
      <c r="AI31" s="38"/>
      <c r="AJ31" s="38"/>
      <c r="AK31" s="173">
        <f>ROUND(AV87+SUM(BY91),2)</f>
        <v>0</v>
      </c>
      <c r="AL31" s="174"/>
      <c r="AM31" s="174"/>
      <c r="AN31" s="174"/>
      <c r="AO31" s="174"/>
      <c r="AP31" s="38"/>
      <c r="AQ31" s="42"/>
    </row>
    <row r="32" spans="2:43" s="2" customFormat="1" ht="14.25" customHeight="1">
      <c r="B32" s="37"/>
      <c r="C32" s="38"/>
      <c r="D32" s="38"/>
      <c r="E32" s="38"/>
      <c r="F32" s="39" t="s">
        <v>39</v>
      </c>
      <c r="G32" s="38"/>
      <c r="H32" s="38"/>
      <c r="I32" s="38"/>
      <c r="J32" s="38"/>
      <c r="K32" s="38"/>
      <c r="L32" s="196">
        <v>0.15</v>
      </c>
      <c r="M32" s="174"/>
      <c r="N32" s="174"/>
      <c r="O32" s="174"/>
      <c r="P32" s="38"/>
      <c r="Q32" s="38"/>
      <c r="R32" s="38"/>
      <c r="S32" s="38"/>
      <c r="T32" s="41" t="s">
        <v>38</v>
      </c>
      <c r="U32" s="38"/>
      <c r="V32" s="38"/>
      <c r="W32" s="173">
        <f>ROUND(BA87+SUM(CE91),2)</f>
        <v>0</v>
      </c>
      <c r="X32" s="174"/>
      <c r="Y32" s="174"/>
      <c r="Z32" s="174"/>
      <c r="AA32" s="174"/>
      <c r="AB32" s="174"/>
      <c r="AC32" s="174"/>
      <c r="AD32" s="174"/>
      <c r="AE32" s="174"/>
      <c r="AF32" s="38"/>
      <c r="AG32" s="38"/>
      <c r="AH32" s="38"/>
      <c r="AI32" s="38"/>
      <c r="AJ32" s="38"/>
      <c r="AK32" s="173">
        <f>ROUND(AW87+SUM(BZ91),2)</f>
        <v>0</v>
      </c>
      <c r="AL32" s="174"/>
      <c r="AM32" s="174"/>
      <c r="AN32" s="174"/>
      <c r="AO32" s="174"/>
      <c r="AP32" s="38"/>
      <c r="AQ32" s="42"/>
    </row>
    <row r="33" spans="2:43" s="2" customFormat="1" ht="14.25" customHeight="1" hidden="1">
      <c r="B33" s="37"/>
      <c r="C33" s="38"/>
      <c r="D33" s="38"/>
      <c r="E33" s="38"/>
      <c r="F33" s="39" t="s">
        <v>40</v>
      </c>
      <c r="G33" s="38"/>
      <c r="H33" s="38"/>
      <c r="I33" s="38"/>
      <c r="J33" s="38"/>
      <c r="K33" s="38"/>
      <c r="L33" s="196">
        <v>0.21</v>
      </c>
      <c r="M33" s="174"/>
      <c r="N33" s="174"/>
      <c r="O33" s="174"/>
      <c r="P33" s="38"/>
      <c r="Q33" s="38"/>
      <c r="R33" s="38"/>
      <c r="S33" s="38"/>
      <c r="T33" s="41" t="s">
        <v>38</v>
      </c>
      <c r="U33" s="38"/>
      <c r="V33" s="38"/>
      <c r="W33" s="173">
        <f>ROUND(BB87+SUM(CF91),2)</f>
        <v>0</v>
      </c>
      <c r="X33" s="174"/>
      <c r="Y33" s="174"/>
      <c r="Z33" s="174"/>
      <c r="AA33" s="174"/>
      <c r="AB33" s="174"/>
      <c r="AC33" s="174"/>
      <c r="AD33" s="174"/>
      <c r="AE33" s="174"/>
      <c r="AF33" s="38"/>
      <c r="AG33" s="38"/>
      <c r="AH33" s="38"/>
      <c r="AI33" s="38"/>
      <c r="AJ33" s="38"/>
      <c r="AK33" s="173">
        <v>0</v>
      </c>
      <c r="AL33" s="174"/>
      <c r="AM33" s="174"/>
      <c r="AN33" s="174"/>
      <c r="AO33" s="174"/>
      <c r="AP33" s="38"/>
      <c r="AQ33" s="42"/>
    </row>
    <row r="34" spans="2:43" s="2" customFormat="1" ht="14.25" customHeight="1" hidden="1">
      <c r="B34" s="37"/>
      <c r="C34" s="38"/>
      <c r="D34" s="38"/>
      <c r="E34" s="38"/>
      <c r="F34" s="39" t="s">
        <v>41</v>
      </c>
      <c r="G34" s="38"/>
      <c r="H34" s="38"/>
      <c r="I34" s="38"/>
      <c r="J34" s="38"/>
      <c r="K34" s="38"/>
      <c r="L34" s="196">
        <v>0.15</v>
      </c>
      <c r="M34" s="174"/>
      <c r="N34" s="174"/>
      <c r="O34" s="174"/>
      <c r="P34" s="38"/>
      <c r="Q34" s="38"/>
      <c r="R34" s="38"/>
      <c r="S34" s="38"/>
      <c r="T34" s="41" t="s">
        <v>38</v>
      </c>
      <c r="U34" s="38"/>
      <c r="V34" s="38"/>
      <c r="W34" s="173">
        <f>ROUND(BC87+SUM(CG91),2)</f>
        <v>0</v>
      </c>
      <c r="X34" s="174"/>
      <c r="Y34" s="174"/>
      <c r="Z34" s="174"/>
      <c r="AA34" s="174"/>
      <c r="AB34" s="174"/>
      <c r="AC34" s="174"/>
      <c r="AD34" s="174"/>
      <c r="AE34" s="174"/>
      <c r="AF34" s="38"/>
      <c r="AG34" s="38"/>
      <c r="AH34" s="38"/>
      <c r="AI34" s="38"/>
      <c r="AJ34" s="38"/>
      <c r="AK34" s="173">
        <v>0</v>
      </c>
      <c r="AL34" s="174"/>
      <c r="AM34" s="174"/>
      <c r="AN34" s="174"/>
      <c r="AO34" s="174"/>
      <c r="AP34" s="38"/>
      <c r="AQ34" s="42"/>
    </row>
    <row r="35" spans="2:43" s="2" customFormat="1" ht="14.25" customHeight="1" hidden="1">
      <c r="B35" s="37"/>
      <c r="C35" s="38"/>
      <c r="D35" s="38"/>
      <c r="E35" s="38"/>
      <c r="F35" s="39" t="s">
        <v>42</v>
      </c>
      <c r="G35" s="38"/>
      <c r="H35" s="38"/>
      <c r="I35" s="38"/>
      <c r="J35" s="38"/>
      <c r="K35" s="38"/>
      <c r="L35" s="196">
        <v>0</v>
      </c>
      <c r="M35" s="174"/>
      <c r="N35" s="174"/>
      <c r="O35" s="174"/>
      <c r="P35" s="38"/>
      <c r="Q35" s="38"/>
      <c r="R35" s="38"/>
      <c r="S35" s="38"/>
      <c r="T35" s="41" t="s">
        <v>38</v>
      </c>
      <c r="U35" s="38"/>
      <c r="V35" s="38"/>
      <c r="W35" s="173">
        <f>ROUND(BD87+SUM(CH91),2)</f>
        <v>0</v>
      </c>
      <c r="X35" s="174"/>
      <c r="Y35" s="174"/>
      <c r="Z35" s="174"/>
      <c r="AA35" s="174"/>
      <c r="AB35" s="174"/>
      <c r="AC35" s="174"/>
      <c r="AD35" s="174"/>
      <c r="AE35" s="174"/>
      <c r="AF35" s="38"/>
      <c r="AG35" s="38"/>
      <c r="AH35" s="38"/>
      <c r="AI35" s="38"/>
      <c r="AJ35" s="38"/>
      <c r="AK35" s="173">
        <v>0</v>
      </c>
      <c r="AL35" s="174"/>
      <c r="AM35" s="174"/>
      <c r="AN35" s="174"/>
      <c r="AO35" s="174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43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44</v>
      </c>
      <c r="U37" s="45"/>
      <c r="V37" s="45"/>
      <c r="W37" s="45"/>
      <c r="X37" s="188" t="s">
        <v>45</v>
      </c>
      <c r="Y37" s="189"/>
      <c r="Z37" s="189"/>
      <c r="AA37" s="189"/>
      <c r="AB37" s="189"/>
      <c r="AC37" s="45"/>
      <c r="AD37" s="45"/>
      <c r="AE37" s="45"/>
      <c r="AF37" s="45"/>
      <c r="AG37" s="45"/>
      <c r="AH37" s="45"/>
      <c r="AI37" s="45"/>
      <c r="AJ37" s="45"/>
      <c r="AK37" s="190">
        <f>SUM(AK29:AK35)</f>
        <v>0</v>
      </c>
      <c r="AL37" s="189"/>
      <c r="AM37" s="189"/>
      <c r="AN37" s="189"/>
      <c r="AO37" s="191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5">
      <c r="B49" s="32"/>
      <c r="C49" s="33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47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5">
      <c r="B58" s="32"/>
      <c r="C58" s="33"/>
      <c r="D58" s="52" t="s">
        <v>48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49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48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49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5">
      <c r="B60" s="32"/>
      <c r="C60" s="33"/>
      <c r="D60" s="47" t="s">
        <v>50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51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5">
      <c r="B69" s="32"/>
      <c r="C69" s="33"/>
      <c r="D69" s="52" t="s">
        <v>48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49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48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49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92" t="s">
        <v>52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34"/>
    </row>
    <row r="77" spans="2:43" s="3" customFormat="1" ht="14.25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2020_059_ulas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194" t="str">
        <f>K6</f>
        <v>Statické zajištění fasády rohu u vjezdu do dvora objektu č.p. 56,Nám. Arnošta z Pardubic, Č. Brod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Náměstí Arnošta z Pardubic, Český Brod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>
        <f>IF(AN8="","",AN8)</f>
        <v>43878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9" t="s">
        <v>24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29</v>
      </c>
      <c r="AJ82" s="33"/>
      <c r="AK82" s="33"/>
      <c r="AL82" s="33"/>
      <c r="AM82" s="183" t="str">
        <f>IF(E17="","",E17)</f>
        <v> </v>
      </c>
      <c r="AN82" s="183"/>
      <c r="AO82" s="183"/>
      <c r="AP82" s="183"/>
      <c r="AQ82" s="34"/>
      <c r="AS82" s="179" t="s">
        <v>53</v>
      </c>
      <c r="AT82" s="180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28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31</v>
      </c>
      <c r="AJ83" s="33"/>
      <c r="AK83" s="33"/>
      <c r="AL83" s="33"/>
      <c r="AM83" s="183" t="str">
        <f>IF(E20="","",E20)</f>
        <v> </v>
      </c>
      <c r="AN83" s="183"/>
      <c r="AO83" s="183"/>
      <c r="AP83" s="183"/>
      <c r="AQ83" s="34"/>
      <c r="AS83" s="181"/>
      <c r="AT83" s="182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81"/>
      <c r="AT84" s="182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184" t="s">
        <v>54</v>
      </c>
      <c r="D85" s="185"/>
      <c r="E85" s="185"/>
      <c r="F85" s="185"/>
      <c r="G85" s="185"/>
      <c r="H85" s="72"/>
      <c r="I85" s="186" t="s">
        <v>55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6" t="s">
        <v>56</v>
      </c>
      <c r="AH85" s="185"/>
      <c r="AI85" s="185"/>
      <c r="AJ85" s="185"/>
      <c r="AK85" s="185"/>
      <c r="AL85" s="185"/>
      <c r="AM85" s="185"/>
      <c r="AN85" s="186" t="s">
        <v>57</v>
      </c>
      <c r="AO85" s="185"/>
      <c r="AP85" s="187"/>
      <c r="AQ85" s="34"/>
      <c r="AS85" s="73" t="s">
        <v>58</v>
      </c>
      <c r="AT85" s="74" t="s">
        <v>59</v>
      </c>
      <c r="AU85" s="74" t="s">
        <v>60</v>
      </c>
      <c r="AV85" s="74" t="s">
        <v>61</v>
      </c>
      <c r="AW85" s="74" t="s">
        <v>62</v>
      </c>
      <c r="AX85" s="74" t="s">
        <v>63</v>
      </c>
      <c r="AY85" s="74" t="s">
        <v>64</v>
      </c>
      <c r="AZ85" s="74" t="s">
        <v>65</v>
      </c>
      <c r="BA85" s="74" t="s">
        <v>66</v>
      </c>
      <c r="BB85" s="74" t="s">
        <v>67</v>
      </c>
      <c r="BC85" s="74" t="s">
        <v>68</v>
      </c>
      <c r="BD85" s="75" t="s">
        <v>69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70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78">
        <f>ROUND(AG88,2)</f>
        <v>0</v>
      </c>
      <c r="AH87" s="178"/>
      <c r="AI87" s="178"/>
      <c r="AJ87" s="178"/>
      <c r="AK87" s="178"/>
      <c r="AL87" s="178"/>
      <c r="AM87" s="178"/>
      <c r="AN87" s="167">
        <f>SUM(AG87,AT87)</f>
        <v>0</v>
      </c>
      <c r="AO87" s="167"/>
      <c r="AP87" s="167"/>
      <c r="AQ87" s="68"/>
      <c r="AS87" s="79">
        <f>ROUND(AS88,2)</f>
        <v>0</v>
      </c>
      <c r="AT87" s="80">
        <f>ROUND(SUM(AV87:AW87),2)</f>
        <v>0</v>
      </c>
      <c r="AU87" s="81" t="e">
        <f>ROUND(AU88,5)</f>
        <v>#REF!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71</v>
      </c>
      <c r="BT87" s="83" t="s">
        <v>72</v>
      </c>
      <c r="BV87" s="83" t="s">
        <v>73</v>
      </c>
      <c r="BW87" s="83" t="s">
        <v>74</v>
      </c>
      <c r="BX87" s="83" t="s">
        <v>75</v>
      </c>
    </row>
    <row r="88" spans="1:76" s="5" customFormat="1" ht="31.5" customHeight="1">
      <c r="A88" s="84" t="s">
        <v>76</v>
      </c>
      <c r="B88" s="85"/>
      <c r="C88" s="86"/>
      <c r="D88" s="177" t="s">
        <v>16</v>
      </c>
      <c r="E88" s="177"/>
      <c r="F88" s="177"/>
      <c r="G88" s="177"/>
      <c r="H88" s="177"/>
      <c r="I88" s="87"/>
      <c r="J88" s="177" t="s">
        <v>18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1">
        <f>'2020_058_ulas - stavební ...'!M29</f>
        <v>0</v>
      </c>
      <c r="AH88" s="172"/>
      <c r="AI88" s="172"/>
      <c r="AJ88" s="172"/>
      <c r="AK88" s="172"/>
      <c r="AL88" s="172"/>
      <c r="AM88" s="172"/>
      <c r="AN88" s="171">
        <f>SUM(AG88,AT88)</f>
        <v>0</v>
      </c>
      <c r="AO88" s="172"/>
      <c r="AP88" s="172"/>
      <c r="AQ88" s="88"/>
      <c r="AS88" s="89">
        <f>'2020_058_ulas - stavební ...'!M27</f>
        <v>0</v>
      </c>
      <c r="AT88" s="90">
        <f>ROUND(SUM(AV88:AW88),2)</f>
        <v>0</v>
      </c>
      <c r="AU88" s="91" t="e">
        <f>'2020_058_ulas - stavební ...'!W122</f>
        <v>#REF!</v>
      </c>
      <c r="AV88" s="90">
        <f>'2020_058_ulas - stavební ...'!M31</f>
        <v>0</v>
      </c>
      <c r="AW88" s="90">
        <f>'2020_058_ulas - stavební ...'!M32</f>
        <v>0</v>
      </c>
      <c r="AX88" s="90">
        <f>'2020_058_ulas - stavební ...'!M33</f>
        <v>0</v>
      </c>
      <c r="AY88" s="90">
        <f>'2020_058_ulas - stavební ...'!M34</f>
        <v>0</v>
      </c>
      <c r="AZ88" s="90">
        <f>'2020_058_ulas - stavební ...'!H31</f>
        <v>0</v>
      </c>
      <c r="BA88" s="90">
        <f>'2020_058_ulas - stavební ...'!H32</f>
        <v>0</v>
      </c>
      <c r="BB88" s="90">
        <f>'2020_058_ulas - stavební ...'!H33</f>
        <v>0</v>
      </c>
      <c r="BC88" s="90">
        <f>'2020_058_ulas - stavební ...'!H34</f>
        <v>0</v>
      </c>
      <c r="BD88" s="92">
        <f>'2020_058_ulas - stavební ...'!H35</f>
        <v>0</v>
      </c>
      <c r="BT88" s="93" t="s">
        <v>77</v>
      </c>
      <c r="BU88" s="93" t="s">
        <v>78</v>
      </c>
      <c r="BV88" s="93" t="s">
        <v>73</v>
      </c>
      <c r="BW88" s="93" t="s">
        <v>74</v>
      </c>
      <c r="BX88" s="93" t="s">
        <v>75</v>
      </c>
    </row>
    <row r="89" spans="2:43" ht="13.5"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4"/>
    </row>
    <row r="90" spans="2:48" s="1" customFormat="1" ht="30" customHeight="1">
      <c r="B90" s="32"/>
      <c r="C90" s="77" t="s">
        <v>79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167">
        <v>0</v>
      </c>
      <c r="AH90" s="167"/>
      <c r="AI90" s="167"/>
      <c r="AJ90" s="167"/>
      <c r="AK90" s="167"/>
      <c r="AL90" s="167"/>
      <c r="AM90" s="167"/>
      <c r="AN90" s="167">
        <v>0</v>
      </c>
      <c r="AO90" s="167"/>
      <c r="AP90" s="167"/>
      <c r="AQ90" s="34"/>
      <c r="AS90" s="73" t="s">
        <v>80</v>
      </c>
      <c r="AT90" s="74" t="s">
        <v>81</v>
      </c>
      <c r="AU90" s="74" t="s">
        <v>36</v>
      </c>
      <c r="AV90" s="75" t="s">
        <v>59</v>
      </c>
    </row>
    <row r="91" spans="2:48" s="1" customFormat="1" ht="10.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4"/>
      <c r="AS91" s="94"/>
      <c r="AT91" s="53"/>
      <c r="AU91" s="53"/>
      <c r="AV91" s="55"/>
    </row>
    <row r="92" spans="2:43" s="1" customFormat="1" ht="30" customHeight="1">
      <c r="B92" s="32"/>
      <c r="C92" s="95" t="s">
        <v>82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68">
        <f>ROUND(AG87+AG90,2)</f>
        <v>0</v>
      </c>
      <c r="AH92" s="168"/>
      <c r="AI92" s="168"/>
      <c r="AJ92" s="168"/>
      <c r="AK92" s="168"/>
      <c r="AL92" s="168"/>
      <c r="AM92" s="168"/>
      <c r="AN92" s="168">
        <f>AN87+AN90</f>
        <v>0</v>
      </c>
      <c r="AO92" s="168"/>
      <c r="AP92" s="168"/>
      <c r="AQ92" s="34"/>
    </row>
    <row r="93" spans="2:43" s="1" customFormat="1" ht="6.75" customHeight="1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8"/>
    </row>
  </sheetData>
  <sheetProtection/>
  <mergeCells count="45"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35:AO35"/>
    <mergeCell ref="AK26:AO26"/>
    <mergeCell ref="AK27:AO27"/>
  </mergeCells>
  <hyperlinks>
    <hyperlink ref="K1:S1" location="C2" display="1) Souhrnný list stavby"/>
    <hyperlink ref="W1:AF1" location="C87" display="2) Rekapitulace objektů"/>
    <hyperlink ref="A88" location="'2020_058_ulas - stavebn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D137" sqref="AD1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6" style="0" customWidth="1"/>
    <col min="9" max="9" width="11.66015625" style="0" customWidth="1"/>
    <col min="10" max="10" width="6.16015625" style="0" customWidth="1"/>
    <col min="11" max="11" width="13.33203125" style="0" customWidth="1"/>
    <col min="12" max="12" width="6.16015625" style="0" customWidth="1"/>
    <col min="13" max="13" width="9.66015625" style="0" customWidth="1"/>
    <col min="14" max="14" width="6" style="0" customWidth="1"/>
    <col min="15" max="15" width="3.5" style="0" customWidth="1"/>
    <col min="16" max="16" width="7.8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7"/>
      <c r="B1" s="12"/>
      <c r="C1" s="12"/>
      <c r="D1" s="13" t="s">
        <v>1</v>
      </c>
      <c r="E1" s="12"/>
      <c r="F1" s="14" t="s">
        <v>83</v>
      </c>
      <c r="G1" s="14"/>
      <c r="H1" s="212" t="s">
        <v>84</v>
      </c>
      <c r="I1" s="212"/>
      <c r="J1" s="212"/>
      <c r="K1" s="212"/>
      <c r="L1" s="14" t="s">
        <v>85</v>
      </c>
      <c r="M1" s="12"/>
      <c r="N1" s="12"/>
      <c r="O1" s="13" t="s">
        <v>86</v>
      </c>
      <c r="P1" s="12"/>
      <c r="Q1" s="12"/>
      <c r="R1" s="12"/>
      <c r="S1" s="14" t="s">
        <v>87</v>
      </c>
      <c r="T1" s="14"/>
      <c r="U1" s="97"/>
      <c r="V1" s="9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169" t="s">
        <v>8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T2" s="19" t="s">
        <v>74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88</v>
      </c>
    </row>
    <row r="4" spans="2:46" ht="36.75" customHeight="1">
      <c r="B4" s="23"/>
      <c r="C4" s="192" t="s">
        <v>89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4"/>
      <c r="T4" s="18" t="s">
        <v>13</v>
      </c>
      <c r="AT4" s="19" t="s">
        <v>6</v>
      </c>
    </row>
    <row r="5" spans="2:18" ht="6.7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s="1" customFormat="1" ht="32.25" customHeight="1">
      <c r="B6" s="32"/>
      <c r="C6" s="33"/>
      <c r="D6" s="28" t="s">
        <v>17</v>
      </c>
      <c r="E6" s="33"/>
      <c r="F6" s="202" t="s">
        <v>173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33"/>
      <c r="R6" s="34"/>
    </row>
    <row r="7" spans="2:18" s="1" customFormat="1" ht="14.25" customHeight="1">
      <c r="B7" s="32"/>
      <c r="C7" s="33"/>
      <c r="D7" s="29" t="s">
        <v>19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20</v>
      </c>
      <c r="N7" s="33"/>
      <c r="O7" s="27" t="s">
        <v>5</v>
      </c>
      <c r="P7" s="33"/>
      <c r="Q7" s="33"/>
      <c r="R7" s="34"/>
    </row>
    <row r="8" spans="2:18" s="1" customFormat="1" ht="14.25" customHeight="1">
      <c r="B8" s="32"/>
      <c r="C8" s="33"/>
      <c r="D8" s="29" t="s">
        <v>21</v>
      </c>
      <c r="E8" s="33"/>
      <c r="F8" s="27" t="s">
        <v>22</v>
      </c>
      <c r="G8" s="33"/>
      <c r="H8" s="33"/>
      <c r="I8" s="33"/>
      <c r="J8" s="33"/>
      <c r="K8" s="33"/>
      <c r="L8" s="33"/>
      <c r="M8" s="29" t="s">
        <v>23</v>
      </c>
      <c r="N8" s="33"/>
      <c r="O8" s="221">
        <f>'Rekapitulace stavby'!AN8</f>
        <v>43878</v>
      </c>
      <c r="P8" s="221"/>
      <c r="Q8" s="33"/>
      <c r="R8" s="34"/>
    </row>
    <row r="9" spans="2:18" s="1" customFormat="1" ht="10.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2:18" s="1" customFormat="1" ht="14.25" customHeight="1">
      <c r="B10" s="32"/>
      <c r="C10" s="33"/>
      <c r="D10" s="29" t="s">
        <v>24</v>
      </c>
      <c r="E10" s="33"/>
      <c r="F10" s="33"/>
      <c r="G10" s="33"/>
      <c r="H10" s="33"/>
      <c r="I10" s="33"/>
      <c r="J10" s="33"/>
      <c r="K10" s="33"/>
      <c r="L10" s="33"/>
      <c r="M10" s="29" t="s">
        <v>25</v>
      </c>
      <c r="N10" s="33"/>
      <c r="O10" s="201">
        <f>IF('Rekapitulace stavby'!AN10="","",'Rekapitulace stavby'!AN10)</f>
      </c>
      <c r="P10" s="201"/>
      <c r="Q10" s="33"/>
      <c r="R10" s="34"/>
    </row>
    <row r="11" spans="2:18" s="1" customFormat="1" ht="18" customHeight="1">
      <c r="B11" s="32"/>
      <c r="C11" s="33"/>
      <c r="D11" s="33"/>
      <c r="E11" s="27" t="str">
        <f>IF('Rekapitulace stavby'!E11="","",'Rekapitulace stavby'!E11)</f>
        <v> </v>
      </c>
      <c r="F11" s="33"/>
      <c r="G11" s="33"/>
      <c r="H11" s="33"/>
      <c r="I11" s="33"/>
      <c r="J11" s="33"/>
      <c r="K11" s="33"/>
      <c r="L11" s="33"/>
      <c r="M11" s="29" t="s">
        <v>27</v>
      </c>
      <c r="N11" s="33"/>
      <c r="O11" s="201">
        <f>IF('Rekapitulace stavby'!AN11="","",'Rekapitulace stavby'!AN11)</f>
      </c>
      <c r="P11" s="201"/>
      <c r="Q11" s="33"/>
      <c r="R11" s="34"/>
    </row>
    <row r="12" spans="2:18" s="1" customFormat="1" ht="6.7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2:18" s="1" customFormat="1" ht="14.25" customHeight="1">
      <c r="B13" s="32"/>
      <c r="C13" s="33"/>
      <c r="D13" s="29" t="s">
        <v>28</v>
      </c>
      <c r="E13" s="33"/>
      <c r="F13" s="33"/>
      <c r="G13" s="33"/>
      <c r="H13" s="33"/>
      <c r="I13" s="33"/>
      <c r="J13" s="33"/>
      <c r="K13" s="33"/>
      <c r="L13" s="33"/>
      <c r="M13" s="29" t="s">
        <v>25</v>
      </c>
      <c r="N13" s="33"/>
      <c r="O13" s="201">
        <f>IF('Rekapitulace stavby'!AN13="","",'Rekapitulace stavby'!AN13)</f>
      </c>
      <c r="P13" s="201"/>
      <c r="Q13" s="33"/>
      <c r="R13" s="34"/>
    </row>
    <row r="14" spans="2:18" s="1" customFormat="1" ht="18" customHeight="1">
      <c r="B14" s="32"/>
      <c r="C14" s="33"/>
      <c r="D14" s="33"/>
      <c r="E14" s="27" t="str">
        <f>IF('Rekapitulace stavby'!E14="","",'Rekapitulace stavby'!E14)</f>
        <v> </v>
      </c>
      <c r="F14" s="33"/>
      <c r="G14" s="33"/>
      <c r="H14" s="33"/>
      <c r="I14" s="33"/>
      <c r="J14" s="33"/>
      <c r="K14" s="33"/>
      <c r="L14" s="33"/>
      <c r="M14" s="29" t="s">
        <v>27</v>
      </c>
      <c r="N14" s="33"/>
      <c r="O14" s="201">
        <f>IF('Rekapitulace stavby'!AN14="","",'Rekapitulace stavby'!AN14)</f>
      </c>
      <c r="P14" s="201"/>
      <c r="Q14" s="33"/>
      <c r="R14" s="34"/>
    </row>
    <row r="15" spans="2:18" s="1" customFormat="1" ht="6.7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2:18" s="1" customFormat="1" ht="14.25" customHeight="1">
      <c r="B16" s="32"/>
      <c r="C16" s="33"/>
      <c r="D16" s="29" t="s">
        <v>29</v>
      </c>
      <c r="E16" s="33"/>
      <c r="F16" s="33"/>
      <c r="G16" s="33"/>
      <c r="H16" s="33"/>
      <c r="I16" s="33"/>
      <c r="J16" s="33"/>
      <c r="K16" s="33"/>
      <c r="L16" s="33"/>
      <c r="M16" s="29" t="s">
        <v>25</v>
      </c>
      <c r="N16" s="33"/>
      <c r="O16" s="201">
        <f>IF('Rekapitulace stavby'!AN16="","",'Rekapitulace stavby'!AN16)</f>
      </c>
      <c r="P16" s="201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IF('Rekapitulace stavby'!E17="","",'Rekapitulace stavby'!E17)</f>
        <v> </v>
      </c>
      <c r="F17" s="33"/>
      <c r="G17" s="33"/>
      <c r="H17" s="33"/>
      <c r="I17" s="33"/>
      <c r="J17" s="33"/>
      <c r="K17" s="33"/>
      <c r="L17" s="33"/>
      <c r="M17" s="29" t="s">
        <v>27</v>
      </c>
      <c r="N17" s="33"/>
      <c r="O17" s="201">
        <f>IF('Rekapitulace stavby'!AN17="","",'Rekapitulace stavby'!AN17)</f>
      </c>
      <c r="P17" s="201"/>
      <c r="Q17" s="33"/>
      <c r="R17" s="34"/>
    </row>
    <row r="18" spans="2:18" s="1" customFormat="1" ht="6.7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25" customHeight="1">
      <c r="B19" s="32"/>
      <c r="C19" s="33"/>
      <c r="D19" s="29" t="s">
        <v>31</v>
      </c>
      <c r="E19" s="33"/>
      <c r="F19" s="33"/>
      <c r="G19" s="33"/>
      <c r="H19" s="33"/>
      <c r="I19" s="33"/>
      <c r="J19" s="33"/>
      <c r="K19" s="33"/>
      <c r="L19" s="33"/>
      <c r="M19" s="29" t="s">
        <v>25</v>
      </c>
      <c r="N19" s="33"/>
      <c r="O19" s="201">
        <f>IF('Rekapitulace stavby'!AN19="","",'Rekapitulace stavby'!AN19)</f>
      </c>
      <c r="P19" s="201"/>
      <c r="Q19" s="33"/>
      <c r="R19" s="34"/>
    </row>
    <row r="20" spans="2:18" s="1" customFormat="1" ht="18" customHeight="1">
      <c r="B20" s="32"/>
      <c r="C20" s="33"/>
      <c r="D20" s="33"/>
      <c r="E20" s="27" t="str">
        <f>IF('Rekapitulace stavby'!E20="","",'Rekapitulace stavby'!E20)</f>
        <v> </v>
      </c>
      <c r="F20" s="33"/>
      <c r="G20" s="33"/>
      <c r="H20" s="33"/>
      <c r="I20" s="33"/>
      <c r="J20" s="33"/>
      <c r="K20" s="33"/>
      <c r="L20" s="33"/>
      <c r="M20" s="29" t="s">
        <v>27</v>
      </c>
      <c r="N20" s="33"/>
      <c r="O20" s="201">
        <f>IF('Rekapitulace stavby'!AN20="","",'Rekapitulace stavby'!AN20)</f>
      </c>
      <c r="P20" s="201"/>
      <c r="Q20" s="33"/>
      <c r="R20" s="34"/>
    </row>
    <row r="21" spans="2:18" s="1" customFormat="1" ht="6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25" customHeight="1">
      <c r="B22" s="32"/>
      <c r="C22" s="33"/>
      <c r="D22" s="29" t="s">
        <v>32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6.5" customHeight="1">
      <c r="B23" s="32"/>
      <c r="C23" s="33"/>
      <c r="D23" s="33"/>
      <c r="E23" s="203" t="s">
        <v>5</v>
      </c>
      <c r="F23" s="203"/>
      <c r="G23" s="203"/>
      <c r="H23" s="203"/>
      <c r="I23" s="203"/>
      <c r="J23" s="203"/>
      <c r="K23" s="203"/>
      <c r="L23" s="203"/>
      <c r="M23" s="33"/>
      <c r="N23" s="33"/>
      <c r="O23" s="33"/>
      <c r="P23" s="33"/>
      <c r="Q23" s="33"/>
      <c r="R23" s="34"/>
    </row>
    <row r="24" spans="2:18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25" customHeight="1">
      <c r="B26" s="32"/>
      <c r="C26" s="33"/>
      <c r="D26" s="98" t="s">
        <v>90</v>
      </c>
      <c r="E26" s="33"/>
      <c r="F26" s="33"/>
      <c r="G26" s="33"/>
      <c r="H26" s="33"/>
      <c r="I26" s="33"/>
      <c r="J26" s="33"/>
      <c r="K26" s="33"/>
      <c r="L26" s="33"/>
      <c r="M26" s="175">
        <f>N87</f>
        <v>0</v>
      </c>
      <c r="N26" s="175"/>
      <c r="O26" s="175"/>
      <c r="P26" s="175"/>
      <c r="Q26" s="33"/>
      <c r="R26" s="34"/>
    </row>
    <row r="27" spans="2:18" s="1" customFormat="1" ht="14.25" customHeight="1">
      <c r="B27" s="32"/>
      <c r="C27" s="33"/>
      <c r="D27" s="31" t="s">
        <v>91</v>
      </c>
      <c r="E27" s="33"/>
      <c r="F27" s="33"/>
      <c r="G27" s="33"/>
      <c r="H27" s="33"/>
      <c r="I27" s="33"/>
      <c r="J27" s="33"/>
      <c r="K27" s="33"/>
      <c r="L27" s="33"/>
      <c r="M27" s="175">
        <f>N99</f>
        <v>0</v>
      </c>
      <c r="N27" s="175"/>
      <c r="O27" s="175"/>
      <c r="P27" s="175"/>
      <c r="Q27" s="33"/>
      <c r="R27" s="34"/>
    </row>
    <row r="28" spans="2:18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4.75" customHeight="1">
      <c r="B29" s="32"/>
      <c r="C29" s="33"/>
      <c r="D29" s="99" t="s">
        <v>35</v>
      </c>
      <c r="E29" s="33"/>
      <c r="F29" s="33"/>
      <c r="G29" s="33"/>
      <c r="H29" s="33"/>
      <c r="I29" s="33"/>
      <c r="J29" s="33"/>
      <c r="K29" s="33"/>
      <c r="L29" s="33"/>
      <c r="M29" s="232">
        <f>ROUND(M26+M27,2)</f>
        <v>0</v>
      </c>
      <c r="N29" s="220"/>
      <c r="O29" s="220"/>
      <c r="P29" s="220"/>
      <c r="Q29" s="33"/>
      <c r="R29" s="34"/>
    </row>
    <row r="30" spans="2:18" s="1" customFormat="1" ht="6.75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25" customHeight="1">
      <c r="B31" s="32"/>
      <c r="C31" s="33"/>
      <c r="D31" s="39" t="s">
        <v>36</v>
      </c>
      <c r="E31" s="39" t="s">
        <v>37</v>
      </c>
      <c r="F31" s="40">
        <v>0.21</v>
      </c>
      <c r="G31" s="100" t="s">
        <v>38</v>
      </c>
      <c r="H31" s="229">
        <f>SUM(M29)</f>
        <v>0</v>
      </c>
      <c r="I31" s="220"/>
      <c r="J31" s="220"/>
      <c r="K31" s="33"/>
      <c r="L31" s="33"/>
      <c r="M31" s="229">
        <f>SUM(M29)*0.21</f>
        <v>0</v>
      </c>
      <c r="N31" s="220"/>
      <c r="O31" s="220"/>
      <c r="P31" s="220"/>
      <c r="Q31" s="33"/>
      <c r="R31" s="34"/>
    </row>
    <row r="32" spans="2:18" s="1" customFormat="1" ht="14.25" customHeight="1">
      <c r="B32" s="32"/>
      <c r="C32" s="33"/>
      <c r="D32" s="33"/>
      <c r="E32" s="39" t="s">
        <v>39</v>
      </c>
      <c r="F32" s="40">
        <v>0.15</v>
      </c>
      <c r="G32" s="100" t="s">
        <v>38</v>
      </c>
      <c r="H32" s="229">
        <f>ROUND((SUM(BF99:BF105)+SUM(BF122:BF140)),2)</f>
        <v>0</v>
      </c>
      <c r="I32" s="220"/>
      <c r="J32" s="220"/>
      <c r="K32" s="33"/>
      <c r="L32" s="33"/>
      <c r="M32" s="229">
        <f>ROUND(ROUND((SUM(BF99:BF105)+SUM(BF122:BF140)),2)*F32,2)</f>
        <v>0</v>
      </c>
      <c r="N32" s="220"/>
      <c r="O32" s="220"/>
      <c r="P32" s="220"/>
      <c r="Q32" s="33"/>
      <c r="R32" s="34"/>
    </row>
    <row r="33" spans="2:18" s="1" customFormat="1" ht="14.25" customHeight="1" hidden="1">
      <c r="B33" s="32"/>
      <c r="C33" s="33"/>
      <c r="D33" s="33"/>
      <c r="E33" s="39" t="s">
        <v>40</v>
      </c>
      <c r="F33" s="40">
        <v>0.21</v>
      </c>
      <c r="G33" s="100" t="s">
        <v>38</v>
      </c>
      <c r="H33" s="229">
        <f>ROUND((SUM(BG99:BG105)+SUM(BG122:BG140)),2)</f>
        <v>0</v>
      </c>
      <c r="I33" s="220"/>
      <c r="J33" s="220"/>
      <c r="K33" s="33"/>
      <c r="L33" s="33"/>
      <c r="M33" s="229">
        <v>0</v>
      </c>
      <c r="N33" s="220"/>
      <c r="O33" s="220"/>
      <c r="P33" s="220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41</v>
      </c>
      <c r="F34" s="40">
        <v>0.15</v>
      </c>
      <c r="G34" s="100" t="s">
        <v>38</v>
      </c>
      <c r="H34" s="229">
        <f>ROUND((SUM(BH99:BH105)+SUM(BH122:BH140)),2)</f>
        <v>0</v>
      </c>
      <c r="I34" s="220"/>
      <c r="J34" s="220"/>
      <c r="K34" s="33"/>
      <c r="L34" s="33"/>
      <c r="M34" s="229">
        <v>0</v>
      </c>
      <c r="N34" s="220"/>
      <c r="O34" s="220"/>
      <c r="P34" s="220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42</v>
      </c>
      <c r="F35" s="40">
        <v>0</v>
      </c>
      <c r="G35" s="100" t="s">
        <v>38</v>
      </c>
      <c r="H35" s="229">
        <f>ROUND((SUM(BI99:BI105)+SUM(BI122:BI140)),2)</f>
        <v>0</v>
      </c>
      <c r="I35" s="220"/>
      <c r="J35" s="220"/>
      <c r="K35" s="33"/>
      <c r="L35" s="33"/>
      <c r="M35" s="229">
        <v>0</v>
      </c>
      <c r="N35" s="220"/>
      <c r="O35" s="220"/>
      <c r="P35" s="220"/>
      <c r="Q35" s="33"/>
      <c r="R35" s="34"/>
    </row>
    <row r="36" spans="2:18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4.75" customHeight="1">
      <c r="B37" s="32"/>
      <c r="C37" s="96"/>
      <c r="D37" s="101" t="s">
        <v>43</v>
      </c>
      <c r="E37" s="72"/>
      <c r="F37" s="72"/>
      <c r="G37" s="102" t="s">
        <v>44</v>
      </c>
      <c r="H37" s="103" t="s">
        <v>45</v>
      </c>
      <c r="I37" s="72"/>
      <c r="J37" s="72"/>
      <c r="K37" s="72"/>
      <c r="L37" s="233">
        <f>SUM(M29:M35)</f>
        <v>0</v>
      </c>
      <c r="M37" s="233"/>
      <c r="N37" s="233"/>
      <c r="O37" s="233"/>
      <c r="P37" s="234"/>
      <c r="Q37" s="96"/>
      <c r="R37" s="34"/>
    </row>
    <row r="38" spans="2:18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46</v>
      </c>
      <c r="E50" s="48"/>
      <c r="F50" s="48"/>
      <c r="G50" s="48"/>
      <c r="H50" s="49"/>
      <c r="I50" s="33"/>
      <c r="J50" s="47" t="s">
        <v>47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48</v>
      </c>
      <c r="E59" s="53"/>
      <c r="F59" s="53"/>
      <c r="G59" s="54" t="s">
        <v>49</v>
      </c>
      <c r="H59" s="55"/>
      <c r="I59" s="33"/>
      <c r="J59" s="52" t="s">
        <v>48</v>
      </c>
      <c r="K59" s="53"/>
      <c r="L59" s="53"/>
      <c r="M59" s="53"/>
      <c r="N59" s="54" t="s">
        <v>49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50</v>
      </c>
      <c r="E61" s="48"/>
      <c r="F61" s="48"/>
      <c r="G61" s="48"/>
      <c r="H61" s="49"/>
      <c r="I61" s="33"/>
      <c r="J61" s="47" t="s">
        <v>51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48</v>
      </c>
      <c r="E70" s="53"/>
      <c r="F70" s="53"/>
      <c r="G70" s="54" t="s">
        <v>49</v>
      </c>
      <c r="H70" s="55"/>
      <c r="I70" s="33"/>
      <c r="J70" s="52" t="s">
        <v>48</v>
      </c>
      <c r="K70" s="53"/>
      <c r="L70" s="53"/>
      <c r="M70" s="53"/>
      <c r="N70" s="54" t="s">
        <v>49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92" t="s">
        <v>92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75" customHeight="1">
      <c r="B78" s="32"/>
      <c r="C78" s="66" t="s">
        <v>17</v>
      </c>
      <c r="D78" s="33"/>
      <c r="E78" s="33"/>
      <c r="F78" s="194" t="str">
        <f>F6</f>
        <v>Statické zajištění fasády rohu u vjezdu do dvora objektu č.p. 56,Nám. Arnošta z Pardubic, Č. Brod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3"/>
      <c r="R78" s="34"/>
    </row>
    <row r="79" spans="2:18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>
      <c r="B80" s="32"/>
      <c r="C80" s="29" t="s">
        <v>21</v>
      </c>
      <c r="D80" s="33"/>
      <c r="E80" s="33"/>
      <c r="F80" s="165" t="s">
        <v>167</v>
      </c>
      <c r="G80" s="33"/>
      <c r="H80" s="33"/>
      <c r="I80" s="33"/>
      <c r="J80" s="33"/>
      <c r="K80" s="29" t="s">
        <v>23</v>
      </c>
      <c r="L80" s="33"/>
      <c r="M80" s="221">
        <f>IF(O8="","",O8)</f>
        <v>43878</v>
      </c>
      <c r="N80" s="221"/>
      <c r="O80" s="221"/>
      <c r="P80" s="221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5">
      <c r="B82" s="32"/>
      <c r="C82" s="29" t="s">
        <v>24</v>
      </c>
      <c r="D82" s="33"/>
      <c r="E82" s="33"/>
      <c r="F82" s="165" t="s">
        <v>171</v>
      </c>
      <c r="G82" s="33"/>
      <c r="H82" s="33"/>
      <c r="I82" s="33"/>
      <c r="J82" s="33"/>
      <c r="K82" s="29" t="s">
        <v>29</v>
      </c>
      <c r="L82" s="164" t="s">
        <v>170</v>
      </c>
      <c r="M82" s="201" t="str">
        <f>E17</f>
        <v> </v>
      </c>
      <c r="N82" s="201"/>
      <c r="O82" s="201"/>
      <c r="P82" s="201"/>
      <c r="Q82" s="201"/>
      <c r="R82" s="34"/>
    </row>
    <row r="83" spans="2:18" s="1" customFormat="1" ht="14.25" customHeight="1">
      <c r="B83" s="32"/>
      <c r="C83" s="29" t="s">
        <v>28</v>
      </c>
      <c r="D83" s="33"/>
      <c r="E83" s="33"/>
      <c r="F83" s="27" t="str">
        <f>IF(E14="","",E14)</f>
        <v> </v>
      </c>
      <c r="G83" s="33"/>
      <c r="H83" s="33"/>
      <c r="I83" s="33"/>
      <c r="J83" s="33"/>
      <c r="K83" s="29" t="s">
        <v>31</v>
      </c>
      <c r="L83" s="33"/>
      <c r="M83" s="201" t="str">
        <f>E20</f>
        <v> </v>
      </c>
      <c r="N83" s="201"/>
      <c r="O83" s="201"/>
      <c r="P83" s="201"/>
      <c r="Q83" s="201"/>
      <c r="R83" s="34"/>
    </row>
    <row r="84" spans="2:18" s="1" customFormat="1" ht="9.7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18" s="1" customFormat="1" ht="29.25" customHeight="1">
      <c r="B85" s="32"/>
      <c r="C85" s="230" t="s">
        <v>93</v>
      </c>
      <c r="D85" s="231"/>
      <c r="E85" s="231"/>
      <c r="F85" s="231"/>
      <c r="G85" s="231"/>
      <c r="H85" s="96"/>
      <c r="I85" s="96"/>
      <c r="J85" s="96"/>
      <c r="K85" s="96"/>
      <c r="L85" s="96"/>
      <c r="M85" s="96"/>
      <c r="N85" s="230" t="s">
        <v>94</v>
      </c>
      <c r="O85" s="231"/>
      <c r="P85" s="231"/>
      <c r="Q85" s="231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104" t="s">
        <v>95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167">
        <f>SUM(N122)</f>
        <v>0</v>
      </c>
      <c r="O87" s="227"/>
      <c r="P87" s="227"/>
      <c r="Q87" s="227"/>
      <c r="R87" s="34"/>
      <c r="AU87" s="19" t="s">
        <v>96</v>
      </c>
    </row>
    <row r="88" spans="2:18" s="6" customFormat="1" ht="24.75" customHeight="1">
      <c r="B88" s="105"/>
      <c r="C88" s="106"/>
      <c r="D88" s="107" t="s">
        <v>97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09">
        <f>SUM(N123)</f>
        <v>0</v>
      </c>
      <c r="O88" s="224"/>
      <c r="P88" s="224"/>
      <c r="Q88" s="224"/>
      <c r="R88" s="108"/>
    </row>
    <row r="89" spans="2:18" s="7" customFormat="1" ht="19.5" customHeight="1">
      <c r="B89" s="109"/>
      <c r="C89" s="110"/>
      <c r="D89" s="111" t="s">
        <v>98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2">
        <v>0</v>
      </c>
      <c r="O89" s="223"/>
      <c r="P89" s="223"/>
      <c r="Q89" s="223"/>
      <c r="R89" s="112"/>
    </row>
    <row r="90" spans="2:18" s="7" customFormat="1" ht="19.5" customHeight="1">
      <c r="B90" s="109"/>
      <c r="C90" s="110"/>
      <c r="D90" s="111" t="s">
        <v>99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22">
        <v>0</v>
      </c>
      <c r="O90" s="223"/>
      <c r="P90" s="223"/>
      <c r="Q90" s="223"/>
      <c r="R90" s="112"/>
    </row>
    <row r="91" spans="2:18" s="7" customFormat="1" ht="19.5" customHeight="1">
      <c r="B91" s="109"/>
      <c r="C91" s="110"/>
      <c r="D91" s="111" t="s">
        <v>100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22">
        <v>0</v>
      </c>
      <c r="O91" s="223"/>
      <c r="P91" s="223"/>
      <c r="Q91" s="223"/>
      <c r="R91" s="112"/>
    </row>
    <row r="92" spans="2:18" s="7" customFormat="1" ht="19.5" customHeight="1">
      <c r="B92" s="109"/>
      <c r="C92" s="110"/>
      <c r="D92" s="111" t="s">
        <v>101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22">
        <v>0</v>
      </c>
      <c r="O92" s="223"/>
      <c r="P92" s="223"/>
      <c r="Q92" s="223"/>
      <c r="R92" s="112"/>
    </row>
    <row r="93" spans="2:18" s="7" customFormat="1" ht="19.5" customHeight="1">
      <c r="B93" s="109"/>
      <c r="C93" s="110"/>
      <c r="D93" s="111" t="s">
        <v>102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22">
        <v>0</v>
      </c>
      <c r="O93" s="223"/>
      <c r="P93" s="223"/>
      <c r="Q93" s="223"/>
      <c r="R93" s="112"/>
    </row>
    <row r="94" spans="2:18" s="7" customFormat="1" ht="19.5" customHeight="1">
      <c r="B94" s="109"/>
      <c r="C94" s="110"/>
      <c r="D94" s="111" t="s">
        <v>103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22">
        <f>N124</f>
        <v>0</v>
      </c>
      <c r="O94" s="223"/>
      <c r="P94" s="223"/>
      <c r="Q94" s="223"/>
      <c r="R94" s="112"/>
    </row>
    <row r="95" spans="2:18" s="7" customFormat="1" ht="19.5" customHeight="1">
      <c r="B95" s="109"/>
      <c r="C95" s="110"/>
      <c r="D95" s="111" t="s">
        <v>104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22">
        <f>N132</f>
        <v>0</v>
      </c>
      <c r="O95" s="223"/>
      <c r="P95" s="223"/>
      <c r="Q95" s="223"/>
      <c r="R95" s="112"/>
    </row>
    <row r="96" spans="2:18" s="6" customFormat="1" ht="24.75" customHeight="1">
      <c r="B96" s="105"/>
      <c r="C96" s="106"/>
      <c r="D96" s="107" t="s">
        <v>105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09">
        <f>N138</f>
        <v>0</v>
      </c>
      <c r="O96" s="224"/>
      <c r="P96" s="224"/>
      <c r="Q96" s="224"/>
      <c r="R96" s="108"/>
    </row>
    <row r="97" spans="2:18" s="7" customFormat="1" ht="19.5" customHeight="1">
      <c r="B97" s="109"/>
      <c r="C97" s="110"/>
      <c r="D97" s="111" t="s">
        <v>106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22">
        <f>N139</f>
        <v>0</v>
      </c>
      <c r="O97" s="223"/>
      <c r="P97" s="223"/>
      <c r="Q97" s="223"/>
      <c r="R97" s="112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4" t="s">
        <v>107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27">
        <f>SUM(N100:Q104)</f>
        <v>0</v>
      </c>
      <c r="O99" s="228"/>
      <c r="P99" s="228"/>
      <c r="Q99" s="228"/>
      <c r="R99" s="34"/>
      <c r="T99" s="113"/>
      <c r="U99" s="114" t="s">
        <v>36</v>
      </c>
    </row>
    <row r="100" spans="2:65" s="1" customFormat="1" ht="18" customHeight="1">
      <c r="B100" s="115"/>
      <c r="C100" s="116"/>
      <c r="D100" s="219" t="s">
        <v>175</v>
      </c>
      <c r="E100" s="219"/>
      <c r="F100" s="219"/>
      <c r="G100" s="219"/>
      <c r="H100" s="219"/>
      <c r="I100" s="116"/>
      <c r="J100" s="116"/>
      <c r="K100" s="116"/>
      <c r="L100" s="116"/>
      <c r="M100" s="116"/>
      <c r="N100" s="235">
        <v>0</v>
      </c>
      <c r="O100" s="235"/>
      <c r="P100" s="235"/>
      <c r="Q100" s="235"/>
      <c r="R100" s="117"/>
      <c r="S100" s="118"/>
      <c r="T100" s="119"/>
      <c r="U100" s="120" t="s">
        <v>37</v>
      </c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21" t="s">
        <v>108</v>
      </c>
      <c r="AZ100" s="118"/>
      <c r="BA100" s="118"/>
      <c r="BB100" s="118"/>
      <c r="BC100" s="118"/>
      <c r="BD100" s="118"/>
      <c r="BE100" s="122">
        <f>IF(U100="základní",N100,0)</f>
        <v>0</v>
      </c>
      <c r="BF100" s="122">
        <f>IF(U100="snížená",N100,0)</f>
        <v>0</v>
      </c>
      <c r="BG100" s="122">
        <f>IF(U100="zákl. přenesená",N100,0)</f>
        <v>0</v>
      </c>
      <c r="BH100" s="122">
        <f>IF(U100="sníž. přenesená",N100,0)</f>
        <v>0</v>
      </c>
      <c r="BI100" s="122">
        <f>IF(U100="nulová",N100,0)</f>
        <v>0</v>
      </c>
      <c r="BJ100" s="121" t="s">
        <v>77</v>
      </c>
      <c r="BK100" s="118"/>
      <c r="BL100" s="118"/>
      <c r="BM100" s="118"/>
    </row>
    <row r="101" spans="2:65" s="1" customFormat="1" ht="18" customHeight="1">
      <c r="B101" s="115"/>
      <c r="C101" s="116"/>
      <c r="D101" s="219" t="s">
        <v>109</v>
      </c>
      <c r="E101" s="219"/>
      <c r="F101" s="219"/>
      <c r="G101" s="219"/>
      <c r="H101" s="219"/>
      <c r="I101" s="116"/>
      <c r="J101" s="116"/>
      <c r="K101" s="116"/>
      <c r="L101" s="116"/>
      <c r="M101" s="116"/>
      <c r="N101" s="235">
        <v>0</v>
      </c>
      <c r="O101" s="235"/>
      <c r="P101" s="235"/>
      <c r="Q101" s="235"/>
      <c r="R101" s="117"/>
      <c r="S101" s="118"/>
      <c r="T101" s="119"/>
      <c r="U101" s="120" t="s">
        <v>37</v>
      </c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21" t="s">
        <v>108</v>
      </c>
      <c r="AZ101" s="118"/>
      <c r="BA101" s="118"/>
      <c r="BB101" s="118"/>
      <c r="BC101" s="118"/>
      <c r="BD101" s="118"/>
      <c r="BE101" s="122">
        <f>IF(U101="základní",N101,0)</f>
        <v>0</v>
      </c>
      <c r="BF101" s="122">
        <f>IF(U101="snížená",N101,0)</f>
        <v>0</v>
      </c>
      <c r="BG101" s="122">
        <f>IF(U101="zákl. přenesená",N101,0)</f>
        <v>0</v>
      </c>
      <c r="BH101" s="122">
        <f>IF(U101="sníž. přenesená",N101,0)</f>
        <v>0</v>
      </c>
      <c r="BI101" s="122">
        <f>IF(U101="nulová",N101,0)</f>
        <v>0</v>
      </c>
      <c r="BJ101" s="121" t="s">
        <v>77</v>
      </c>
      <c r="BK101" s="118"/>
      <c r="BL101" s="118"/>
      <c r="BM101" s="118"/>
    </row>
    <row r="102" spans="2:65" s="1" customFormat="1" ht="18" customHeight="1">
      <c r="B102" s="115"/>
      <c r="C102" s="116"/>
      <c r="D102" s="219" t="s">
        <v>110</v>
      </c>
      <c r="E102" s="219"/>
      <c r="F102" s="219"/>
      <c r="G102" s="219"/>
      <c r="H102" s="219"/>
      <c r="I102" s="116"/>
      <c r="J102" s="116"/>
      <c r="K102" s="116"/>
      <c r="L102" s="116"/>
      <c r="M102" s="116"/>
      <c r="N102" s="235">
        <v>0</v>
      </c>
      <c r="O102" s="235"/>
      <c r="P102" s="235"/>
      <c r="Q102" s="235"/>
      <c r="R102" s="117"/>
      <c r="S102" s="118"/>
      <c r="T102" s="119"/>
      <c r="U102" s="120" t="s">
        <v>37</v>
      </c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21" t="s">
        <v>108</v>
      </c>
      <c r="AZ102" s="118"/>
      <c r="BA102" s="118"/>
      <c r="BB102" s="118"/>
      <c r="BC102" s="118"/>
      <c r="BD102" s="118"/>
      <c r="BE102" s="122">
        <f>IF(U102="základní",N102,0)</f>
        <v>0</v>
      </c>
      <c r="BF102" s="122">
        <f>IF(U102="snížená",N102,0)</f>
        <v>0</v>
      </c>
      <c r="BG102" s="122">
        <f>IF(U102="zákl. přenesená",N102,0)</f>
        <v>0</v>
      </c>
      <c r="BH102" s="122">
        <f>IF(U102="sníž. přenesená",N102,0)</f>
        <v>0</v>
      </c>
      <c r="BI102" s="122">
        <f>IF(U102="nulová",N102,0)</f>
        <v>0</v>
      </c>
      <c r="BJ102" s="121" t="s">
        <v>77</v>
      </c>
      <c r="BK102" s="118"/>
      <c r="BL102" s="118"/>
      <c r="BM102" s="118"/>
    </row>
    <row r="103" spans="2:65" s="1" customFormat="1" ht="18" customHeight="1">
      <c r="B103" s="115"/>
      <c r="C103" s="116"/>
      <c r="D103" s="166" t="s">
        <v>174</v>
      </c>
      <c r="E103" s="166"/>
      <c r="F103" s="166"/>
      <c r="G103" s="166"/>
      <c r="H103" s="166"/>
      <c r="I103" s="116"/>
      <c r="J103" s="116"/>
      <c r="K103" s="116"/>
      <c r="L103" s="116"/>
      <c r="M103" s="116"/>
      <c r="N103" s="235">
        <v>0</v>
      </c>
      <c r="O103" s="235"/>
      <c r="P103" s="235"/>
      <c r="Q103" s="235"/>
      <c r="R103" s="117"/>
      <c r="S103" s="118"/>
      <c r="T103" s="119"/>
      <c r="U103" s="120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21"/>
      <c r="AZ103" s="118"/>
      <c r="BA103" s="118"/>
      <c r="BB103" s="118"/>
      <c r="BC103" s="118"/>
      <c r="BD103" s="118"/>
      <c r="BE103" s="122"/>
      <c r="BF103" s="122"/>
      <c r="BG103" s="122"/>
      <c r="BH103" s="122"/>
      <c r="BI103" s="122"/>
      <c r="BJ103" s="121"/>
      <c r="BK103" s="118"/>
      <c r="BL103" s="118"/>
      <c r="BM103" s="118"/>
    </row>
    <row r="104" spans="2:65" s="1" customFormat="1" ht="18" customHeight="1">
      <c r="B104" s="115"/>
      <c r="C104" s="116"/>
      <c r="D104" s="219" t="s">
        <v>111</v>
      </c>
      <c r="E104" s="219"/>
      <c r="F104" s="219"/>
      <c r="G104" s="219"/>
      <c r="H104" s="219"/>
      <c r="I104" s="116"/>
      <c r="J104" s="116"/>
      <c r="K104" s="116"/>
      <c r="L104" s="116"/>
      <c r="M104" s="116"/>
      <c r="N104" s="235">
        <v>0</v>
      </c>
      <c r="O104" s="235"/>
      <c r="P104" s="235"/>
      <c r="Q104" s="235"/>
      <c r="R104" s="117"/>
      <c r="S104" s="118"/>
      <c r="T104" s="123"/>
      <c r="U104" s="124" t="s">
        <v>37</v>
      </c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21" t="s">
        <v>108</v>
      </c>
      <c r="AZ104" s="118"/>
      <c r="BA104" s="118"/>
      <c r="BB104" s="118"/>
      <c r="BC104" s="118"/>
      <c r="BD104" s="118"/>
      <c r="BE104" s="122">
        <f>IF(U104="základní",N104,0)</f>
        <v>0</v>
      </c>
      <c r="BF104" s="122">
        <f>IF(U104="snížená",N104,0)</f>
        <v>0</v>
      </c>
      <c r="BG104" s="122">
        <f>IF(U104="zákl. přenesená",N104,0)</f>
        <v>0</v>
      </c>
      <c r="BH104" s="122">
        <f>IF(U104="sníž. přenesená",N104,0)</f>
        <v>0</v>
      </c>
      <c r="BI104" s="122">
        <f>IF(U104="nulová",N104,0)</f>
        <v>0</v>
      </c>
      <c r="BJ104" s="121" t="s">
        <v>77</v>
      </c>
      <c r="BK104" s="118"/>
      <c r="BL104" s="118"/>
      <c r="BM104" s="118"/>
    </row>
    <row r="105" spans="2:18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95" t="s">
        <v>82</v>
      </c>
      <c r="D106" s="96"/>
      <c r="E106" s="96"/>
      <c r="F106" s="96"/>
      <c r="G106" s="96"/>
      <c r="H106" s="96"/>
      <c r="I106" s="96"/>
      <c r="J106" s="96"/>
      <c r="K106" s="96"/>
      <c r="L106" s="168">
        <v>0</v>
      </c>
      <c r="M106" s="168"/>
      <c r="N106" s="168"/>
      <c r="O106" s="168"/>
      <c r="P106" s="168"/>
      <c r="Q106" s="168"/>
      <c r="R106" s="34"/>
    </row>
    <row r="107" spans="2:18" s="1" customFormat="1" ht="6.7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7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75" customHeight="1">
      <c r="B112" s="32"/>
      <c r="C112" s="192" t="s">
        <v>112</v>
      </c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6.75" customHeight="1">
      <c r="B114" s="32"/>
      <c r="C114" s="66" t="s">
        <v>17</v>
      </c>
      <c r="D114" s="33"/>
      <c r="E114" s="33"/>
      <c r="F114" s="194" t="str">
        <f>F6</f>
        <v>Statické zajištění fasády rohu u vjezdu do dvora objektu č.p. 56,Nám. Arnošta z Pardubic, Č. Brod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9" t="s">
        <v>21</v>
      </c>
      <c r="D116" s="33"/>
      <c r="E116" s="33"/>
      <c r="F116" s="27" t="str">
        <f>F8</f>
        <v>Český Brod</v>
      </c>
      <c r="G116" s="33"/>
      <c r="H116" s="33"/>
      <c r="I116" s="33"/>
      <c r="J116" s="33"/>
      <c r="K116" s="29" t="s">
        <v>23</v>
      </c>
      <c r="L116" s="33"/>
      <c r="M116" s="221">
        <f>IF(O8="","",O8)</f>
        <v>43878</v>
      </c>
      <c r="N116" s="221"/>
      <c r="O116" s="221"/>
      <c r="P116" s="221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5">
      <c r="B118" s="32"/>
      <c r="C118" s="29" t="s">
        <v>24</v>
      </c>
      <c r="D118" s="33"/>
      <c r="E118" s="33"/>
      <c r="F118" s="27" t="str">
        <f>E11</f>
        <v> </v>
      </c>
      <c r="G118" s="33"/>
      <c r="H118" s="33"/>
      <c r="I118" s="33"/>
      <c r="J118" s="33"/>
      <c r="K118" s="29" t="s">
        <v>29</v>
      </c>
      <c r="L118" s="33"/>
      <c r="M118" s="201" t="str">
        <f>E17</f>
        <v> </v>
      </c>
      <c r="N118" s="201"/>
      <c r="O118" s="201"/>
      <c r="P118" s="201"/>
      <c r="Q118" s="201"/>
      <c r="R118" s="34"/>
    </row>
    <row r="119" spans="2:18" s="1" customFormat="1" ht="14.25" customHeight="1">
      <c r="B119" s="32"/>
      <c r="C119" s="29" t="s">
        <v>28</v>
      </c>
      <c r="D119" s="33"/>
      <c r="E119" s="33"/>
      <c r="F119" s="27" t="str">
        <f>IF(E14="","",E14)</f>
        <v> </v>
      </c>
      <c r="G119" s="33"/>
      <c r="H119" s="33"/>
      <c r="I119" s="33"/>
      <c r="J119" s="33"/>
      <c r="K119" s="29" t="s">
        <v>31</v>
      </c>
      <c r="L119" s="33"/>
      <c r="M119" s="201" t="str">
        <f>E20</f>
        <v> </v>
      </c>
      <c r="N119" s="201"/>
      <c r="O119" s="201"/>
      <c r="P119" s="201"/>
      <c r="Q119" s="201"/>
      <c r="R119" s="34"/>
    </row>
    <row r="120" spans="2:18" s="1" customFormat="1" ht="9.7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8" customFormat="1" ht="29.25" customHeight="1">
      <c r="B121" s="125"/>
      <c r="C121" s="126" t="s">
        <v>113</v>
      </c>
      <c r="D121" s="127" t="s">
        <v>114</v>
      </c>
      <c r="E121" s="127" t="s">
        <v>54</v>
      </c>
      <c r="F121" s="225" t="s">
        <v>115</v>
      </c>
      <c r="G121" s="225"/>
      <c r="H121" s="225"/>
      <c r="I121" s="225"/>
      <c r="J121" s="127" t="s">
        <v>116</v>
      </c>
      <c r="K121" s="127" t="s">
        <v>117</v>
      </c>
      <c r="L121" s="225" t="s">
        <v>118</v>
      </c>
      <c r="M121" s="225"/>
      <c r="N121" s="225" t="s">
        <v>94</v>
      </c>
      <c r="O121" s="225"/>
      <c r="P121" s="225"/>
      <c r="Q121" s="226"/>
      <c r="R121" s="128"/>
      <c r="T121" s="73" t="s">
        <v>119</v>
      </c>
      <c r="U121" s="74" t="s">
        <v>36</v>
      </c>
      <c r="V121" s="74" t="s">
        <v>120</v>
      </c>
      <c r="W121" s="74" t="s">
        <v>121</v>
      </c>
      <c r="X121" s="74" t="s">
        <v>122</v>
      </c>
      <c r="Y121" s="74" t="s">
        <v>123</v>
      </c>
      <c r="Z121" s="74" t="s">
        <v>124</v>
      </c>
      <c r="AA121" s="75" t="s">
        <v>125</v>
      </c>
    </row>
    <row r="122" spans="2:63" s="1" customFormat="1" ht="29.25" customHeight="1">
      <c r="B122" s="32"/>
      <c r="C122" s="77" t="s">
        <v>90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06">
        <f>SUM(N123,N138)</f>
        <v>0</v>
      </c>
      <c r="O122" s="207"/>
      <c r="P122" s="207"/>
      <c r="Q122" s="207"/>
      <c r="R122" s="34"/>
      <c r="T122" s="76"/>
      <c r="U122" s="48"/>
      <c r="V122" s="48"/>
      <c r="W122" s="129" t="e">
        <f>W123+W138</f>
        <v>#REF!</v>
      </c>
      <c r="X122" s="48"/>
      <c r="Y122" s="129" t="e">
        <f>Y123+Y138</f>
        <v>#REF!</v>
      </c>
      <c r="Z122" s="48"/>
      <c r="AA122" s="130" t="e">
        <f>AA123+AA138</f>
        <v>#REF!</v>
      </c>
      <c r="AT122" s="19" t="s">
        <v>71</v>
      </c>
      <c r="AU122" s="19" t="s">
        <v>96</v>
      </c>
      <c r="BK122" s="131" t="e">
        <f>BK123+BK138</f>
        <v>#REF!</v>
      </c>
    </row>
    <row r="123" spans="2:63" s="9" customFormat="1" ht="36.75" customHeight="1">
      <c r="B123" s="132"/>
      <c r="C123" s="133"/>
      <c r="D123" s="134" t="s">
        <v>97</v>
      </c>
      <c r="E123" s="134"/>
      <c r="F123" s="134"/>
      <c r="G123" s="134"/>
      <c r="H123" s="134"/>
      <c r="I123" s="134"/>
      <c r="J123" s="134"/>
      <c r="K123" s="134"/>
      <c r="L123" s="134"/>
      <c r="M123" s="134"/>
      <c r="N123" s="208">
        <f>SUM(N124,N132)</f>
        <v>0</v>
      </c>
      <c r="O123" s="209"/>
      <c r="P123" s="209"/>
      <c r="Q123" s="209"/>
      <c r="R123" s="135"/>
      <c r="T123" s="136"/>
      <c r="U123" s="133"/>
      <c r="V123" s="133"/>
      <c r="W123" s="137" t="e">
        <f>#REF!+#REF!+#REF!+#REF!+#REF!+W124+W132</f>
        <v>#REF!</v>
      </c>
      <c r="X123" s="133"/>
      <c r="Y123" s="137" t="e">
        <f>#REF!+#REF!+#REF!+#REF!+#REF!+Y124+Y132</f>
        <v>#REF!</v>
      </c>
      <c r="Z123" s="133"/>
      <c r="AA123" s="138" t="e">
        <f>#REF!+#REF!+#REF!+#REF!+#REF!+AA124+AA132</f>
        <v>#REF!</v>
      </c>
      <c r="AR123" s="139" t="s">
        <v>77</v>
      </c>
      <c r="AT123" s="140" t="s">
        <v>71</v>
      </c>
      <c r="AU123" s="140" t="s">
        <v>72</v>
      </c>
      <c r="AY123" s="139" t="s">
        <v>126</v>
      </c>
      <c r="BK123" s="141" t="e">
        <f>#REF!+#REF!+#REF!+#REF!+#REF!+BK124+BK132</f>
        <v>#REF!</v>
      </c>
    </row>
    <row r="124" spans="2:63" s="9" customFormat="1" ht="29.25" customHeight="1">
      <c r="B124" s="132"/>
      <c r="C124" s="133"/>
      <c r="D124" s="142" t="s">
        <v>103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10">
        <f>SUM(N125:Q131)</f>
        <v>0</v>
      </c>
      <c r="O124" s="211"/>
      <c r="P124" s="211"/>
      <c r="Q124" s="211"/>
      <c r="R124" s="135"/>
      <c r="T124" s="136"/>
      <c r="U124" s="133"/>
      <c r="V124" s="133"/>
      <c r="W124" s="137">
        <f>SUM(W125:W131)</f>
        <v>849.463</v>
      </c>
      <c r="X124" s="133"/>
      <c r="Y124" s="137">
        <f>SUM(Y125:Y131)</f>
        <v>0.91184</v>
      </c>
      <c r="Z124" s="133"/>
      <c r="AA124" s="138">
        <f>SUM(AA125:AA131)</f>
        <v>0.185</v>
      </c>
      <c r="AR124" s="139" t="s">
        <v>77</v>
      </c>
      <c r="AT124" s="140" t="s">
        <v>71</v>
      </c>
      <c r="AU124" s="140" t="s">
        <v>77</v>
      </c>
      <c r="AY124" s="139" t="s">
        <v>126</v>
      </c>
      <c r="BK124" s="141">
        <f>SUM(BK125:BK131)</f>
        <v>0</v>
      </c>
    </row>
    <row r="125" spans="2:65" s="1" customFormat="1" ht="38.25" customHeight="1">
      <c r="B125" s="115"/>
      <c r="C125" s="143">
        <v>1</v>
      </c>
      <c r="D125" s="143" t="s">
        <v>127</v>
      </c>
      <c r="E125" s="144" t="s">
        <v>135</v>
      </c>
      <c r="F125" s="204" t="s">
        <v>136</v>
      </c>
      <c r="G125" s="204"/>
      <c r="H125" s="204"/>
      <c r="I125" s="204"/>
      <c r="J125" s="145" t="s">
        <v>128</v>
      </c>
      <c r="K125" s="146">
        <v>285</v>
      </c>
      <c r="L125" s="236">
        <v>0</v>
      </c>
      <c r="M125" s="236"/>
      <c r="N125" s="205">
        <f>ROUND(L125*K125,2)</f>
        <v>0</v>
      </c>
      <c r="O125" s="205"/>
      <c r="P125" s="205"/>
      <c r="Q125" s="205"/>
      <c r="R125" s="117"/>
      <c r="T125" s="147" t="s">
        <v>5</v>
      </c>
      <c r="U125" s="41" t="s">
        <v>37</v>
      </c>
      <c r="V125" s="148">
        <v>0.11</v>
      </c>
      <c r="W125" s="148">
        <f>V125*K125</f>
        <v>31.35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19" t="s">
        <v>129</v>
      </c>
      <c r="AT125" s="19" t="s">
        <v>127</v>
      </c>
      <c r="AU125" s="19" t="s">
        <v>88</v>
      </c>
      <c r="AY125" s="19" t="s">
        <v>126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19" t="s">
        <v>77</v>
      </c>
      <c r="BK125" s="150">
        <f>ROUND(L125*K125,2)</f>
        <v>0</v>
      </c>
      <c r="BL125" s="19" t="s">
        <v>129</v>
      </c>
      <c r="BM125" s="19" t="s">
        <v>137</v>
      </c>
    </row>
    <row r="126" spans="2:51" s="10" customFormat="1" ht="16.5" customHeight="1">
      <c r="B126" s="151"/>
      <c r="C126" s="152"/>
      <c r="D126" s="152"/>
      <c r="E126" s="153" t="s">
        <v>5</v>
      </c>
      <c r="F126" s="217" t="s">
        <v>177</v>
      </c>
      <c r="G126" s="218"/>
      <c r="H126" s="218"/>
      <c r="I126" s="218"/>
      <c r="J126" s="152"/>
      <c r="K126" s="154">
        <v>285</v>
      </c>
      <c r="L126" s="152"/>
      <c r="M126" s="152"/>
      <c r="N126" s="152"/>
      <c r="O126" s="152"/>
      <c r="P126" s="152"/>
      <c r="Q126" s="152"/>
      <c r="R126" s="155"/>
      <c r="T126" s="156"/>
      <c r="U126" s="152"/>
      <c r="V126" s="152"/>
      <c r="W126" s="152"/>
      <c r="X126" s="152"/>
      <c r="Y126" s="152"/>
      <c r="Z126" s="152"/>
      <c r="AA126" s="157"/>
      <c r="AT126" s="158" t="s">
        <v>130</v>
      </c>
      <c r="AU126" s="158" t="s">
        <v>88</v>
      </c>
      <c r="AV126" s="10" t="s">
        <v>88</v>
      </c>
      <c r="AW126" s="10" t="s">
        <v>30</v>
      </c>
      <c r="AX126" s="10" t="s">
        <v>77</v>
      </c>
      <c r="AY126" s="158" t="s">
        <v>126</v>
      </c>
    </row>
    <row r="127" spans="2:51" s="10" customFormat="1" ht="30" customHeight="1">
      <c r="B127" s="151"/>
      <c r="C127" s="143">
        <v>2</v>
      </c>
      <c r="D127" s="143" t="s">
        <v>127</v>
      </c>
      <c r="E127" s="144" t="s">
        <v>179</v>
      </c>
      <c r="F127" s="204" t="s">
        <v>180</v>
      </c>
      <c r="G127" s="204"/>
      <c r="H127" s="204"/>
      <c r="I127" s="204"/>
      <c r="J127" s="145" t="s">
        <v>128</v>
      </c>
      <c r="K127" s="146">
        <v>37</v>
      </c>
      <c r="L127" s="236">
        <v>0</v>
      </c>
      <c r="M127" s="236"/>
      <c r="N127" s="205">
        <f>ROUND(L127*K127,2)</f>
        <v>0</v>
      </c>
      <c r="O127" s="205"/>
      <c r="P127" s="205"/>
      <c r="Q127" s="205"/>
      <c r="R127" s="155"/>
      <c r="T127" s="156"/>
      <c r="U127" s="152"/>
      <c r="V127" s="152"/>
      <c r="W127" s="152"/>
      <c r="X127" s="152"/>
      <c r="Y127" s="152"/>
      <c r="Z127" s="152"/>
      <c r="AA127" s="157"/>
      <c r="AT127" s="158"/>
      <c r="AU127" s="158"/>
      <c r="AY127" s="158"/>
    </row>
    <row r="128" spans="2:65" s="1" customFormat="1" ht="38.25" customHeight="1">
      <c r="B128" s="115"/>
      <c r="C128" s="143">
        <v>2</v>
      </c>
      <c r="D128" s="143" t="s">
        <v>127</v>
      </c>
      <c r="E128" s="144" t="s">
        <v>138</v>
      </c>
      <c r="F128" s="204" t="s">
        <v>139</v>
      </c>
      <c r="G128" s="204"/>
      <c r="H128" s="204"/>
      <c r="I128" s="204"/>
      <c r="J128" s="145" t="s">
        <v>128</v>
      </c>
      <c r="K128" s="146">
        <v>11120</v>
      </c>
      <c r="L128" s="236">
        <v>0</v>
      </c>
      <c r="M128" s="236"/>
      <c r="N128" s="205">
        <f>ROUND(L128*K128,2)</f>
        <v>0</v>
      </c>
      <c r="O128" s="205"/>
      <c r="P128" s="205"/>
      <c r="Q128" s="205"/>
      <c r="R128" s="117"/>
      <c r="T128" s="147" t="s">
        <v>5</v>
      </c>
      <c r="U128" s="41" t="s">
        <v>37</v>
      </c>
      <c r="V128" s="148">
        <v>0</v>
      </c>
      <c r="W128" s="148">
        <f>V128*K128</f>
        <v>0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19" t="s">
        <v>129</v>
      </c>
      <c r="AT128" s="19" t="s">
        <v>127</v>
      </c>
      <c r="AU128" s="19" t="s">
        <v>88</v>
      </c>
      <c r="AY128" s="19" t="s">
        <v>126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19" t="s">
        <v>77</v>
      </c>
      <c r="BK128" s="150">
        <f>ROUND(L128*K128,2)</f>
        <v>0</v>
      </c>
      <c r="BL128" s="19" t="s">
        <v>129</v>
      </c>
      <c r="BM128" s="19" t="s">
        <v>140</v>
      </c>
    </row>
    <row r="129" spans="2:65" s="1" customFormat="1" ht="38.25" customHeight="1">
      <c r="B129" s="115"/>
      <c r="C129" s="143">
        <v>3</v>
      </c>
      <c r="D129" s="143" t="s">
        <v>127</v>
      </c>
      <c r="E129" s="144" t="s">
        <v>141</v>
      </c>
      <c r="F129" s="204" t="s">
        <v>142</v>
      </c>
      <c r="G129" s="204"/>
      <c r="H129" s="204"/>
      <c r="I129" s="204"/>
      <c r="J129" s="145" t="s">
        <v>128</v>
      </c>
      <c r="K129" s="146">
        <v>316</v>
      </c>
      <c r="L129" s="236">
        <v>0</v>
      </c>
      <c r="M129" s="236"/>
      <c r="N129" s="205">
        <f>ROUND(L129*K129,2)</f>
        <v>0</v>
      </c>
      <c r="O129" s="205"/>
      <c r="P129" s="205"/>
      <c r="Q129" s="205"/>
      <c r="R129" s="117"/>
      <c r="T129" s="147" t="s">
        <v>5</v>
      </c>
      <c r="U129" s="41" t="s">
        <v>37</v>
      </c>
      <c r="V129" s="148">
        <v>0.069</v>
      </c>
      <c r="W129" s="148">
        <f>V129*K129</f>
        <v>21.804000000000002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19" t="s">
        <v>129</v>
      </c>
      <c r="AT129" s="19" t="s">
        <v>127</v>
      </c>
      <c r="AU129" s="19" t="s">
        <v>88</v>
      </c>
      <c r="AY129" s="19" t="s">
        <v>126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19" t="s">
        <v>77</v>
      </c>
      <c r="BK129" s="150">
        <f>ROUND(L129*K129,2)</f>
        <v>0</v>
      </c>
      <c r="BL129" s="19" t="s">
        <v>129</v>
      </c>
      <c r="BM129" s="19" t="s">
        <v>143</v>
      </c>
    </row>
    <row r="130" spans="2:65" s="1" customFormat="1" ht="38.25" customHeight="1">
      <c r="B130" s="115"/>
      <c r="C130" s="143">
        <v>4</v>
      </c>
      <c r="D130" s="143" t="s">
        <v>127</v>
      </c>
      <c r="E130" s="144" t="s">
        <v>144</v>
      </c>
      <c r="F130" s="204" t="s">
        <v>176</v>
      </c>
      <c r="G130" s="204"/>
      <c r="H130" s="204"/>
      <c r="I130" s="204"/>
      <c r="J130" s="145" t="s">
        <v>134</v>
      </c>
      <c r="K130" s="146">
        <v>68</v>
      </c>
      <c r="L130" s="236">
        <v>0</v>
      </c>
      <c r="M130" s="236"/>
      <c r="N130" s="205">
        <f>ROUND(L130*K130,2)</f>
        <v>0</v>
      </c>
      <c r="O130" s="205"/>
      <c r="P130" s="205"/>
      <c r="Q130" s="205"/>
      <c r="R130" s="117"/>
      <c r="T130" s="147" t="s">
        <v>5</v>
      </c>
      <c r="U130" s="41" t="s">
        <v>37</v>
      </c>
      <c r="V130" s="148">
        <v>3.633</v>
      </c>
      <c r="W130" s="148">
        <f>V130*K130</f>
        <v>247.044</v>
      </c>
      <c r="X130" s="148">
        <v>0.00873</v>
      </c>
      <c r="Y130" s="148">
        <f>X130*K130</f>
        <v>0.59364</v>
      </c>
      <c r="Z130" s="148">
        <v>0</v>
      </c>
      <c r="AA130" s="149">
        <f>Z130*K130</f>
        <v>0</v>
      </c>
      <c r="AR130" s="19" t="s">
        <v>129</v>
      </c>
      <c r="AT130" s="19" t="s">
        <v>127</v>
      </c>
      <c r="AU130" s="19" t="s">
        <v>88</v>
      </c>
      <c r="AY130" s="19" t="s">
        <v>126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19" t="s">
        <v>77</v>
      </c>
      <c r="BK130" s="150">
        <f>ROUND(L130*K130,2)</f>
        <v>0</v>
      </c>
      <c r="BL130" s="19" t="s">
        <v>129</v>
      </c>
      <c r="BM130" s="19" t="s">
        <v>145</v>
      </c>
    </row>
    <row r="131" spans="2:65" s="1" customFormat="1" ht="69" customHeight="1">
      <c r="B131" s="115"/>
      <c r="C131" s="143">
        <v>5</v>
      </c>
      <c r="D131" s="143" t="s">
        <v>127</v>
      </c>
      <c r="E131" s="144" t="s">
        <v>146</v>
      </c>
      <c r="F131" s="204" t="s">
        <v>178</v>
      </c>
      <c r="G131" s="204"/>
      <c r="H131" s="204"/>
      <c r="I131" s="204"/>
      <c r="J131" s="145" t="s">
        <v>134</v>
      </c>
      <c r="K131" s="146">
        <v>185</v>
      </c>
      <c r="L131" s="236">
        <v>0</v>
      </c>
      <c r="M131" s="236"/>
      <c r="N131" s="205">
        <f>ROUND(L131*K131,2)</f>
        <v>0</v>
      </c>
      <c r="O131" s="205"/>
      <c r="P131" s="205"/>
      <c r="Q131" s="205"/>
      <c r="R131" s="117"/>
      <c r="T131" s="147" t="s">
        <v>5</v>
      </c>
      <c r="U131" s="41" t="s">
        <v>37</v>
      </c>
      <c r="V131" s="148">
        <v>2.969</v>
      </c>
      <c r="W131" s="148">
        <f>V131*K131</f>
        <v>549.265</v>
      </c>
      <c r="X131" s="148">
        <v>0.00172</v>
      </c>
      <c r="Y131" s="148">
        <f>X131*K131</f>
        <v>0.3182</v>
      </c>
      <c r="Z131" s="148">
        <v>0.001</v>
      </c>
      <c r="AA131" s="149">
        <f>Z131*K131</f>
        <v>0.185</v>
      </c>
      <c r="AR131" s="19" t="s">
        <v>129</v>
      </c>
      <c r="AT131" s="19" t="s">
        <v>127</v>
      </c>
      <c r="AU131" s="19" t="s">
        <v>88</v>
      </c>
      <c r="AY131" s="19" t="s">
        <v>126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19" t="s">
        <v>77</v>
      </c>
      <c r="BK131" s="150">
        <f>ROUND(L131*K131,2)</f>
        <v>0</v>
      </c>
      <c r="BL131" s="19" t="s">
        <v>129</v>
      </c>
      <c r="BM131" s="19" t="s">
        <v>147</v>
      </c>
    </row>
    <row r="132" spans="2:63" s="9" customFormat="1" ht="29.25" customHeight="1">
      <c r="B132" s="132"/>
      <c r="C132" s="133"/>
      <c r="D132" s="142" t="s">
        <v>104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13">
        <f>SUM(N133:Q137)</f>
        <v>0</v>
      </c>
      <c r="O132" s="214"/>
      <c r="P132" s="214"/>
      <c r="Q132" s="214"/>
      <c r="R132" s="135"/>
      <c r="T132" s="136"/>
      <c r="U132" s="133"/>
      <c r="V132" s="133"/>
      <c r="W132" s="137">
        <f>SUM(W133:W137)</f>
        <v>1.02</v>
      </c>
      <c r="X132" s="133"/>
      <c r="Y132" s="137">
        <f>SUM(Y133:Y137)</f>
        <v>0</v>
      </c>
      <c r="Z132" s="133"/>
      <c r="AA132" s="138">
        <f>SUM(AA133:AA137)</f>
        <v>0</v>
      </c>
      <c r="AR132" s="139" t="s">
        <v>77</v>
      </c>
      <c r="AT132" s="140" t="s">
        <v>71</v>
      </c>
      <c r="AU132" s="140" t="s">
        <v>77</v>
      </c>
      <c r="AY132" s="139" t="s">
        <v>126</v>
      </c>
      <c r="BK132" s="141">
        <f>SUM(BK133:BK137)</f>
        <v>0</v>
      </c>
    </row>
    <row r="133" spans="2:65" s="1" customFormat="1" ht="38.25" customHeight="1">
      <c r="B133" s="115"/>
      <c r="C133" s="143">
        <v>6</v>
      </c>
      <c r="D133" s="143" t="s">
        <v>127</v>
      </c>
      <c r="E133" s="144" t="s">
        <v>148</v>
      </c>
      <c r="F133" s="204" t="s">
        <v>149</v>
      </c>
      <c r="G133" s="204"/>
      <c r="H133" s="204"/>
      <c r="I133" s="204"/>
      <c r="J133" s="145" t="s">
        <v>132</v>
      </c>
      <c r="K133" s="146">
        <v>0.6</v>
      </c>
      <c r="L133" s="236">
        <v>0</v>
      </c>
      <c r="M133" s="236"/>
      <c r="N133" s="205">
        <f>ROUND(L133*K133,2)</f>
        <v>0</v>
      </c>
      <c r="O133" s="205"/>
      <c r="P133" s="205"/>
      <c r="Q133" s="205"/>
      <c r="R133" s="117"/>
      <c r="T133" s="147" t="s">
        <v>5</v>
      </c>
      <c r="U133" s="41" t="s">
        <v>37</v>
      </c>
      <c r="V133" s="148">
        <v>0.08</v>
      </c>
      <c r="W133" s="148">
        <f>V133*K133</f>
        <v>0.048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19" t="s">
        <v>129</v>
      </c>
      <c r="AT133" s="19" t="s">
        <v>127</v>
      </c>
      <c r="AU133" s="19" t="s">
        <v>88</v>
      </c>
      <c r="AY133" s="19" t="s">
        <v>126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19" t="s">
        <v>77</v>
      </c>
      <c r="BK133" s="150">
        <f>ROUND(L133*K133,2)</f>
        <v>0</v>
      </c>
      <c r="BL133" s="19" t="s">
        <v>129</v>
      </c>
      <c r="BM133" s="19" t="s">
        <v>150</v>
      </c>
    </row>
    <row r="134" spans="2:65" s="1" customFormat="1" ht="25.5" customHeight="1">
      <c r="B134" s="115"/>
      <c r="C134" s="143">
        <v>7</v>
      </c>
      <c r="D134" s="143" t="s">
        <v>127</v>
      </c>
      <c r="E134" s="144" t="s">
        <v>151</v>
      </c>
      <c r="F134" s="204" t="s">
        <v>152</v>
      </c>
      <c r="G134" s="204"/>
      <c r="H134" s="204"/>
      <c r="I134" s="204"/>
      <c r="J134" s="145" t="s">
        <v>132</v>
      </c>
      <c r="K134" s="146">
        <v>0.6</v>
      </c>
      <c r="L134" s="236">
        <v>0</v>
      </c>
      <c r="M134" s="236"/>
      <c r="N134" s="205">
        <f>ROUND(L134*K134,2)</f>
        <v>0</v>
      </c>
      <c r="O134" s="205"/>
      <c r="P134" s="205"/>
      <c r="Q134" s="205"/>
      <c r="R134" s="117"/>
      <c r="T134" s="147" t="s">
        <v>5</v>
      </c>
      <c r="U134" s="41" t="s">
        <v>37</v>
      </c>
      <c r="V134" s="148">
        <v>0.014</v>
      </c>
      <c r="W134" s="148">
        <f>V134*K134</f>
        <v>0.0084</v>
      </c>
      <c r="X134" s="148">
        <v>0</v>
      </c>
      <c r="Y134" s="148">
        <f>X134*K134</f>
        <v>0</v>
      </c>
      <c r="Z134" s="148">
        <v>0</v>
      </c>
      <c r="AA134" s="149">
        <f>Z134*K134</f>
        <v>0</v>
      </c>
      <c r="AR134" s="19" t="s">
        <v>129</v>
      </c>
      <c r="AT134" s="19" t="s">
        <v>127</v>
      </c>
      <c r="AU134" s="19" t="s">
        <v>88</v>
      </c>
      <c r="AY134" s="19" t="s">
        <v>126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19" t="s">
        <v>77</v>
      </c>
      <c r="BK134" s="150">
        <f>ROUND(L134*K134,2)</f>
        <v>0</v>
      </c>
      <c r="BL134" s="19" t="s">
        <v>129</v>
      </c>
      <c r="BM134" s="19" t="s">
        <v>153</v>
      </c>
    </row>
    <row r="135" spans="2:65" s="1" customFormat="1" ht="16.5" customHeight="1">
      <c r="B135" s="115"/>
      <c r="C135" s="143">
        <v>8</v>
      </c>
      <c r="D135" s="143" t="s">
        <v>127</v>
      </c>
      <c r="E135" s="144" t="s">
        <v>154</v>
      </c>
      <c r="F135" s="204" t="s">
        <v>155</v>
      </c>
      <c r="G135" s="204"/>
      <c r="H135" s="204"/>
      <c r="I135" s="204"/>
      <c r="J135" s="145" t="s">
        <v>132</v>
      </c>
      <c r="K135" s="146">
        <v>0.6</v>
      </c>
      <c r="L135" s="236">
        <v>0</v>
      </c>
      <c r="M135" s="236"/>
      <c r="N135" s="205">
        <f>ROUND(L135*K135,2)</f>
        <v>0</v>
      </c>
      <c r="O135" s="205"/>
      <c r="P135" s="205"/>
      <c r="Q135" s="205"/>
      <c r="R135" s="117"/>
      <c r="T135" s="147" t="s">
        <v>5</v>
      </c>
      <c r="U135" s="41" t="s">
        <v>37</v>
      </c>
      <c r="V135" s="148">
        <v>0.136</v>
      </c>
      <c r="W135" s="148">
        <f>V135*K135</f>
        <v>0.0816</v>
      </c>
      <c r="X135" s="148">
        <v>0</v>
      </c>
      <c r="Y135" s="148">
        <f>X135*K135</f>
        <v>0</v>
      </c>
      <c r="Z135" s="148">
        <v>0</v>
      </c>
      <c r="AA135" s="149">
        <f>Z135*K135</f>
        <v>0</v>
      </c>
      <c r="AR135" s="19" t="s">
        <v>129</v>
      </c>
      <c r="AT135" s="19" t="s">
        <v>127</v>
      </c>
      <c r="AU135" s="19" t="s">
        <v>88</v>
      </c>
      <c r="AY135" s="19" t="s">
        <v>126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19" t="s">
        <v>77</v>
      </c>
      <c r="BK135" s="150">
        <f>ROUND(L135*K135,2)</f>
        <v>0</v>
      </c>
      <c r="BL135" s="19" t="s">
        <v>129</v>
      </c>
      <c r="BM135" s="19" t="s">
        <v>156</v>
      </c>
    </row>
    <row r="136" spans="2:65" s="1" customFormat="1" ht="38.25" customHeight="1">
      <c r="B136" s="115"/>
      <c r="C136" s="143">
        <v>9</v>
      </c>
      <c r="D136" s="143" t="s">
        <v>127</v>
      </c>
      <c r="E136" s="144" t="s">
        <v>157</v>
      </c>
      <c r="F136" s="204" t="s">
        <v>158</v>
      </c>
      <c r="G136" s="204"/>
      <c r="H136" s="204"/>
      <c r="I136" s="204"/>
      <c r="J136" s="145" t="s">
        <v>132</v>
      </c>
      <c r="K136" s="146">
        <v>0.6</v>
      </c>
      <c r="L136" s="236">
        <v>0</v>
      </c>
      <c r="M136" s="236"/>
      <c r="N136" s="205">
        <f>ROUND(L136*K136,2)</f>
        <v>0</v>
      </c>
      <c r="O136" s="205"/>
      <c r="P136" s="205"/>
      <c r="Q136" s="205"/>
      <c r="R136" s="117"/>
      <c r="T136" s="147" t="s">
        <v>5</v>
      </c>
      <c r="U136" s="41" t="s">
        <v>37</v>
      </c>
      <c r="V136" s="148">
        <v>1.47</v>
      </c>
      <c r="W136" s="148">
        <f>V136*K136</f>
        <v>0.882</v>
      </c>
      <c r="X136" s="148">
        <v>0</v>
      </c>
      <c r="Y136" s="148">
        <f>X136*K136</f>
        <v>0</v>
      </c>
      <c r="Z136" s="148">
        <v>0</v>
      </c>
      <c r="AA136" s="149">
        <f>Z136*K136</f>
        <v>0</v>
      </c>
      <c r="AR136" s="19" t="s">
        <v>129</v>
      </c>
      <c r="AT136" s="19" t="s">
        <v>127</v>
      </c>
      <c r="AU136" s="19" t="s">
        <v>88</v>
      </c>
      <c r="AY136" s="19" t="s">
        <v>126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19" t="s">
        <v>77</v>
      </c>
      <c r="BK136" s="150">
        <f>ROUND(L136*K136,2)</f>
        <v>0</v>
      </c>
      <c r="BL136" s="19" t="s">
        <v>129</v>
      </c>
      <c r="BM136" s="19" t="s">
        <v>159</v>
      </c>
    </row>
    <row r="137" spans="2:65" s="1" customFormat="1" ht="38.25" customHeight="1">
      <c r="B137" s="115"/>
      <c r="C137" s="143">
        <v>10</v>
      </c>
      <c r="D137" s="143" t="s">
        <v>127</v>
      </c>
      <c r="E137" s="144" t="s">
        <v>160</v>
      </c>
      <c r="F137" s="204" t="s">
        <v>161</v>
      </c>
      <c r="G137" s="204"/>
      <c r="H137" s="204"/>
      <c r="I137" s="204"/>
      <c r="J137" s="145" t="s">
        <v>132</v>
      </c>
      <c r="K137" s="146">
        <v>0.6</v>
      </c>
      <c r="L137" s="236">
        <v>0</v>
      </c>
      <c r="M137" s="236"/>
      <c r="N137" s="205">
        <f>ROUND(L137*K137,2)</f>
        <v>0</v>
      </c>
      <c r="O137" s="205"/>
      <c r="P137" s="205"/>
      <c r="Q137" s="205"/>
      <c r="R137" s="117"/>
      <c r="T137" s="147" t="s">
        <v>5</v>
      </c>
      <c r="U137" s="41" t="s">
        <v>37</v>
      </c>
      <c r="V137" s="148">
        <v>0</v>
      </c>
      <c r="W137" s="148">
        <f>V137*K137</f>
        <v>0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19" t="s">
        <v>129</v>
      </c>
      <c r="AT137" s="19" t="s">
        <v>127</v>
      </c>
      <c r="AU137" s="19" t="s">
        <v>88</v>
      </c>
      <c r="AY137" s="19" t="s">
        <v>126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19" t="s">
        <v>77</v>
      </c>
      <c r="BK137" s="150">
        <f>ROUND(L137*K137,2)</f>
        <v>0</v>
      </c>
      <c r="BL137" s="19" t="s">
        <v>129</v>
      </c>
      <c r="BM137" s="19" t="s">
        <v>162</v>
      </c>
    </row>
    <row r="138" spans="2:63" s="9" customFormat="1" ht="36.75" customHeight="1">
      <c r="B138" s="132"/>
      <c r="C138" s="133"/>
      <c r="D138" s="134" t="s">
        <v>105</v>
      </c>
      <c r="E138" s="134"/>
      <c r="F138" s="134"/>
      <c r="G138" s="134"/>
      <c r="H138" s="134"/>
      <c r="I138" s="134"/>
      <c r="J138" s="134"/>
      <c r="K138" s="134"/>
      <c r="L138" s="134"/>
      <c r="M138" s="134"/>
      <c r="N138" s="215">
        <f>BK138</f>
        <v>0</v>
      </c>
      <c r="O138" s="216"/>
      <c r="P138" s="216"/>
      <c r="Q138" s="216"/>
      <c r="R138" s="135"/>
      <c r="T138" s="136"/>
      <c r="U138" s="133"/>
      <c r="V138" s="133"/>
      <c r="W138" s="137">
        <f>W139</f>
        <v>0</v>
      </c>
      <c r="X138" s="133"/>
      <c r="Y138" s="137">
        <f>Y139</f>
        <v>0</v>
      </c>
      <c r="Z138" s="133"/>
      <c r="AA138" s="138">
        <f>AA139</f>
        <v>0</v>
      </c>
      <c r="AR138" s="139" t="s">
        <v>131</v>
      </c>
      <c r="AT138" s="140" t="s">
        <v>71</v>
      </c>
      <c r="AU138" s="140" t="s">
        <v>72</v>
      </c>
      <c r="AY138" s="139" t="s">
        <v>126</v>
      </c>
      <c r="BK138" s="141">
        <f>BK139</f>
        <v>0</v>
      </c>
    </row>
    <row r="139" spans="2:63" s="9" customFormat="1" ht="19.5" customHeight="1">
      <c r="B139" s="132"/>
      <c r="C139" s="133"/>
      <c r="D139" s="142" t="s">
        <v>106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210">
        <f>SUM(N140)</f>
        <v>0</v>
      </c>
      <c r="O139" s="211"/>
      <c r="P139" s="211"/>
      <c r="Q139" s="211"/>
      <c r="R139" s="135"/>
      <c r="T139" s="136"/>
      <c r="U139" s="133"/>
      <c r="V139" s="133"/>
      <c r="W139" s="137">
        <f>W140</f>
        <v>0</v>
      </c>
      <c r="X139" s="133"/>
      <c r="Y139" s="137">
        <f>Y140</f>
        <v>0</v>
      </c>
      <c r="Z139" s="133"/>
      <c r="AA139" s="138">
        <f>AA140</f>
        <v>0</v>
      </c>
      <c r="AR139" s="139" t="s">
        <v>131</v>
      </c>
      <c r="AT139" s="140" t="s">
        <v>71</v>
      </c>
      <c r="AU139" s="140" t="s">
        <v>77</v>
      </c>
      <c r="AY139" s="139" t="s">
        <v>126</v>
      </c>
      <c r="BK139" s="141">
        <f>BK140</f>
        <v>0</v>
      </c>
    </row>
    <row r="140" spans="2:65" s="1" customFormat="1" ht="16.5" customHeight="1">
      <c r="B140" s="115"/>
      <c r="C140" s="143">
        <v>11</v>
      </c>
      <c r="D140" s="143" t="s">
        <v>127</v>
      </c>
      <c r="E140" s="144" t="s">
        <v>163</v>
      </c>
      <c r="F140" s="204" t="s">
        <v>164</v>
      </c>
      <c r="G140" s="204"/>
      <c r="H140" s="204"/>
      <c r="I140" s="204"/>
      <c r="J140" s="145" t="s">
        <v>133</v>
      </c>
      <c r="K140" s="146">
        <v>1</v>
      </c>
      <c r="L140" s="236">
        <v>0</v>
      </c>
      <c r="M140" s="236"/>
      <c r="N140" s="205">
        <f>ROUND(L140*K140,2)</f>
        <v>0</v>
      </c>
      <c r="O140" s="205"/>
      <c r="P140" s="205"/>
      <c r="Q140" s="205"/>
      <c r="R140" s="117"/>
      <c r="T140" s="147" t="s">
        <v>5</v>
      </c>
      <c r="U140" s="159" t="s">
        <v>37</v>
      </c>
      <c r="V140" s="160">
        <v>0</v>
      </c>
      <c r="W140" s="160">
        <f>V140*K140</f>
        <v>0</v>
      </c>
      <c r="X140" s="160">
        <v>0</v>
      </c>
      <c r="Y140" s="160">
        <f>X140*K140</f>
        <v>0</v>
      </c>
      <c r="Z140" s="160">
        <v>0</v>
      </c>
      <c r="AA140" s="161">
        <f>Z140*K140</f>
        <v>0</v>
      </c>
      <c r="AR140" s="19" t="s">
        <v>165</v>
      </c>
      <c r="AT140" s="19" t="s">
        <v>127</v>
      </c>
      <c r="AU140" s="19" t="s">
        <v>88</v>
      </c>
      <c r="AY140" s="19" t="s">
        <v>126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19" t="s">
        <v>77</v>
      </c>
      <c r="BK140" s="150">
        <f>ROUND(L140*K140,2)</f>
        <v>0</v>
      </c>
      <c r="BL140" s="19" t="s">
        <v>165</v>
      </c>
      <c r="BM140" s="19" t="s">
        <v>166</v>
      </c>
    </row>
    <row r="141" spans="2:18" s="1" customFormat="1" ht="6.75" customHeight="1"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</row>
  </sheetData>
  <sheetProtection/>
  <mergeCells count="109">
    <mergeCell ref="N103:Q103"/>
    <mergeCell ref="O16:P16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2:J32"/>
    <mergeCell ref="M32:P32"/>
    <mergeCell ref="H33:J33"/>
    <mergeCell ref="M33:P33"/>
    <mergeCell ref="H34:J34"/>
    <mergeCell ref="M34:P34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F121:I121"/>
    <mergeCell ref="L121:M121"/>
    <mergeCell ref="N121:Q121"/>
    <mergeCell ref="N99:Q99"/>
    <mergeCell ref="D100:H100"/>
    <mergeCell ref="N100:Q100"/>
    <mergeCell ref="D101:H101"/>
    <mergeCell ref="N101:Q101"/>
    <mergeCell ref="L125:M125"/>
    <mergeCell ref="N125:Q125"/>
    <mergeCell ref="F126:I126"/>
    <mergeCell ref="F128:I128"/>
    <mergeCell ref="D102:H102"/>
    <mergeCell ref="N102:Q102"/>
    <mergeCell ref="L106:Q106"/>
    <mergeCell ref="C112:Q112"/>
    <mergeCell ref="F114:P114"/>
    <mergeCell ref="M116:P116"/>
    <mergeCell ref="F130:I130"/>
    <mergeCell ref="L130:M130"/>
    <mergeCell ref="N130:Q130"/>
    <mergeCell ref="F131:I131"/>
    <mergeCell ref="M118:Q118"/>
    <mergeCell ref="M119:Q119"/>
    <mergeCell ref="F129:I129"/>
    <mergeCell ref="L129:M129"/>
    <mergeCell ref="N129:Q129"/>
    <mergeCell ref="F125:I125"/>
    <mergeCell ref="N138:Q138"/>
    <mergeCell ref="L128:M128"/>
    <mergeCell ref="N128:Q128"/>
    <mergeCell ref="N133:Q133"/>
    <mergeCell ref="L136:M136"/>
    <mergeCell ref="N136:Q136"/>
    <mergeCell ref="N135:Q135"/>
    <mergeCell ref="F136:I136"/>
    <mergeCell ref="L131:M131"/>
    <mergeCell ref="N131:Q131"/>
    <mergeCell ref="F133:I133"/>
    <mergeCell ref="L133:M133"/>
    <mergeCell ref="N132:Q132"/>
    <mergeCell ref="H1:K1"/>
    <mergeCell ref="S2:AC2"/>
    <mergeCell ref="F137:I137"/>
    <mergeCell ref="L137:M137"/>
    <mergeCell ref="N137:Q137"/>
    <mergeCell ref="N139:Q139"/>
    <mergeCell ref="F134:I134"/>
    <mergeCell ref="L134:M134"/>
    <mergeCell ref="N134:Q134"/>
    <mergeCell ref="F135:I135"/>
    <mergeCell ref="F140:I140"/>
    <mergeCell ref="L140:M140"/>
    <mergeCell ref="N140:Q140"/>
    <mergeCell ref="N122:Q122"/>
    <mergeCell ref="N123:Q123"/>
    <mergeCell ref="N127:Q127"/>
    <mergeCell ref="L127:M127"/>
    <mergeCell ref="F127:I127"/>
    <mergeCell ref="N124:Q124"/>
    <mergeCell ref="L135:M135"/>
  </mergeCell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Kirschner</dc:creator>
  <cp:keywords/>
  <dc:description/>
  <cp:lastModifiedBy>Kostkan Petr</cp:lastModifiedBy>
  <cp:lastPrinted>2020-03-30T15:25:47Z</cp:lastPrinted>
  <dcterms:created xsi:type="dcterms:W3CDTF">2020-03-30T12:31:57Z</dcterms:created>
  <dcterms:modified xsi:type="dcterms:W3CDTF">2020-08-14T13:06:57Z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