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1"/>
  </bookViews>
  <sheets>
    <sheet name="Rekapitulace stavby" sheetId="1" r:id="rId1"/>
    <sheet name="SO 401 - MÚR Český Brod" sheetId="2" r:id="rId2"/>
  </sheets>
  <definedNames>
    <definedName name="_xlnm._FilterDatabase" localSheetId="1" hidden="1">'SO 401 - MÚR Český Brod'!$C$93:$K$422</definedName>
    <definedName name="_xlnm.Print_Area" localSheetId="0">'Rekapitulace stavby'!$D$4:$AO$36,'Rekapitulace stavby'!$C$42:$AQ$57</definedName>
    <definedName name="_xlnm.Print_Area" localSheetId="1">'SO 401 - MÚR Český Brod'!$C$4:$J$39,'SO 401 - MÚR Český Brod'!$C$45:$J$75,'SO 401 - MÚR Český Brod'!$C$81:$K$422</definedName>
    <definedName name="_xlnm.Print_Titles" localSheetId="0">'Rekapitulace stavby'!$52:$52</definedName>
    <definedName name="_xlnm.Print_Titles" localSheetId="1">'SO 401 - MÚR Český Brod'!$93:$93</definedName>
  </definedNames>
  <calcPr calcId="152511"/>
</workbook>
</file>

<file path=xl/sharedStrings.xml><?xml version="1.0" encoding="utf-8"?>
<sst xmlns="http://schemas.openxmlformats.org/spreadsheetml/2006/main" count="3582" uniqueCount="490">
  <si>
    <t>Export Komplet</t>
  </si>
  <si>
    <t>VZ</t>
  </si>
  <si>
    <t>2.0</t>
  </si>
  <si>
    <t/>
  </si>
  <si>
    <t>False</t>
  </si>
  <si>
    <t>{1c333474-74d7-4f05-9042-12f06c0f1108}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</si>
  <si>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</si>
  <si>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</si>
  <si>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</si>
  <si>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</si>
  <si>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</si>
  <si>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</si>
  <si>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</si>
  <si>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</si>
  <si>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0024</t>
  </si>
  <si>
    <t>Stavba:</t>
  </si>
  <si>
    <t>KSO:</t>
  </si>
  <si>
    <t>CC-CZ:</t>
  </si>
  <si>
    <t>2112</t>
  </si>
  <si>
    <t>Místo:</t>
  </si>
  <si>
    <t>Datum:</t>
  </si>
  <si>
    <t>CZ-CPV:</t>
  </si>
  <si>
    <t>45316212-4</t>
  </si>
  <si>
    <t>CZ-CPA:</t>
  </si>
  <si>
    <t>42.22.22</t>
  </si>
  <si>
    <t>Zadavatel:</t>
  </si>
  <si>
    <t>IČ:</t>
  </si>
  <si>
    <t>DIČ:</t>
  </si>
  <si>
    <t>Zhotovitel:</t>
  </si>
  <si>
    <t xml:space="preserve"> </t>
  </si>
  <si>
    <t>Projektant:</t>
  </si>
  <si>
    <t>48029483</t>
  </si>
  <si>
    <t>AŽD Praha, s.r.o.</t>
  </si>
  <si>
    <t>CZ48029483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</si>
  <si>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</si>
  <si>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</si>
  <si>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</si>
  <si>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</si>
  <si>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</si>
  <si>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</si>
  <si>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</si>
  <si>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</si>
  <si>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</si>
  <si>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</si>
  <si>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</si>
  <si>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</si>
  <si>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</si>
  <si>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</si>
  <si>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</si>
  <si>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</si>
  <si>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</si>
  <si>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</si>
  <si>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</si>
  <si>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</si>
  <si>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</si>
  <si>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</si>
  <si>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</si>
  <si>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</si>
  <si>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</si>
  <si>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</si>
  <si>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</si>
  <si>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</si>
  <si>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</si>
  <si>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</si>
  <si>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</si>
  <si>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</si>
  <si>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</si>
  <si>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</si>
  <si>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</si>
  <si>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</si>
  <si>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</si>
  <si>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</si>
  <si>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</si>
  <si>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</si>
  <si>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</si>
  <si>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</si>
  <si>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</si>
  <si>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401</t>
  </si>
  <si>
    <t>STA</t>
  </si>
  <si>
    <t>1</t>
  </si>
  <si>
    <t>{b3b9860e-0f9d-43ae-96d8-cad5253f7f7b}</t>
  </si>
  <si>
    <t>2</t>
  </si>
  <si>
    <t>{554e8336-c378-48a8-81e4-34669deb77aa}</t>
  </si>
  <si>
    <t>KRYCÍ LIST SOUPISU PRACÍ</t>
  </si>
  <si>
    <t>Objekt: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</si>
  <si>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</si>
  <si>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</si>
  <si>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</si>
  <si>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</si>
  <si>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</si>
  <si>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</si>
  <si>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</si>
  <si>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</si>
  <si>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</si>
  <si>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</si>
  <si>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</si>
  <si>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</si>
  <si>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</si>
  <si>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  D01 - Kamerové body - MUR1 a MUR2</t>
  </si>
  <si>
    <t xml:space="preserve">    46-M - Zemní práce při extr.mont.pracích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</si>
  <si>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</si>
  <si>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</si>
  <si>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</si>
  <si>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</si>
  <si>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</si>
  <si>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</si>
  <si>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</si>
  <si>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</si>
  <si>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</si>
  <si>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</si>
  <si>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</si>
  <si>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</si>
  <si>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</si>
  <si>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</si>
  <si>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</si>
  <si>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</si>
  <si>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</si>
  <si>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</si>
  <si>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</si>
  <si>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</si>
  <si>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</si>
  <si>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</si>
  <si>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m2</t>
  </si>
  <si>
    <t>CS ÚRS 2020 01</t>
  </si>
  <si>
    <t>4</t>
  </si>
  <si>
    <t>-1235305771</t>
  </si>
  <si>
    <t>PSC</t>
  </si>
  <si>
    <t>VV</t>
  </si>
  <si>
    <t>SO 401 - v.č. C.4.1, C.4.2</t>
  </si>
  <si>
    <t>MUR1</t>
  </si>
  <si>
    <t>MUR 2</t>
  </si>
  <si>
    <t>Součet</t>
  </si>
  <si>
    <t>m</t>
  </si>
  <si>
    <t>712969593</t>
  </si>
  <si>
    <t>3</t>
  </si>
  <si>
    <t>121112003</t>
  </si>
  <si>
    <t>Sejmutí ornice ručně při souvislé ploše, tl. vrstvy do 200 mm</t>
  </si>
  <si>
    <t>-519232885</t>
  </si>
  <si>
    <t>- výkopy v zeleném pásmu. odměřeno v AutoCadu:</t>
  </si>
  <si>
    <t>MUR 1</t>
  </si>
  <si>
    <t>m3</t>
  </si>
  <si>
    <t>5</t>
  </si>
  <si>
    <t>162602112</t>
  </si>
  <si>
    <t>Vodorovné přemístění drnu na suchu na vzdálenost přes 4000 do 5000 m</t>
  </si>
  <si>
    <t>-997745643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</si>
  <si>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</si>
  <si>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</si>
  <si>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-809393483</t>
  </si>
  <si>
    <t>- úprava plochy zeleně. Odměřeno v AutoCadu:</t>
  </si>
  <si>
    <t>8</t>
  </si>
  <si>
    <t>181351003</t>
  </si>
  <si>
    <t>Rozprostření a urovnání ornice v rovině nebo ve svahu sklonu do 1:5 strojně při souvislé ploše do 100 m2, tl. vrstvy do 200 mm</t>
  </si>
  <si>
    <t>1167875965</t>
  </si>
  <si>
    <t>9</t>
  </si>
  <si>
    <t>181411141</t>
  </si>
  <si>
    <t>Založení trávníku na půdě předem připravené plochy do 1000 m2 výsevem včetně utažení parterového v rovině nebo na svahu do 1:5</t>
  </si>
  <si>
    <t>-405576661</t>
  </si>
  <si>
    <t>M</t>
  </si>
  <si>
    <t>00572410</t>
  </si>
  <si>
    <t>osivo směs travní parková</t>
  </si>
  <si>
    <t>kg</t>
  </si>
  <si>
    <t>1568201061</t>
  </si>
  <si>
    <t>181951112</t>
  </si>
  <si>
    <t>Úprava pláně vyrovnáním výškových rozdílů strojně v hornině třídy těžitelnosti I, skupiny 1 až 3 se zhutněním</t>
  </si>
  <si>
    <t>468794269</t>
  </si>
  <si>
    <t>185803111</t>
  </si>
  <si>
    <t>Ošetření trávníku jednorázové v rovině nebo na svahu do 1:5</t>
  </si>
  <si>
    <t>1913883829</t>
  </si>
  <si>
    <t>185804311</t>
  </si>
  <si>
    <t>Zalití rostlin vodou plochy záhonů jednotlivě do 20 m2</t>
  </si>
  <si>
    <t>-197896251</t>
  </si>
  <si>
    <t>08211320</t>
  </si>
  <si>
    <t>voda pitná pro smluvní odběratele</t>
  </si>
  <si>
    <t>-1147334880</t>
  </si>
  <si>
    <t>185851121</t>
  </si>
  <si>
    <t>Dovoz vody pro zálivku rostlin na vzdálenost do 1000 m</t>
  </si>
  <si>
    <t>1355762910</t>
  </si>
  <si>
    <t>185851129</t>
  </si>
  <si>
    <t>Dovoz vody pro zálivku rostlin Příplatek k ceně za každých dalších i započatých 1000 m</t>
  </si>
  <si>
    <t>-820090883</t>
  </si>
  <si>
    <t>Komunikace pozemní</t>
  </si>
  <si>
    <t>1234404647</t>
  </si>
  <si>
    <t>-327385338</t>
  </si>
  <si>
    <t>123571935</t>
  </si>
  <si>
    <t>Ostatní konstrukce a práce, bourání</t>
  </si>
  <si>
    <t>22</t>
  </si>
  <si>
    <t>915331111</t>
  </si>
  <si>
    <t>Vodorovné značení předformovaným termoplastem čáry šířky 120 mm</t>
  </si>
  <si>
    <t>-1881844424</t>
  </si>
  <si>
    <t>- referenční čára 120x500 mm</t>
  </si>
  <si>
    <t>25</t>
  </si>
  <si>
    <t>997</t>
  </si>
  <si>
    <t>Přesun sutě</t>
  </si>
  <si>
    <t>28</t>
  </si>
  <si>
    <t>997221561</t>
  </si>
  <si>
    <t>Vodorovná doprava suti bez naložení, ale se složením a s hrubým urovnáním z kusových materiálů, na vzdálenost do 1 km</t>
  </si>
  <si>
    <t>t</t>
  </si>
  <si>
    <t>1164729939</t>
  </si>
  <si>
    <t>29</t>
  </si>
  <si>
    <t>997221611</t>
  </si>
  <si>
    <t>Nakládání na dopravní prostředky pro vodorovnou dopravu suti</t>
  </si>
  <si>
    <t>-230163286</t>
  </si>
  <si>
    <t>998</t>
  </si>
  <si>
    <t>Přesun hmot</t>
  </si>
  <si>
    <t>30</t>
  </si>
  <si>
    <t>998223011</t>
  </si>
  <si>
    <t>Přesun hmot pro pozemní komunikace s krytem dlážděným dopravní vzdálenost do 200 m jakékoliv délky objektu</t>
  </si>
  <si>
    <t>1312133936</t>
  </si>
  <si>
    <t>Práce a dodávky M</t>
  </si>
  <si>
    <t>21-M</t>
  </si>
  <si>
    <t>Elektromontáže</t>
  </si>
  <si>
    <t>31</t>
  </si>
  <si>
    <t>210100003</t>
  </si>
  <si>
    <t>Ukončení vodičů izolovaných s označením a zapojením v rozváděči nebo na přístroji průřezu žíly do 16 mm2</t>
  </si>
  <si>
    <t>kus</t>
  </si>
  <si>
    <t>64</t>
  </si>
  <si>
    <t>1560638196</t>
  </si>
  <si>
    <t>SO 401 - v.č. 04</t>
  </si>
  <si>
    <t>32</t>
  </si>
  <si>
    <t>210101154</t>
  </si>
  <si>
    <t>Ukončení kabelů nebo vodičů koncovkou popř. vývodkou do 1 kV staniční epoxidovou kabelů celoplastových, počtu a průřezu žil do 3 x 25 a 4 x 16 mm2</t>
  </si>
  <si>
    <t>-348010086</t>
  </si>
  <si>
    <t>33</t>
  </si>
  <si>
    <t>35436314</t>
  </si>
  <si>
    <t>hlava rozdělovací smršťovaná přímá do 1kV SKE 4f/1+2 kabel 12-32mm/průřez 1,5-35mm</t>
  </si>
  <si>
    <t>256</t>
  </si>
  <si>
    <t>-709176724</t>
  </si>
  <si>
    <t>406100009</t>
  </si>
  <si>
    <t>Cena pro projekt</t>
  </si>
  <si>
    <t>MUR 1:</t>
  </si>
  <si>
    <t>MUR 2:</t>
  </si>
  <si>
    <t>40</t>
  </si>
  <si>
    <t>210812003</t>
  </si>
  <si>
    <t>Montáž izolovaných kabelů měděných do 1 kV bez ukončení plných a kulatých (CYKY, CHKE-R,...) uložených volně nebo v liště počtu a průřezu žil 2x10 až 16 mm2</t>
  </si>
  <si>
    <t>156552453</t>
  </si>
  <si>
    <t>41</t>
  </si>
  <si>
    <t>34111018</t>
  </si>
  <si>
    <t>-469754993</t>
  </si>
  <si>
    <t>22-M</t>
  </si>
  <si>
    <t>Montáže technologických zařízení pro dopravní stavby</t>
  </si>
  <si>
    <t>42</t>
  </si>
  <si>
    <t>220110192</t>
  </si>
  <si>
    <t>Montáž kabelové skříně se soklem</t>
  </si>
  <si>
    <t>-775676161</t>
  </si>
  <si>
    <t>- montáž rozvaděče RE-1 a RE-2</t>
  </si>
  <si>
    <t>44</t>
  </si>
  <si>
    <t>-426343227</t>
  </si>
  <si>
    <t>45</t>
  </si>
  <si>
    <t>220110346</t>
  </si>
  <si>
    <t>Montáž kabelového štítku včetně vyražení znaku na štítek, připevnění na kabel, ovinutí štítku páskou pro označení konce kabelu</t>
  </si>
  <si>
    <t>243054280</t>
  </si>
  <si>
    <t>MUR2</t>
  </si>
  <si>
    <t>46</t>
  </si>
  <si>
    <t>35442110</t>
  </si>
  <si>
    <t>Štítek kabelový s upevňovacím páskem</t>
  </si>
  <si>
    <t>2050278842</t>
  </si>
  <si>
    <t>D01</t>
  </si>
  <si>
    <t>Kamerové body - MUR1 a MUR2</t>
  </si>
  <si>
    <t>53</t>
  </si>
  <si>
    <t>220960005</t>
  </si>
  <si>
    <t>Montáž stožáru nebo sloupku včetně postavení stožáru, usazení nebo zabetonování základu, zatažení kabelu do stožáru, připojení kabelu, připojení uzemnění příslušenství na stožár výložníku</t>
  </si>
  <si>
    <t>275040101</t>
  </si>
  <si>
    <t>- výložník MUR 1</t>
  </si>
  <si>
    <t>- výložník MUR 2</t>
  </si>
  <si>
    <t>55</t>
  </si>
  <si>
    <t>404611606</t>
  </si>
  <si>
    <t>986720804</t>
  </si>
  <si>
    <t>56</t>
  </si>
  <si>
    <t>220960131-R</t>
  </si>
  <si>
    <t xml:space="preserve">Montáž doplňků na stožár včetně vyměření místa pro upevnění, vyvrtání děr pro upevnění a protažení kabelu, montáže GPS, zapojení </t>
  </si>
  <si>
    <t>-402288874</t>
  </si>
  <si>
    <t>- přijímač GPS-1</t>
  </si>
  <si>
    <t>- přijímač GPS-2</t>
  </si>
  <si>
    <t>57</t>
  </si>
  <si>
    <t>404611601</t>
  </si>
  <si>
    <t>Přijímač GPS včetně držáku</t>
  </si>
  <si>
    <t>-243209285</t>
  </si>
  <si>
    <t>60</t>
  </si>
  <si>
    <t>220960228</t>
  </si>
  <si>
    <t>Montáž systému měření úsekové rychlosti se zapojením skříně rozvaděče</t>
  </si>
  <si>
    <t>656875479</t>
  </si>
  <si>
    <t>- cena včetně kabeláže ke kamerových kompletům, přísvitům a GPS</t>
  </si>
  <si>
    <t>- montáž jednotky MUR1</t>
  </si>
  <si>
    <t>- montáž jednotky MUR2</t>
  </si>
  <si>
    <t>61</t>
  </si>
  <si>
    <t>404611609</t>
  </si>
  <si>
    <t>Vyhodnocovací jednotka MUR na sloup 745x535mm včetně montážních dílů</t>
  </si>
  <si>
    <t>1170928977</t>
  </si>
  <si>
    <t>62</t>
  </si>
  <si>
    <t>406100002</t>
  </si>
  <si>
    <t>SW pro vyhledávání odcizených či zájmových vozidel</t>
  </si>
  <si>
    <t>soubor</t>
  </si>
  <si>
    <t>1136362402</t>
  </si>
  <si>
    <t>SO 401 - v.č. 01</t>
  </si>
  <si>
    <t>SW pro vyhledávání odcizených či zájmových vozidel:</t>
  </si>
  <si>
    <t>- licence dodávaného SW</t>
  </si>
  <si>
    <t>- implemantační práce</t>
  </si>
  <si>
    <t>63</t>
  </si>
  <si>
    <t>220731022</t>
  </si>
  <si>
    <t>Montáž kamery v krytu včetně posazení na konzoli, přišroubování, připojení sítě 220 V, zapojení ovládacího konektoru, mechanického nastavení, utěsnění šroubů, přívodů, úpravy a zaizolování na konzolu nebo stativ</t>
  </si>
  <si>
    <t>-667234218</t>
  </si>
  <si>
    <t>- montáž detekčních kamer MUR1: DK-A-1, DK-B2</t>
  </si>
  <si>
    <t>- montáž detekčních kamer  MUR2: DK-A2, DK-B-1</t>
  </si>
  <si>
    <t>406100005</t>
  </si>
  <si>
    <t>Pevná kamera 1/2,8“ Full HD kamera 1920x1080, den/noc, venkovní kryt s vyhříváním, podle specifikace</t>
  </si>
  <si>
    <t>-1623072333</t>
  </si>
  <si>
    <t>65</t>
  </si>
  <si>
    <t>406100033</t>
  </si>
  <si>
    <t>SW Licence</t>
  </si>
  <si>
    <t>-2057087044</t>
  </si>
  <si>
    <t>- licence MUR</t>
  </si>
  <si>
    <t>66</t>
  </si>
  <si>
    <t>406100035</t>
  </si>
  <si>
    <t>257935445</t>
  </si>
  <si>
    <t>- MUR1</t>
  </si>
  <si>
    <t>- MUR2</t>
  </si>
  <si>
    <t>67</t>
  </si>
  <si>
    <t>406100034</t>
  </si>
  <si>
    <t>Cloud úložiště dat - 1 rok</t>
  </si>
  <si>
    <t>-91167805</t>
  </si>
  <si>
    <t>68</t>
  </si>
  <si>
    <t>220370007-R</t>
  </si>
  <si>
    <t>Kompletace a funkční zkoušky kamerové soupravy na dílně</t>
  </si>
  <si>
    <t>135075088</t>
  </si>
  <si>
    <t>- montáž detekčních kamer MUR1: DK-A-1, DK-B-2</t>
  </si>
  <si>
    <t>69</t>
  </si>
  <si>
    <t>220731041</t>
  </si>
  <si>
    <t>Nastavení kamery s rozmontování,připojení do sítě 220 V a připojení koax. kabelu BNC,připojení a přenesení zkušebního monitoru,připevnění a mechanického nastavení objektivu,elektrického nastavení, ostření proudu,geometrie,odpojení zkušebního monitoru a zakrytování kamery pro vnitřní provedení</t>
  </si>
  <si>
    <t>-1800579278</t>
  </si>
  <si>
    <t>- montáž detekčních kamer MUR2: DK-A2, DK-B-1</t>
  </si>
  <si>
    <t>70</t>
  </si>
  <si>
    <t>220960119-R</t>
  </si>
  <si>
    <t>Montáž zábleskové jednotky včetně rozměření a označení místa pro vyvrtání otvorů, vyvrtání otvorů, vyříznutí závitů, nastavení a vyzkoušení, připojení uzemnění na stožár</t>
  </si>
  <si>
    <t>-2103726155</t>
  </si>
  <si>
    <t>- infračervená záblesková jednotka IRz-A:</t>
  </si>
  <si>
    <t>- infračervená záblesková jednotka IRz-B:</t>
  </si>
  <si>
    <t>71</t>
  </si>
  <si>
    <t>404611610</t>
  </si>
  <si>
    <t>Infračervená záblesková jednotka pro přisvícení masky a obličeje řidiče</t>
  </si>
  <si>
    <t>-391577848</t>
  </si>
  <si>
    <t>72</t>
  </si>
  <si>
    <t>220731051</t>
  </si>
  <si>
    <t>Provedení kamerové zkoušky s montáží a kontrolou</t>
  </si>
  <si>
    <t>529398547</t>
  </si>
  <si>
    <t>73</t>
  </si>
  <si>
    <t>220960300</t>
  </si>
  <si>
    <t>Uvedení do provozu systém měření úsekové rychlosti úsekové rychlosti</t>
  </si>
  <si>
    <t>-1659710961</t>
  </si>
  <si>
    <t>74</t>
  </si>
  <si>
    <t>2209603001</t>
  </si>
  <si>
    <t>Servisní údržba MUR</t>
  </si>
  <si>
    <t>rok</t>
  </si>
  <si>
    <t>2028314267</t>
  </si>
  <si>
    <t>- servisní údržba systému MUR</t>
  </si>
  <si>
    <t>46-M</t>
  </si>
  <si>
    <t>Zemní práce při extr.mont.pracích</t>
  </si>
  <si>
    <t>460010024</t>
  </si>
  <si>
    <t>Vytyčení trasy vedení kabelového (podzemního) v zastavěném prostoru</t>
  </si>
  <si>
    <t>km</t>
  </si>
  <si>
    <t>-1144486267</t>
  </si>
  <si>
    <t>- odměřeno v AutoCadu:</t>
  </si>
  <si>
    <t>460010025</t>
  </si>
  <si>
    <t>Vytyčení trasy inženýrských sítí v zastavěném prostoru</t>
  </si>
  <si>
    <t>1573288899</t>
  </si>
  <si>
    <t>460150143</t>
  </si>
  <si>
    <t>Hloubení zapažených i nezapažených kabelových rýh ručně včetně urovnání dna s přemístěním výkopku do vzdálenosti 3 m od okraje jámy nebo naložením na dopravní prostředek šířky 35 cm, hloubky 60 cm, v hornině třídy 3</t>
  </si>
  <si>
    <t>1218333055</t>
  </si>
  <si>
    <t>- výkop 35x60 ručně. Odměřeno v AutoCadu:</t>
  </si>
  <si>
    <t>460150163</t>
  </si>
  <si>
    <t>Hloubení zapažených i nezapažených kabelových rýh ručně včetně urovnání dna s přemístěním výkopku do vzdálenosti 3 m od okraje jámy nebo naložením na dopravní prostředek šířky 35 cm, hloubky 80 cm, v hornině třídy 3</t>
  </si>
  <si>
    <t>-1765200650</t>
  </si>
  <si>
    <t>- výkop 35x80 ručně. Odměřeno v AutoCadu:</t>
  </si>
  <si>
    <t>460421182</t>
  </si>
  <si>
    <t>Kabelové lože včetně podsypu, zhutnění a urovnání povrchu z písku nebo štěrkopísku tloušťky 10 cm nad kabel zakryté plastovou fólií, šířky lože přes 25 do 50 cm</t>
  </si>
  <si>
    <t>1875906571</t>
  </si>
  <si>
    <t>34571351</t>
  </si>
  <si>
    <t>trubka elektroinstalační ohebná dvouplášťová korugovaná (chránička) D 41/50mm, HDPE+LDPE</t>
  </si>
  <si>
    <t>-882151523</t>
  </si>
  <si>
    <t>69311311</t>
  </si>
  <si>
    <t>pás varovný plný PE š 330mm s potiskem</t>
  </si>
  <si>
    <t>1765969681</t>
  </si>
  <si>
    <t>460560143</t>
  </si>
  <si>
    <t>Zásyp kabelových rýh ručně s uložením výkopku ve vrstvách včetně zhutnění a urovnání povrchu šířky 35 cm hloubky 60 cm, v hornině třídy 3</t>
  </si>
  <si>
    <t>1798808786</t>
  </si>
  <si>
    <t>460560163</t>
  </si>
  <si>
    <t>Zásyp kabelových rýh ručně s uložením výkopku ve vrstvách včetně zhutnění a urovnání povrchu šířky 35 cm hloubky 80 cm, v hornině třídy 3</t>
  </si>
  <si>
    <t>2086528542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</si>
  <si>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</si>
  <si>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</si>
  <si>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>-593244120</t>
  </si>
  <si>
    <t xml:space="preserve">Poznámka k souboru cen:
1. V cenách -0021 až -0031 nejsou započteny místní poplatky za uložení výkopku na řízenou skládku.
2. V cenách -0041 až -0071 nejsou započteny poplatky za uložení suti na řízenou skládku a recyklaci.
</t>
  </si>
  <si>
    <t>-  přebytečná zemina z výkopu 35x60 ručně. Odměřeno v AutoCadu:</t>
  </si>
  <si>
    <t>-  přebytečná zemina z výkopu 35x80 ručně. Odměřeno v AutoCadu: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</si>
  <si>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</si>
  <si>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</si>
  <si>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-1464412025</t>
  </si>
  <si>
    <t>HZS</t>
  </si>
  <si>
    <t>Hodinové zúčtovací sazby</t>
  </si>
  <si>
    <t>94</t>
  </si>
  <si>
    <t>HZS3222</t>
  </si>
  <si>
    <t>Hodinové zúčtovací sazby montáží technologických zařízení na stavebních objektech montér slaboproudých zařízení odborný</t>
  </si>
  <si>
    <t>hod</t>
  </si>
  <si>
    <t>512</t>
  </si>
  <si>
    <t>1874743385</t>
  </si>
  <si>
    <t>- přímo zadané</t>
  </si>
  <si>
    <t>VRN</t>
  </si>
  <si>
    <t>Vedlejší rozpočtové náklady</t>
  </si>
  <si>
    <t>VRN1</t>
  </si>
  <si>
    <t>Průzkumné, geodetické a projektové práce</t>
  </si>
  <si>
    <t>95</t>
  </si>
  <si>
    <t>012303000</t>
  </si>
  <si>
    <t>Geodetické práce po výstavbě</t>
  </si>
  <si>
    <t>1024</t>
  </si>
  <si>
    <t>1971758749</t>
  </si>
  <si>
    <t>96</t>
  </si>
  <si>
    <t>013203000</t>
  </si>
  <si>
    <t>Dokumentace stavby bez rozlišení - vypracování dílenské dokumentace</t>
  </si>
  <si>
    <t>-1426565247</t>
  </si>
  <si>
    <t xml:space="preserve">- realizační projektová dokumentace - přímo zadané   </t>
  </si>
  <si>
    <t>97</t>
  </si>
  <si>
    <t>013254000</t>
  </si>
  <si>
    <t>Dokumentace skutečného provedení stavby</t>
  </si>
  <si>
    <t>-314640042</t>
  </si>
  <si>
    <t xml:space="preserve">- oprava PD a zhotovení tištěné formy PD </t>
  </si>
  <si>
    <t>VRN4</t>
  </si>
  <si>
    <t>Inženýrská činnost</t>
  </si>
  <si>
    <t>98</t>
  </si>
  <si>
    <t>045303000</t>
  </si>
  <si>
    <t>Koordinační a inženýrská činnost spojená s realizací stavby</t>
  </si>
  <si>
    <t>348266673</t>
  </si>
  <si>
    <t>- kompletační činnost - inženýrská činnost dodavatelská, kumulovaná položka</t>
  </si>
  <si>
    <t>5*1</t>
  </si>
  <si>
    <t>113107141</t>
  </si>
  <si>
    <t>Odstranění podkladů živičného tl. do 50mm ručně</t>
  </si>
  <si>
    <t>bourání asfaltového krytu - odměřeno v AutoCadu:</t>
  </si>
  <si>
    <t>5*0,6</t>
  </si>
  <si>
    <t>15*0,6</t>
  </si>
  <si>
    <t>113107112</t>
  </si>
  <si>
    <t>Odstranění podkladů z betonu prostého do tl. 100mm ručně</t>
  </si>
  <si>
    <t>bourání betonového podkladu - odměřeno v AutoCadu:</t>
  </si>
  <si>
    <t>5*0,4</t>
  </si>
  <si>
    <t>15*0,4</t>
  </si>
  <si>
    <t>919735114</t>
  </si>
  <si>
    <t>Řezání stávajícího živičného krytu hl do 50 mm</t>
  </si>
  <si>
    <t>řezání asfaltového krytu - odměřeno v AutoCadu:</t>
  </si>
  <si>
    <t>5*2</t>
  </si>
  <si>
    <t>15*2</t>
  </si>
  <si>
    <t>0,5*1</t>
  </si>
  <si>
    <t>0,5*0,35</t>
  </si>
  <si>
    <t>5*0,35</t>
  </si>
  <si>
    <t>pokládka asfaltového podkladu - odměřeno v AutoCadu:</t>
  </si>
  <si>
    <t>58942100</t>
  </si>
  <si>
    <t>Asfalt litý MA 8 pojivo 20/30, tl. 50 mm</t>
  </si>
  <si>
    <t>596211112</t>
  </si>
  <si>
    <t>Podkladový beton PBII C16/20 pod reliéfní dlažbu</t>
  </si>
  <si>
    <t>5*0,4*0,05</t>
  </si>
  <si>
    <t>15*0,4*0,05</t>
  </si>
  <si>
    <t>Těsnění spár zálivkou za tepla pro komůrky š 15 mm hl 25 mm s těsnicím profilem</t>
  </si>
  <si>
    <t>Řezání spár pro vytvoření komůrky š 15 mm hl 25 mm pro těsnící zálivku v živičném krytu</t>
  </si>
  <si>
    <t>(2*0,5)*4</t>
  </si>
  <si>
    <t>(2*0,5)*3</t>
  </si>
  <si>
    <t>vybouraný asfalt</t>
  </si>
  <si>
    <t>12*0,05*0,185</t>
  </si>
  <si>
    <t>vybouraný beton</t>
  </si>
  <si>
    <t>8*0,05*2</t>
  </si>
  <si>
    <t>pokládka napájecího kabelu CYKY J4x10mm2. Odměřeno v AutoCadu:</t>
  </si>
  <si>
    <t>kabel silový s Cu jádrem 1kV 4x10mm2</t>
  </si>
  <si>
    <t>elektroinstalační materiál v elektroměrovém rozvaděči RE-1 a RE-2</t>
  </si>
  <si>
    <t>Pojistková skříň včetně vybavení</t>
  </si>
  <si>
    <t>Výložník délky 1,5 m, se svorkami pro dodatečné variabilní uchycení ke stožáru</t>
  </si>
  <si>
    <t>Implemantace systému a SW úpravy stávajícího systému</t>
  </si>
  <si>
    <t>406100033-R</t>
  </si>
  <si>
    <t>skutečná cena bude účtována dle skutečně provedené práce</t>
  </si>
  <si>
    <t>6*0,001</t>
  </si>
  <si>
    <t>20*0,001</t>
  </si>
  <si>
    <t>(6*0,001)*5</t>
  </si>
  <si>
    <t>(20*0,001)*6</t>
  </si>
  <si>
    <t>(6)*0,35*0,15</t>
  </si>
  <si>
    <t>(15)*0,35*0,15</t>
  </si>
  <si>
    <t>6)*0,35*0,2</t>
  </si>
  <si>
    <t>((6)*0,35*0,15)*9</t>
  </si>
  <si>
    <t>((15)*0,35*0,15)*9</t>
  </si>
  <si>
    <t>((6)*0,35*0,20)*9</t>
  </si>
  <si>
    <t>MUR+MOR Český Brod, Zborovská ul.</t>
  </si>
  <si>
    <t>Český Brod</t>
  </si>
  <si>
    <t>Město Český Brod</t>
  </si>
  <si>
    <t>CZ00235334</t>
  </si>
  <si>
    <t>MÚR Český Brod, Zborovská</t>
  </si>
  <si>
    <t>SO 401 - MÚR Český Brod, Zborovská ul.</t>
  </si>
  <si>
    <t>kalibrace ČMI 1x /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</si>
</sst>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</cellStyleXfs>
  <cellXfs count="2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0" fillId="3" borderId="13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8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8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0" fillId="0" borderId="0" xfId="0" applyProtection="1">
      <protection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0" fillId="0" borderId="10" xfId="0" applyNumberFormat="1" applyFont="1" applyBorder="1" applyAlignment="1">
      <alignment/>
    </xf>
    <xf numFmtId="166" fontId="30" fillId="0" borderId="11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8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7" fontId="34" fillId="0" borderId="22" xfId="0" applyNumberFormat="1" applyFont="1" applyFill="1" applyBorder="1" applyAlignment="1" applyProtection="1">
      <alignment vertical="center"/>
      <protection locked="0"/>
    </xf>
    <xf numFmtId="14" fontId="3" fillId="0" borderId="0" xfId="0" applyNumberFormat="1" applyFont="1" applyAlignment="1">
      <alignment horizontal="left" vertical="center"/>
    </xf>
    <xf numFmtId="4" fontId="34" fillId="0" borderId="22" xfId="0" applyNumberFormat="1" applyFont="1" applyFill="1" applyBorder="1" applyAlignment="1" applyProtection="1">
      <alignment vertical="center"/>
      <protection locked="0"/>
    </xf>
    <xf numFmtId="0" fontId="20" fillId="0" borderId="22" xfId="0" applyFont="1" applyFill="1" applyBorder="1" applyAlignment="1" applyProtection="1">
      <alignment horizontal="center" vertical="center"/>
      <protection locked="0"/>
    </xf>
    <xf numFmtId="49" fontId="20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22" xfId="0" applyFont="1" applyFill="1" applyBorder="1" applyAlignment="1" applyProtection="1">
      <alignment horizontal="left" vertical="center" wrapText="1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workbookViewId="0" topLeftCell="A25">
      <selection activeCell="AK30" sqref="AK30:AO3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14" t="s">
        <v>6</v>
      </c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0"/>
      <c r="D4" s="21" t="s">
        <v>10</v>
      </c>
      <c r="AR4" s="20"/>
      <c r="AS4" s="22" t="s">
        <v>11</v>
      </c>
      <c r="BS4" s="17" t="s">
        <v>12</v>
      </c>
    </row>
    <row r="5" spans="2:71" s="1" customFormat="1" ht="12" customHeight="1">
      <c r="B5" s="20"/>
      <c r="D5" s="23" t="s">
        <v>13</v>
      </c>
      <c r="K5" s="195" t="s">
        <v>14</v>
      </c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R5" s="20"/>
      <c r="BS5" s="17" t="s">
        <v>7</v>
      </c>
    </row>
    <row r="6" spans="2:71" s="1" customFormat="1" ht="36.95" customHeight="1">
      <c r="B6" s="20"/>
      <c r="D6" s="25" t="s">
        <v>15</v>
      </c>
      <c r="K6" s="197" t="s">
        <v>483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R6" s="20"/>
      <c r="BS6" s="17" t="s">
        <v>7</v>
      </c>
    </row>
    <row r="7" spans="2:71" s="1" customFormat="1" ht="12" customHeight="1">
      <c r="B7" s="20"/>
      <c r="D7" s="26" t="s">
        <v>16</v>
      </c>
      <c r="K7" s="24" t="s">
        <v>3</v>
      </c>
      <c r="AK7" s="26" t="s">
        <v>17</v>
      </c>
      <c r="AN7" s="24" t="s">
        <v>18</v>
      </c>
      <c r="AR7" s="20"/>
      <c r="BS7" s="17" t="s">
        <v>7</v>
      </c>
    </row>
    <row r="8" spans="2:71" s="1" customFormat="1" ht="12" customHeight="1">
      <c r="B8" s="20"/>
      <c r="D8" s="26" t="s">
        <v>19</v>
      </c>
      <c r="K8" s="24" t="s">
        <v>484</v>
      </c>
      <c r="AK8" s="26" t="s">
        <v>20</v>
      </c>
      <c r="AN8" s="187">
        <v>44155</v>
      </c>
      <c r="AR8" s="20"/>
      <c r="BS8" s="17" t="s">
        <v>7</v>
      </c>
    </row>
    <row r="9" spans="2:71" s="1" customFormat="1" ht="29.25" customHeight="1">
      <c r="B9" s="20"/>
      <c r="D9" s="23" t="s">
        <v>21</v>
      </c>
      <c r="K9" s="27" t="s">
        <v>22</v>
      </c>
      <c r="AK9" s="23" t="s">
        <v>23</v>
      </c>
      <c r="AN9" s="27" t="s">
        <v>24</v>
      </c>
      <c r="AR9" s="20"/>
      <c r="BS9" s="17" t="s">
        <v>7</v>
      </c>
    </row>
    <row r="10" spans="2:71" s="1" customFormat="1" ht="12" customHeight="1">
      <c r="B10" s="20"/>
      <c r="D10" s="26" t="s">
        <v>25</v>
      </c>
      <c r="AK10" s="26" t="s">
        <v>26</v>
      </c>
      <c r="AN10" s="24">
        <v>235334</v>
      </c>
      <c r="AR10" s="20"/>
      <c r="BS10" s="17" t="s">
        <v>7</v>
      </c>
    </row>
    <row r="11" spans="2:71" s="1" customFormat="1" ht="18.4" customHeight="1">
      <c r="B11" s="20"/>
      <c r="E11" s="24" t="s">
        <v>485</v>
      </c>
      <c r="AK11" s="26" t="s">
        <v>27</v>
      </c>
      <c r="AN11" s="24" t="s">
        <v>486</v>
      </c>
      <c r="AR11" s="20"/>
      <c r="BS11" s="17" t="s">
        <v>7</v>
      </c>
    </row>
    <row r="12" spans="2:71" s="1" customFormat="1" ht="6.95" customHeight="1">
      <c r="B12" s="20"/>
      <c r="AR12" s="20"/>
      <c r="BS12" s="17" t="s">
        <v>7</v>
      </c>
    </row>
    <row r="13" spans="2:71" s="1" customFormat="1" ht="12" customHeight="1">
      <c r="B13" s="20"/>
      <c r="D13" s="26" t="s">
        <v>28</v>
      </c>
      <c r="AK13" s="26" t="s">
        <v>26</v>
      </c>
      <c r="AN13" s="24" t="s">
        <v>3</v>
      </c>
      <c r="AR13" s="20"/>
      <c r="BS13" s="17" t="s">
        <v>7</v>
      </c>
    </row>
    <row r="14" spans="2:71" ht="12.75">
      <c r="B14" s="20"/>
      <c r="E14" s="24" t="s">
        <v>29</v>
      </c>
      <c r="AK14" s="26" t="s">
        <v>27</v>
      </c>
      <c r="AN14" s="24" t="s">
        <v>3</v>
      </c>
      <c r="AR14" s="20"/>
      <c r="BS14" s="17" t="s">
        <v>7</v>
      </c>
    </row>
    <row r="15" spans="2:71" s="1" customFormat="1" ht="6.95" customHeight="1">
      <c r="B15" s="20"/>
      <c r="AR15" s="20"/>
      <c r="BS15" s="17" t="s">
        <v>4</v>
      </c>
    </row>
    <row r="16" spans="2:71" s="1" customFormat="1" ht="12" customHeight="1">
      <c r="B16" s="20"/>
      <c r="D16" s="26" t="s">
        <v>30</v>
      </c>
      <c r="AK16" s="26" t="s">
        <v>26</v>
      </c>
      <c r="AN16" s="24" t="s">
        <v>31</v>
      </c>
      <c r="AR16" s="20"/>
      <c r="BS16" s="17" t="s">
        <v>4</v>
      </c>
    </row>
    <row r="17" spans="2:71" s="1" customFormat="1" ht="18.4" customHeight="1">
      <c r="B17" s="20"/>
      <c r="E17" s="24" t="s">
        <v>32</v>
      </c>
      <c r="AK17" s="26" t="s">
        <v>27</v>
      </c>
      <c r="AN17" s="24" t="s">
        <v>33</v>
      </c>
      <c r="AR17" s="20"/>
      <c r="BS17" s="17" t="s">
        <v>34</v>
      </c>
    </row>
    <row r="18" spans="2:71" s="1" customFormat="1" ht="6.95" customHeight="1">
      <c r="B18" s="20"/>
      <c r="AR18" s="20"/>
      <c r="BS18" s="17" t="s">
        <v>7</v>
      </c>
    </row>
    <row r="19" spans="2:71" s="1" customFormat="1" ht="12" customHeight="1">
      <c r="B19" s="20"/>
      <c r="D19" s="26" t="s">
        <v>35</v>
      </c>
      <c r="AK19" s="26" t="s">
        <v>26</v>
      </c>
      <c r="AN19" s="24" t="s">
        <v>31</v>
      </c>
      <c r="AR19" s="20"/>
      <c r="BS19" s="17" t="s">
        <v>7</v>
      </c>
    </row>
    <row r="20" spans="2:71" s="1" customFormat="1" ht="18.4" customHeight="1">
      <c r="B20" s="20"/>
      <c r="E20" s="24" t="s">
        <v>32</v>
      </c>
      <c r="AK20" s="26" t="s">
        <v>27</v>
      </c>
      <c r="AN20" s="24" t="s">
        <v>33</v>
      </c>
      <c r="AR20" s="20"/>
      <c r="BS20" s="17" t="s">
        <v>4</v>
      </c>
    </row>
    <row r="21" spans="2:44" s="1" customFormat="1" ht="6.95" customHeight="1">
      <c r="B21" s="20"/>
      <c r="AR21" s="20"/>
    </row>
    <row r="22" spans="2:44" s="1" customFormat="1" ht="12" customHeight="1">
      <c r="B22" s="20"/>
      <c r="D22" s="26" t="s">
        <v>36</v>
      </c>
      <c r="AR22" s="20"/>
    </row>
    <row r="23" spans="2:44" s="1" customFormat="1" ht="47.25" customHeight="1">
      <c r="B23" s="20"/>
      <c r="E23" s="198" t="s">
        <v>37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R23" s="20"/>
    </row>
    <row r="24" spans="2:44" s="1" customFormat="1" ht="6.95" customHeight="1">
      <c r="B24" s="20"/>
      <c r="AR24" s="20"/>
    </row>
    <row r="25" spans="2:44" s="1" customFormat="1" ht="6.95" customHeight="1">
      <c r="B25" s="2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20"/>
    </row>
    <row r="26" spans="1:57" s="2" customFormat="1" ht="25.9" customHeight="1">
      <c r="A26" s="30"/>
      <c r="B26" s="31"/>
      <c r="C26" s="30"/>
      <c r="D26" s="32" t="s">
        <v>38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199">
        <f>ROUND(AG54,2)</f>
        <v>0</v>
      </c>
      <c r="AL26" s="200"/>
      <c r="AM26" s="200"/>
      <c r="AN26" s="200"/>
      <c r="AO26" s="200"/>
      <c r="AP26" s="30"/>
      <c r="AQ26" s="30"/>
      <c r="AR26" s="31"/>
      <c r="BE26" s="30"/>
    </row>
    <row r="27" spans="1:57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30"/>
    </row>
    <row r="28" spans="1:57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01" t="s">
        <v>39</v>
      </c>
      <c r="M28" s="201"/>
      <c r="N28" s="201"/>
      <c r="O28" s="201"/>
      <c r="P28" s="201"/>
      <c r="Q28" s="30"/>
      <c r="R28" s="30"/>
      <c r="S28" s="30"/>
      <c r="T28" s="30"/>
      <c r="U28" s="30"/>
      <c r="V28" s="30"/>
      <c r="W28" s="201" t="s">
        <v>40</v>
      </c>
      <c r="X28" s="201"/>
      <c r="Y28" s="201"/>
      <c r="Z28" s="201"/>
      <c r="AA28" s="201"/>
      <c r="AB28" s="201"/>
      <c r="AC28" s="201"/>
      <c r="AD28" s="201"/>
      <c r="AE28" s="201"/>
      <c r="AF28" s="30"/>
      <c r="AG28" s="30"/>
      <c r="AH28" s="30"/>
      <c r="AI28" s="30"/>
      <c r="AJ28" s="30"/>
      <c r="AK28" s="201" t="s">
        <v>41</v>
      </c>
      <c r="AL28" s="201"/>
      <c r="AM28" s="201"/>
      <c r="AN28" s="201"/>
      <c r="AO28" s="201"/>
      <c r="AP28" s="30"/>
      <c r="AQ28" s="30"/>
      <c r="AR28" s="31"/>
      <c r="BE28" s="30"/>
    </row>
    <row r="29" spans="2:44" s="3" customFormat="1" ht="14.45" customHeight="1">
      <c r="B29" s="35"/>
      <c r="D29" s="26" t="s">
        <v>42</v>
      </c>
      <c r="F29" s="26" t="s">
        <v>43</v>
      </c>
      <c r="L29" s="202">
        <v>0.21</v>
      </c>
      <c r="M29" s="203"/>
      <c r="N29" s="203"/>
      <c r="O29" s="203"/>
      <c r="P29" s="203"/>
      <c r="W29" s="204">
        <f>ROUND(AG54,2)</f>
        <v>0</v>
      </c>
      <c r="X29" s="203"/>
      <c r="Y29" s="203"/>
      <c r="Z29" s="203"/>
      <c r="AA29" s="203"/>
      <c r="AB29" s="203"/>
      <c r="AC29" s="203"/>
      <c r="AD29" s="203"/>
      <c r="AE29" s="203"/>
      <c r="AK29" s="204">
        <f>ROUND((W29*0.21),2)</f>
        <v>0</v>
      </c>
      <c r="AL29" s="203"/>
      <c r="AM29" s="203"/>
      <c r="AN29" s="203"/>
      <c r="AO29" s="203"/>
      <c r="AR29" s="35"/>
    </row>
    <row r="30" spans="2:44" s="3" customFormat="1" ht="14.45" customHeight="1">
      <c r="B30" s="35"/>
      <c r="F30" s="26" t="s">
        <v>44</v>
      </c>
      <c r="L30" s="202">
        <v>0.15</v>
      </c>
      <c r="M30" s="203"/>
      <c r="N30" s="203"/>
      <c r="O30" s="203"/>
      <c r="P30" s="203"/>
      <c r="W30" s="204">
        <v>0</v>
      </c>
      <c r="X30" s="203"/>
      <c r="Y30" s="203"/>
      <c r="Z30" s="203"/>
      <c r="AA30" s="203"/>
      <c r="AB30" s="203"/>
      <c r="AC30" s="203"/>
      <c r="AD30" s="203"/>
      <c r="AE30" s="203"/>
      <c r="AK30" s="204">
        <f>ROUND((W30*0.15),2)</f>
        <v>0</v>
      </c>
      <c r="AL30" s="203"/>
      <c r="AM30" s="203"/>
      <c r="AN30" s="203"/>
      <c r="AO30" s="203"/>
      <c r="AR30" s="35"/>
    </row>
    <row r="31" spans="2:44" s="3" customFormat="1" ht="14.45" customHeight="1" hidden="1">
      <c r="B31" s="35"/>
      <c r="F31" s="26" t="s">
        <v>45</v>
      </c>
      <c r="L31" s="202">
        <v>0.21</v>
      </c>
      <c r="M31" s="203"/>
      <c r="N31" s="203"/>
      <c r="O31" s="203"/>
      <c r="P31" s="203"/>
      <c r="W31" s="204" t="e">
        <f>ROUND(BB54,2)</f>
        <v>#REF!</v>
      </c>
      <c r="X31" s="203"/>
      <c r="Y31" s="203"/>
      <c r="Z31" s="203"/>
      <c r="AA31" s="203"/>
      <c r="AB31" s="203"/>
      <c r="AC31" s="203"/>
      <c r="AD31" s="203"/>
      <c r="AE31" s="203"/>
      <c r="AK31" s="204">
        <v>0</v>
      </c>
      <c r="AL31" s="203"/>
      <c r="AM31" s="203"/>
      <c r="AN31" s="203"/>
      <c r="AO31" s="203"/>
      <c r="AR31" s="35"/>
    </row>
    <row r="32" spans="2:44" s="3" customFormat="1" ht="14.45" customHeight="1" hidden="1">
      <c r="B32" s="35"/>
      <c r="F32" s="26" t="s">
        <v>46</v>
      </c>
      <c r="L32" s="202">
        <v>0.15</v>
      </c>
      <c r="M32" s="203"/>
      <c r="N32" s="203"/>
      <c r="O32" s="203"/>
      <c r="P32" s="203"/>
      <c r="W32" s="204" t="e">
        <f>ROUND(BC54,2)</f>
        <v>#REF!</v>
      </c>
      <c r="X32" s="203"/>
      <c r="Y32" s="203"/>
      <c r="Z32" s="203"/>
      <c r="AA32" s="203"/>
      <c r="AB32" s="203"/>
      <c r="AC32" s="203"/>
      <c r="AD32" s="203"/>
      <c r="AE32" s="203"/>
      <c r="AK32" s="204">
        <v>0</v>
      </c>
      <c r="AL32" s="203"/>
      <c r="AM32" s="203"/>
      <c r="AN32" s="203"/>
      <c r="AO32" s="203"/>
      <c r="AR32" s="35"/>
    </row>
    <row r="33" spans="2:44" s="3" customFormat="1" ht="14.45" customHeight="1" hidden="1">
      <c r="B33" s="35"/>
      <c r="F33" s="26" t="s">
        <v>47</v>
      </c>
      <c r="L33" s="202">
        <v>0</v>
      </c>
      <c r="M33" s="203"/>
      <c r="N33" s="203"/>
      <c r="O33" s="203"/>
      <c r="P33" s="203"/>
      <c r="W33" s="204" t="e">
        <f>ROUND(BD54,2)</f>
        <v>#REF!</v>
      </c>
      <c r="X33" s="203"/>
      <c r="Y33" s="203"/>
      <c r="Z33" s="203"/>
      <c r="AA33" s="203"/>
      <c r="AB33" s="203"/>
      <c r="AC33" s="203"/>
      <c r="AD33" s="203"/>
      <c r="AE33" s="203"/>
      <c r="AK33" s="204">
        <v>0</v>
      </c>
      <c r="AL33" s="203"/>
      <c r="AM33" s="203"/>
      <c r="AN33" s="203"/>
      <c r="AO33" s="203"/>
      <c r="AR33" s="35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30"/>
    </row>
    <row r="35" spans="1:57" s="2" customFormat="1" ht="25.9" customHeight="1">
      <c r="A35" s="30"/>
      <c r="B35" s="31"/>
      <c r="C35" s="36"/>
      <c r="D35" s="37" t="s">
        <v>48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49</v>
      </c>
      <c r="U35" s="38"/>
      <c r="V35" s="38"/>
      <c r="W35" s="38"/>
      <c r="X35" s="224" t="s">
        <v>50</v>
      </c>
      <c r="Y35" s="225"/>
      <c r="Z35" s="225"/>
      <c r="AA35" s="225"/>
      <c r="AB35" s="225"/>
      <c r="AC35" s="38"/>
      <c r="AD35" s="38"/>
      <c r="AE35" s="38"/>
      <c r="AF35" s="38"/>
      <c r="AG35" s="38"/>
      <c r="AH35" s="38"/>
      <c r="AI35" s="38"/>
      <c r="AJ35" s="38"/>
      <c r="AK35" s="226">
        <f>SUM(AK26:AK33)</f>
        <v>0</v>
      </c>
      <c r="AL35" s="225"/>
      <c r="AM35" s="225"/>
      <c r="AN35" s="225"/>
      <c r="AO35" s="227"/>
      <c r="AP35" s="36"/>
      <c r="AQ35" s="36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6.95" customHeight="1">
      <c r="A37" s="30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1"/>
      <c r="BE37" s="30"/>
    </row>
    <row r="41" spans="1:57" s="2" customFormat="1" ht="6.95" customHeight="1">
      <c r="A41" s="30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1"/>
      <c r="BE41" s="30"/>
    </row>
    <row r="42" spans="1:57" s="2" customFormat="1" ht="24.95" customHeight="1">
      <c r="A42" s="30"/>
      <c r="B42" s="31"/>
      <c r="C42" s="21" t="s">
        <v>51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1"/>
      <c r="BE42" s="30"/>
    </row>
    <row r="43" spans="1:57" s="2" customFormat="1" ht="6.95" customHeight="1">
      <c r="A43" s="30"/>
      <c r="B43" s="31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1"/>
      <c r="BE43" s="30"/>
    </row>
    <row r="44" spans="2:44" s="4" customFormat="1" ht="12" customHeight="1">
      <c r="B44" s="44"/>
      <c r="C44" s="26" t="s">
        <v>13</v>
      </c>
      <c r="L44" s="4" t="str">
        <f>K5</f>
        <v>0024</v>
      </c>
      <c r="AR44" s="44"/>
    </row>
    <row r="45" spans="2:44" s="5" customFormat="1" ht="36.95" customHeight="1">
      <c r="B45" s="45"/>
      <c r="C45" s="46" t="s">
        <v>15</v>
      </c>
      <c r="L45" s="215" t="str">
        <f>K6</f>
        <v>MUR+MOR Český Brod, Zborovská ul.</v>
      </c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R45" s="45"/>
    </row>
    <row r="46" spans="1:57" s="2" customFormat="1" ht="6.95" customHeight="1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1"/>
      <c r="BE46" s="30"/>
    </row>
    <row r="47" spans="1:57" s="2" customFormat="1" ht="12" customHeight="1">
      <c r="A47" s="30"/>
      <c r="B47" s="31"/>
      <c r="C47" s="26" t="s">
        <v>19</v>
      </c>
      <c r="D47" s="30"/>
      <c r="E47" s="30"/>
      <c r="F47" s="30"/>
      <c r="G47" s="30"/>
      <c r="H47" s="30"/>
      <c r="I47" s="30"/>
      <c r="J47" s="30"/>
      <c r="K47" s="30"/>
      <c r="L47" s="47" t="str">
        <f>IF(K8="","",K8)</f>
        <v>Český Brod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26" t="s">
        <v>20</v>
      </c>
      <c r="AJ47" s="30"/>
      <c r="AK47" s="30"/>
      <c r="AL47" s="30"/>
      <c r="AM47" s="217">
        <f>IF(AN8="","",AN8)</f>
        <v>44155</v>
      </c>
      <c r="AN47" s="217"/>
      <c r="AO47" s="30"/>
      <c r="AP47" s="30"/>
      <c r="AQ47" s="30"/>
      <c r="AR47" s="31"/>
      <c r="BE47" s="30"/>
    </row>
    <row r="48" spans="1:57" s="2" customFormat="1" ht="6.95" customHeight="1">
      <c r="A48" s="30"/>
      <c r="B48" s="31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1"/>
      <c r="BE48" s="30"/>
    </row>
    <row r="49" spans="1:57" s="2" customFormat="1" ht="15.2" customHeight="1">
      <c r="A49" s="30"/>
      <c r="B49" s="31"/>
      <c r="C49" s="26" t="s">
        <v>25</v>
      </c>
      <c r="D49" s="30"/>
      <c r="E49" s="30"/>
      <c r="F49" s="30"/>
      <c r="G49" s="30"/>
      <c r="H49" s="30"/>
      <c r="I49" s="30"/>
      <c r="J49" s="30"/>
      <c r="K49" s="30"/>
      <c r="L49" s="4" t="str">
        <f>IF(E11="","",E11)</f>
        <v>Město Český Brod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26" t="s">
        <v>30</v>
      </c>
      <c r="AJ49" s="30"/>
      <c r="AK49" s="30"/>
      <c r="AL49" s="30"/>
      <c r="AM49" s="218" t="str">
        <f>IF(E17="","",E17)</f>
        <v>AŽD Praha, s.r.o.</v>
      </c>
      <c r="AN49" s="219"/>
      <c r="AO49" s="219"/>
      <c r="AP49" s="219"/>
      <c r="AQ49" s="30"/>
      <c r="AR49" s="31"/>
      <c r="AS49" s="220" t="s">
        <v>52</v>
      </c>
      <c r="AT49" s="221"/>
      <c r="AU49" s="49"/>
      <c r="AV49" s="49"/>
      <c r="AW49" s="49"/>
      <c r="AX49" s="49"/>
      <c r="AY49" s="49"/>
      <c r="AZ49" s="49"/>
      <c r="BA49" s="49"/>
      <c r="BB49" s="49"/>
      <c r="BC49" s="49"/>
      <c r="BD49" s="50"/>
      <c r="BE49" s="30"/>
    </row>
    <row r="50" spans="1:57" s="2" customFormat="1" ht="15.2" customHeight="1">
      <c r="A50" s="30"/>
      <c r="B50" s="31"/>
      <c r="C50" s="26" t="s">
        <v>28</v>
      </c>
      <c r="D50" s="30"/>
      <c r="E50" s="30"/>
      <c r="F50" s="30"/>
      <c r="G50" s="30"/>
      <c r="H50" s="30"/>
      <c r="I50" s="30"/>
      <c r="J50" s="30"/>
      <c r="K50" s="30"/>
      <c r="L50" s="4" t="str">
        <f>IF(E14="","",E14)</f>
        <v xml:space="preserve"> 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26" t="s">
        <v>35</v>
      </c>
      <c r="AJ50" s="30"/>
      <c r="AK50" s="30"/>
      <c r="AL50" s="30"/>
      <c r="AM50" s="218" t="str">
        <f>IF(E20="","",E20)</f>
        <v>AŽD Praha, s.r.o.</v>
      </c>
      <c r="AN50" s="219"/>
      <c r="AO50" s="219"/>
      <c r="AP50" s="219"/>
      <c r="AQ50" s="30"/>
      <c r="AR50" s="31"/>
      <c r="AS50" s="222"/>
      <c r="AT50" s="223"/>
      <c r="AU50" s="51"/>
      <c r="AV50" s="51"/>
      <c r="AW50" s="51"/>
      <c r="AX50" s="51"/>
      <c r="AY50" s="51"/>
      <c r="AZ50" s="51"/>
      <c r="BA50" s="51"/>
      <c r="BB50" s="51"/>
      <c r="BC50" s="51"/>
      <c r="BD50" s="52"/>
      <c r="BE50" s="30"/>
    </row>
    <row r="51" spans="1:57" s="2" customFormat="1" ht="10.9" customHeight="1">
      <c r="A51" s="30"/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1"/>
      <c r="AS51" s="222"/>
      <c r="AT51" s="223"/>
      <c r="AU51" s="51"/>
      <c r="AV51" s="51"/>
      <c r="AW51" s="51"/>
      <c r="AX51" s="51"/>
      <c r="AY51" s="51"/>
      <c r="AZ51" s="51"/>
      <c r="BA51" s="51"/>
      <c r="BB51" s="51"/>
      <c r="BC51" s="51"/>
      <c r="BD51" s="52"/>
      <c r="BE51" s="30"/>
    </row>
    <row r="52" spans="1:57" s="2" customFormat="1" ht="29.25" customHeight="1">
      <c r="A52" s="30"/>
      <c r="B52" s="31"/>
      <c r="C52" s="208" t="s">
        <v>53</v>
      </c>
      <c r="D52" s="209"/>
      <c r="E52" s="209"/>
      <c r="F52" s="209"/>
      <c r="G52" s="209"/>
      <c r="H52" s="53"/>
      <c r="I52" s="210" t="s">
        <v>54</v>
      </c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11" t="s">
        <v>55</v>
      </c>
      <c r="AH52" s="209"/>
      <c r="AI52" s="209"/>
      <c r="AJ52" s="209"/>
      <c r="AK52" s="209"/>
      <c r="AL52" s="209"/>
      <c r="AM52" s="209"/>
      <c r="AN52" s="210" t="s">
        <v>56</v>
      </c>
      <c r="AO52" s="209"/>
      <c r="AP52" s="209"/>
      <c r="AQ52" s="54" t="s">
        <v>57</v>
      </c>
      <c r="AR52" s="31"/>
      <c r="AS52" s="55" t="s">
        <v>58</v>
      </c>
      <c r="AT52" s="56" t="s">
        <v>59</v>
      </c>
      <c r="AU52" s="56" t="s">
        <v>60</v>
      </c>
      <c r="AV52" s="56" t="s">
        <v>61</v>
      </c>
      <c r="AW52" s="56" t="s">
        <v>62</v>
      </c>
      <c r="AX52" s="56" t="s">
        <v>63</v>
      </c>
      <c r="AY52" s="56" t="s">
        <v>64</v>
      </c>
      <c r="AZ52" s="56" t="s">
        <v>65</v>
      </c>
      <c r="BA52" s="56" t="s">
        <v>66</v>
      </c>
      <c r="BB52" s="56" t="s">
        <v>67</v>
      </c>
      <c r="BC52" s="56" t="s">
        <v>68</v>
      </c>
      <c r="BD52" s="57" t="s">
        <v>69</v>
      </c>
      <c r="BE52" s="30"/>
    </row>
    <row r="53" spans="1:57" s="2" customFormat="1" ht="10.9" customHeight="1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1"/>
      <c r="AS53" s="58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60"/>
      <c r="BE53" s="30"/>
    </row>
    <row r="54" spans="2:90" s="6" customFormat="1" ht="32.45" customHeight="1">
      <c r="B54" s="61"/>
      <c r="C54" s="62" t="s">
        <v>70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212">
        <f>ROUND(SUM(AG55:AG56),2)</f>
        <v>0</v>
      </c>
      <c r="AH54" s="212"/>
      <c r="AI54" s="212"/>
      <c r="AJ54" s="212"/>
      <c r="AK54" s="212"/>
      <c r="AL54" s="212"/>
      <c r="AM54" s="212"/>
      <c r="AN54" s="213">
        <f>AN55</f>
        <v>0</v>
      </c>
      <c r="AO54" s="213"/>
      <c r="AP54" s="213"/>
      <c r="AQ54" s="65" t="s">
        <v>3</v>
      </c>
      <c r="AR54" s="61"/>
      <c r="AS54" s="66">
        <f>ROUND(SUM(AS55:AS56),2)</f>
        <v>0</v>
      </c>
      <c r="AT54" s="67" t="e">
        <f>ROUND(SUM(AV54:AW54),2)</f>
        <v>#REF!</v>
      </c>
      <c r="AU54" s="68" t="e">
        <f>ROUND(SUM(AU55:AU56),5)</f>
        <v>#REF!</v>
      </c>
      <c r="AV54" s="67" t="e">
        <f>ROUND(AZ54*L29,2)</f>
        <v>#REF!</v>
      </c>
      <c r="AW54" s="67" t="e">
        <f>ROUND(BA54*L30,2)</f>
        <v>#REF!</v>
      </c>
      <c r="AX54" s="67" t="e">
        <f>ROUND(BB54*L29,2)</f>
        <v>#REF!</v>
      </c>
      <c r="AY54" s="67" t="e">
        <f>ROUND(BC54*L30,2)</f>
        <v>#REF!</v>
      </c>
      <c r="AZ54" s="67" t="e">
        <f>ROUND(SUM(AZ55:AZ56),2)</f>
        <v>#REF!</v>
      </c>
      <c r="BA54" s="67" t="e">
        <f>ROUND(SUM(BA55:BA56),2)</f>
        <v>#REF!</v>
      </c>
      <c r="BB54" s="67" t="e">
        <f>ROUND(SUM(BB55:BB56),2)</f>
        <v>#REF!</v>
      </c>
      <c r="BC54" s="67" t="e">
        <f>ROUND(SUM(BC55:BC56),2)</f>
        <v>#REF!</v>
      </c>
      <c r="BD54" s="69" t="e">
        <f>ROUND(SUM(BD55:BD56),2)</f>
        <v>#REF!</v>
      </c>
      <c r="BS54" s="70" t="s">
        <v>71</v>
      </c>
      <c r="BT54" s="70" t="s">
        <v>72</v>
      </c>
      <c r="BU54" s="71" t="s">
        <v>73</v>
      </c>
      <c r="BV54" s="70" t="s">
        <v>74</v>
      </c>
      <c r="BW54" s="70" t="s">
        <v>5</v>
      </c>
      <c r="BX54" s="70" t="s">
        <v>75</v>
      </c>
      <c r="CL54" s="70" t="s">
        <v>3</v>
      </c>
    </row>
    <row r="55" spans="1:91" s="7" customFormat="1" ht="16.5" customHeight="1">
      <c r="A55" s="72" t="s">
        <v>76</v>
      </c>
      <c r="B55" s="73"/>
      <c r="C55" s="74"/>
      <c r="D55" s="207" t="s">
        <v>77</v>
      </c>
      <c r="E55" s="207"/>
      <c r="F55" s="207"/>
      <c r="G55" s="207"/>
      <c r="H55" s="207"/>
      <c r="I55" s="75"/>
      <c r="J55" s="207" t="s">
        <v>487</v>
      </c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5">
        <f>'SO 401 - MÚR Český Brod'!J30</f>
        <v>0</v>
      </c>
      <c r="AH55" s="206"/>
      <c r="AI55" s="206"/>
      <c r="AJ55" s="206"/>
      <c r="AK55" s="206"/>
      <c r="AL55" s="206"/>
      <c r="AM55" s="206"/>
      <c r="AN55" s="205">
        <f>SUM(AG55,AT55)</f>
        <v>0</v>
      </c>
      <c r="AO55" s="206"/>
      <c r="AP55" s="206"/>
      <c r="AQ55" s="76" t="s">
        <v>78</v>
      </c>
      <c r="AR55" s="73"/>
      <c r="AS55" s="77">
        <v>0</v>
      </c>
      <c r="AT55" s="78">
        <f>ROUND(SUM(AV55:AW55),2)</f>
        <v>0</v>
      </c>
      <c r="AU55" s="79">
        <f>'SO 401 - MÚR Český Brod'!P94</f>
        <v>31.48147</v>
      </c>
      <c r="AV55" s="78">
        <f>'SO 401 - MÚR Český Brod'!J33</f>
        <v>0</v>
      </c>
      <c r="AW55" s="78">
        <f>'SO 401 - MÚR Český Brod'!J34</f>
        <v>0</v>
      </c>
      <c r="AX55" s="78">
        <f>'SO 401 - MÚR Český Brod'!J35</f>
        <v>0</v>
      </c>
      <c r="AY55" s="78">
        <f>'SO 401 - MÚR Český Brod'!J36</f>
        <v>0</v>
      </c>
      <c r="AZ55" s="78">
        <f>'SO 401 - MÚR Český Brod'!F33</f>
        <v>0</v>
      </c>
      <c r="BA55" s="78">
        <f>'SO 401 - MÚR Český Brod'!F34</f>
        <v>0</v>
      </c>
      <c r="BB55" s="78">
        <f>'SO 401 - MÚR Český Brod'!F35</f>
        <v>0</v>
      </c>
      <c r="BC55" s="78">
        <f>'SO 401 - MÚR Český Brod'!F36</f>
        <v>0</v>
      </c>
      <c r="BD55" s="80">
        <f>'SO 401 - MÚR Český Brod'!F37</f>
        <v>0</v>
      </c>
      <c r="BT55" s="81" t="s">
        <v>79</v>
      </c>
      <c r="BV55" s="81" t="s">
        <v>74</v>
      </c>
      <c r="BW55" s="81" t="s">
        <v>80</v>
      </c>
      <c r="BX55" s="81" t="s">
        <v>5</v>
      </c>
      <c r="CL55" s="81" t="s">
        <v>3</v>
      </c>
      <c r="CM55" s="81" t="s">
        <v>81</v>
      </c>
    </row>
    <row r="56" spans="1:91" s="7" customFormat="1" ht="24.75" customHeight="1">
      <c r="A56" s="72"/>
      <c r="B56" s="73"/>
      <c r="C56" s="74"/>
      <c r="D56" s="207"/>
      <c r="E56" s="207"/>
      <c r="F56" s="207"/>
      <c r="G56" s="207"/>
      <c r="H56" s="207"/>
      <c r="I56" s="75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5"/>
      <c r="AH56" s="206"/>
      <c r="AI56" s="206"/>
      <c r="AJ56" s="206"/>
      <c r="AK56" s="206"/>
      <c r="AL56" s="206"/>
      <c r="AM56" s="206"/>
      <c r="AN56" s="205"/>
      <c r="AO56" s="206"/>
      <c r="AP56" s="206"/>
      <c r="AQ56" s="76"/>
      <c r="AR56" s="73"/>
      <c r="AS56" s="82">
        <v>0</v>
      </c>
      <c r="AT56" s="83" t="e">
        <f>ROUND(SUM(AV56:AW56),2)</f>
        <v>#REF!</v>
      </c>
      <c r="AU56" s="84" t="e">
        <f>#REF!</f>
        <v>#REF!</v>
      </c>
      <c r="AV56" s="83" t="e">
        <f>#REF!</f>
        <v>#REF!</v>
      </c>
      <c r="AW56" s="83" t="e">
        <f>#REF!</f>
        <v>#REF!</v>
      </c>
      <c r="AX56" s="83" t="e">
        <f>#REF!</f>
        <v>#REF!</v>
      </c>
      <c r="AY56" s="83" t="e">
        <f>#REF!</f>
        <v>#REF!</v>
      </c>
      <c r="AZ56" s="83" t="e">
        <f>#REF!</f>
        <v>#REF!</v>
      </c>
      <c r="BA56" s="83" t="e">
        <f>#REF!</f>
        <v>#REF!</v>
      </c>
      <c r="BB56" s="83" t="e">
        <f>#REF!</f>
        <v>#REF!</v>
      </c>
      <c r="BC56" s="83" t="e">
        <f>#REF!</f>
        <v>#REF!</v>
      </c>
      <c r="BD56" s="85" t="e">
        <f>#REF!</f>
        <v>#REF!</v>
      </c>
      <c r="BT56" s="81" t="s">
        <v>79</v>
      </c>
      <c r="BV56" s="81" t="s">
        <v>74</v>
      </c>
      <c r="BW56" s="81" t="s">
        <v>82</v>
      </c>
      <c r="BX56" s="81" t="s">
        <v>5</v>
      </c>
      <c r="CL56" s="81" t="s">
        <v>3</v>
      </c>
      <c r="CM56" s="81" t="s">
        <v>81</v>
      </c>
    </row>
    <row r="57" spans="1:57" s="2" customFormat="1" ht="30" customHeight="1">
      <c r="A57" s="30"/>
      <c r="B57" s="31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1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</row>
    <row r="58" spans="1:57" s="2" customFormat="1" ht="6.95" customHeight="1">
      <c r="A58" s="30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31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</row>
  </sheetData>
  <mergeCells count="44">
    <mergeCell ref="AR2:BE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AN56:AP56"/>
    <mergeCell ref="AG56:AM56"/>
    <mergeCell ref="D56:H56"/>
    <mergeCell ref="J56:AF56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55" location="'SO 401 - MÚR Milokošť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23"/>
  <sheetViews>
    <sheetView showGridLines="0" tabSelected="1" workbookViewId="0" topLeftCell="A361">
      <selection activeCell="C395" sqref="C39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6"/>
    </row>
    <row r="2" spans="12:46" s="1" customFormat="1" ht="36.95" customHeight="1">
      <c r="L2" s="214" t="s">
        <v>6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7" t="s">
        <v>80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s="1" customFormat="1" ht="24.95" customHeight="1">
      <c r="B4" s="20"/>
      <c r="D4" s="21" t="s">
        <v>83</v>
      </c>
      <c r="L4" s="20"/>
      <c r="M4" s="87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6" t="s">
        <v>15</v>
      </c>
      <c r="L6" s="20"/>
    </row>
    <row r="7" spans="2:12" s="1" customFormat="1" ht="16.5" customHeight="1">
      <c r="B7" s="20"/>
      <c r="E7" s="229" t="str">
        <f>'Rekapitulace stavby'!K6</f>
        <v>MUR+MOR Český Brod, Zborovská ul.</v>
      </c>
      <c r="F7" s="230"/>
      <c r="G7" s="230"/>
      <c r="H7" s="230"/>
      <c r="L7" s="20"/>
    </row>
    <row r="8" spans="1:31" s="2" customFormat="1" ht="12" customHeight="1">
      <c r="A8" s="30"/>
      <c r="B8" s="31"/>
      <c r="C8" s="30"/>
      <c r="D8" s="26" t="s">
        <v>84</v>
      </c>
      <c r="E8" s="30"/>
      <c r="F8" s="30"/>
      <c r="G8" s="30"/>
      <c r="H8" s="30"/>
      <c r="I8" s="30"/>
      <c r="J8" s="30"/>
      <c r="K8" s="30"/>
      <c r="L8" s="88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215" t="s">
        <v>488</v>
      </c>
      <c r="F9" s="228"/>
      <c r="G9" s="228"/>
      <c r="H9" s="228"/>
      <c r="I9" s="30"/>
      <c r="J9" s="30"/>
      <c r="K9" s="30"/>
      <c r="L9" s="88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88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6" t="s">
        <v>16</v>
      </c>
      <c r="E11" s="30"/>
      <c r="F11" s="24" t="s">
        <v>3</v>
      </c>
      <c r="G11" s="30"/>
      <c r="H11" s="30"/>
      <c r="I11" s="26" t="s">
        <v>17</v>
      </c>
      <c r="J11" s="24" t="s">
        <v>3</v>
      </c>
      <c r="K11" s="30"/>
      <c r="L11" s="88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6" t="s">
        <v>19</v>
      </c>
      <c r="E12" s="30"/>
      <c r="F12" s="24" t="s">
        <v>484</v>
      </c>
      <c r="G12" s="30"/>
      <c r="H12" s="30"/>
      <c r="I12" s="26" t="s">
        <v>20</v>
      </c>
      <c r="J12" s="48">
        <f>'Rekapitulace stavby'!AN8</f>
        <v>44155</v>
      </c>
      <c r="K12" s="30"/>
      <c r="L12" s="88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88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6" t="s">
        <v>25</v>
      </c>
      <c r="E14" s="30"/>
      <c r="F14" s="30"/>
      <c r="G14" s="30"/>
      <c r="H14" s="30"/>
      <c r="I14" s="26" t="s">
        <v>26</v>
      </c>
      <c r="J14" s="24">
        <v>235334</v>
      </c>
      <c r="K14" s="30"/>
      <c r="L14" s="88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4" t="s">
        <v>485</v>
      </c>
      <c r="F15" s="30"/>
      <c r="G15" s="30"/>
      <c r="H15" s="30"/>
      <c r="I15" s="26" t="s">
        <v>27</v>
      </c>
      <c r="J15" s="24" t="s">
        <v>486</v>
      </c>
      <c r="K15" s="30"/>
      <c r="L15" s="88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88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6" t="s">
        <v>28</v>
      </c>
      <c r="E17" s="30"/>
      <c r="F17" s="30"/>
      <c r="G17" s="30"/>
      <c r="H17" s="30"/>
      <c r="I17" s="26" t="s">
        <v>26</v>
      </c>
      <c r="J17" s="24" t="str">
        <f>'Rekapitulace stavby'!AN13</f>
        <v/>
      </c>
      <c r="K17" s="30"/>
      <c r="L17" s="88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195" t="str">
        <f>'Rekapitulace stavby'!E14</f>
        <v xml:space="preserve"> </v>
      </c>
      <c r="F18" s="195"/>
      <c r="G18" s="195"/>
      <c r="H18" s="195"/>
      <c r="I18" s="26" t="s">
        <v>27</v>
      </c>
      <c r="J18" s="24" t="str">
        <f>'Rekapitulace stavby'!AN14</f>
        <v/>
      </c>
      <c r="K18" s="30"/>
      <c r="L18" s="88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88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6" t="s">
        <v>30</v>
      </c>
      <c r="E20" s="30"/>
      <c r="F20" s="30"/>
      <c r="G20" s="30"/>
      <c r="H20" s="30"/>
      <c r="I20" s="26" t="s">
        <v>26</v>
      </c>
      <c r="J20" s="24" t="s">
        <v>31</v>
      </c>
      <c r="K20" s="30"/>
      <c r="L20" s="88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4" t="s">
        <v>32</v>
      </c>
      <c r="F21" s="30"/>
      <c r="G21" s="30"/>
      <c r="H21" s="30"/>
      <c r="I21" s="26" t="s">
        <v>27</v>
      </c>
      <c r="J21" s="24" t="s">
        <v>33</v>
      </c>
      <c r="K21" s="30"/>
      <c r="L21" s="88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88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6" t="s">
        <v>35</v>
      </c>
      <c r="E23" s="30"/>
      <c r="F23" s="30"/>
      <c r="G23" s="30"/>
      <c r="H23" s="30"/>
      <c r="I23" s="26" t="s">
        <v>26</v>
      </c>
      <c r="J23" s="24" t="s">
        <v>31</v>
      </c>
      <c r="K23" s="30"/>
      <c r="L23" s="88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4" t="s">
        <v>32</v>
      </c>
      <c r="F24" s="30"/>
      <c r="G24" s="30"/>
      <c r="H24" s="30"/>
      <c r="I24" s="26" t="s">
        <v>27</v>
      </c>
      <c r="J24" s="24" t="s">
        <v>33</v>
      </c>
      <c r="K24" s="30"/>
      <c r="L24" s="88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88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6" t="s">
        <v>36</v>
      </c>
      <c r="E26" s="30"/>
      <c r="F26" s="30"/>
      <c r="G26" s="30"/>
      <c r="H26" s="30"/>
      <c r="I26" s="30"/>
      <c r="J26" s="30"/>
      <c r="K26" s="30"/>
      <c r="L26" s="88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89"/>
      <c r="B27" s="90"/>
      <c r="C27" s="89"/>
      <c r="D27" s="89"/>
      <c r="E27" s="198" t="s">
        <v>3</v>
      </c>
      <c r="F27" s="198"/>
      <c r="G27" s="198"/>
      <c r="H27" s="198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88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59"/>
      <c r="E29" s="59"/>
      <c r="F29" s="59"/>
      <c r="G29" s="59"/>
      <c r="H29" s="59"/>
      <c r="I29" s="59"/>
      <c r="J29" s="59"/>
      <c r="K29" s="59"/>
      <c r="L29" s="88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2" t="s">
        <v>38</v>
      </c>
      <c r="E30" s="30"/>
      <c r="F30" s="30"/>
      <c r="G30" s="30"/>
      <c r="H30" s="30"/>
      <c r="I30" s="30"/>
      <c r="J30" s="64">
        <f>ROUND(J94,2)</f>
        <v>0</v>
      </c>
      <c r="K30" s="30"/>
      <c r="L30" s="88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59"/>
      <c r="E31" s="59"/>
      <c r="F31" s="59"/>
      <c r="G31" s="59"/>
      <c r="H31" s="59"/>
      <c r="I31" s="59"/>
      <c r="J31" s="59"/>
      <c r="K31" s="59"/>
      <c r="L31" s="88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40</v>
      </c>
      <c r="G32" s="30"/>
      <c r="H32" s="30"/>
      <c r="I32" s="34" t="s">
        <v>39</v>
      </c>
      <c r="J32" s="34" t="s">
        <v>41</v>
      </c>
      <c r="K32" s="30"/>
      <c r="L32" s="88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3" t="s">
        <v>42</v>
      </c>
      <c r="E33" s="26" t="s">
        <v>43</v>
      </c>
      <c r="F33" s="94">
        <f>ROUND((J59),2)</f>
        <v>0</v>
      </c>
      <c r="G33" s="30"/>
      <c r="H33" s="30"/>
      <c r="I33" s="95">
        <v>0.21</v>
      </c>
      <c r="J33" s="94">
        <f>ROUND((F33*I33),2)</f>
        <v>0</v>
      </c>
      <c r="K33" s="30"/>
      <c r="L33" s="88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6" t="s">
        <v>44</v>
      </c>
      <c r="F34" s="94">
        <f>ROUND((SUM(BF94:BF422)),2)</f>
        <v>0</v>
      </c>
      <c r="G34" s="30"/>
      <c r="H34" s="30"/>
      <c r="I34" s="95">
        <v>0.15</v>
      </c>
      <c r="J34" s="94">
        <f>ROUND(((SUM(BF94:BF422))*I34),2)</f>
        <v>0</v>
      </c>
      <c r="K34" s="30"/>
      <c r="L34" s="88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6" t="s">
        <v>45</v>
      </c>
      <c r="F35" s="94">
        <f>ROUND((SUM(BG94:BG422)),2)</f>
        <v>0</v>
      </c>
      <c r="G35" s="30"/>
      <c r="H35" s="30"/>
      <c r="I35" s="95">
        <v>0.21</v>
      </c>
      <c r="J35" s="94">
        <f>0</f>
        <v>0</v>
      </c>
      <c r="K35" s="30"/>
      <c r="L35" s="88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6" t="s">
        <v>46</v>
      </c>
      <c r="F36" s="94">
        <f>ROUND((SUM(BH94:BH422)),2)</f>
        <v>0</v>
      </c>
      <c r="G36" s="30"/>
      <c r="H36" s="30"/>
      <c r="I36" s="95">
        <v>0.15</v>
      </c>
      <c r="J36" s="94">
        <f>0</f>
        <v>0</v>
      </c>
      <c r="K36" s="30"/>
      <c r="L36" s="88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6" t="s">
        <v>47</v>
      </c>
      <c r="F37" s="94">
        <f>ROUND((SUM(BI94:BI422)),2)</f>
        <v>0</v>
      </c>
      <c r="G37" s="30"/>
      <c r="H37" s="30"/>
      <c r="I37" s="95">
        <v>0</v>
      </c>
      <c r="J37" s="94">
        <f>0</f>
        <v>0</v>
      </c>
      <c r="K37" s="30"/>
      <c r="L37" s="88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88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96"/>
      <c r="D39" s="97" t="s">
        <v>48</v>
      </c>
      <c r="E39" s="53"/>
      <c r="F39" s="53"/>
      <c r="G39" s="98" t="s">
        <v>49</v>
      </c>
      <c r="H39" s="99" t="s">
        <v>50</v>
      </c>
      <c r="I39" s="53"/>
      <c r="J39" s="100">
        <f>SUM(J30:J37)</f>
        <v>0</v>
      </c>
      <c r="K39" s="101"/>
      <c r="L39" s="88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88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4" spans="1:31" s="2" customFormat="1" ht="6.95" customHeight="1">
      <c r="A44" s="30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88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2" customFormat="1" ht="24.95" customHeight="1">
      <c r="A45" s="30"/>
      <c r="B45" s="31"/>
      <c r="C45" s="21" t="s">
        <v>85</v>
      </c>
      <c r="D45" s="30"/>
      <c r="E45" s="30"/>
      <c r="F45" s="30"/>
      <c r="G45" s="30"/>
      <c r="H45" s="30"/>
      <c r="I45" s="30"/>
      <c r="J45" s="30"/>
      <c r="K45" s="30"/>
      <c r="L45" s="88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2" customFormat="1" ht="6.95" customHeight="1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88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2" customFormat="1" ht="12" customHeight="1">
      <c r="A47" s="30"/>
      <c r="B47" s="31"/>
      <c r="C47" s="26" t="s">
        <v>15</v>
      </c>
      <c r="D47" s="30"/>
      <c r="E47" s="30"/>
      <c r="F47" s="30"/>
      <c r="G47" s="30"/>
      <c r="H47" s="30"/>
      <c r="I47" s="30"/>
      <c r="J47" s="30"/>
      <c r="K47" s="30"/>
      <c r="L47" s="88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2" customFormat="1" ht="16.5" customHeight="1">
      <c r="A48" s="30"/>
      <c r="B48" s="31"/>
      <c r="C48" s="30"/>
      <c r="D48" s="30"/>
      <c r="E48" s="229" t="str">
        <f>E7</f>
        <v>MUR+MOR Český Brod, Zborovská ul.</v>
      </c>
      <c r="F48" s="230"/>
      <c r="G48" s="230"/>
      <c r="H48" s="230"/>
      <c r="I48" s="30"/>
      <c r="J48" s="30"/>
      <c r="K48" s="30"/>
      <c r="L48" s="88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s="2" customFormat="1" ht="12" customHeight="1">
      <c r="A49" s="30"/>
      <c r="B49" s="31"/>
      <c r="C49" s="26" t="s">
        <v>84</v>
      </c>
      <c r="D49" s="30"/>
      <c r="E49" s="30"/>
      <c r="F49" s="30"/>
      <c r="G49" s="30"/>
      <c r="H49" s="30"/>
      <c r="I49" s="30"/>
      <c r="J49" s="30"/>
      <c r="K49" s="30"/>
      <c r="L49" s="88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s="2" customFormat="1" ht="16.5" customHeight="1">
      <c r="A50" s="30"/>
      <c r="B50" s="31"/>
      <c r="C50" s="30"/>
      <c r="D50" s="30"/>
      <c r="E50" s="215" t="str">
        <f>E9</f>
        <v>SO 401 - MÚR Český Brod, Zborovská ul.</v>
      </c>
      <c r="F50" s="228"/>
      <c r="G50" s="228"/>
      <c r="H50" s="228"/>
      <c r="I50" s="30"/>
      <c r="J50" s="30"/>
      <c r="K50" s="30"/>
      <c r="L50" s="88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31" s="2" customFormat="1" ht="6.95" customHeight="1">
      <c r="A51" s="30"/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88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31" s="2" customFormat="1" ht="12" customHeight="1">
      <c r="A52" s="30"/>
      <c r="B52" s="31"/>
      <c r="C52" s="26" t="s">
        <v>19</v>
      </c>
      <c r="D52" s="30"/>
      <c r="E52" s="30"/>
      <c r="F52" s="24" t="str">
        <f>F12</f>
        <v>Český Brod</v>
      </c>
      <c r="G52" s="30"/>
      <c r="H52" s="30"/>
      <c r="I52" s="26" t="s">
        <v>20</v>
      </c>
      <c r="J52" s="48">
        <f>IF(J12="","",J12)</f>
        <v>44155</v>
      </c>
      <c r="K52" s="30"/>
      <c r="L52" s="88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31" s="2" customFormat="1" ht="6.95" customHeight="1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88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31" s="2" customFormat="1" ht="15.2" customHeight="1">
      <c r="A54" s="30"/>
      <c r="B54" s="31"/>
      <c r="C54" s="26" t="s">
        <v>25</v>
      </c>
      <c r="D54" s="30"/>
      <c r="E54" s="30"/>
      <c r="F54" s="24" t="str">
        <f>E15</f>
        <v>Město Český Brod</v>
      </c>
      <c r="G54" s="30"/>
      <c r="H54" s="30"/>
      <c r="I54" s="26" t="s">
        <v>30</v>
      </c>
      <c r="J54" s="28" t="str">
        <f>E21</f>
        <v>AŽD Praha, s.r.o.</v>
      </c>
      <c r="K54" s="30"/>
      <c r="L54" s="88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31" s="2" customFormat="1" ht="15.2" customHeight="1">
      <c r="A55" s="30"/>
      <c r="B55" s="31"/>
      <c r="C55" s="26" t="s">
        <v>28</v>
      </c>
      <c r="D55" s="30"/>
      <c r="E55" s="30"/>
      <c r="F55" s="24" t="str">
        <f>IF(E18="","",E18)</f>
        <v xml:space="preserve"> </v>
      </c>
      <c r="G55" s="30"/>
      <c r="H55" s="30"/>
      <c r="I55" s="26" t="s">
        <v>35</v>
      </c>
      <c r="J55" s="28" t="str">
        <f>E24</f>
        <v>AŽD Praha, s.r.o.</v>
      </c>
      <c r="K55" s="30"/>
      <c r="L55" s="88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31" s="2" customFormat="1" ht="10.35" customHeight="1">
      <c r="A56" s="30"/>
      <c r="B56" s="31"/>
      <c r="C56" s="30"/>
      <c r="D56" s="30"/>
      <c r="E56" s="30"/>
      <c r="F56" s="30"/>
      <c r="G56" s="30"/>
      <c r="H56" s="30"/>
      <c r="I56" s="30"/>
      <c r="J56" s="30"/>
      <c r="K56" s="30"/>
      <c r="L56" s="88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s="2" customFormat="1" ht="29.25" customHeight="1">
      <c r="A57" s="30"/>
      <c r="B57" s="31"/>
      <c r="C57" s="102" t="s">
        <v>86</v>
      </c>
      <c r="D57" s="96"/>
      <c r="E57" s="96"/>
      <c r="F57" s="96"/>
      <c r="G57" s="96"/>
      <c r="H57" s="96"/>
      <c r="I57" s="96"/>
      <c r="J57" s="103" t="s">
        <v>87</v>
      </c>
      <c r="K57" s="96"/>
      <c r="L57" s="88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2" customFormat="1" ht="10.35" customHeight="1">
      <c r="A58" s="30"/>
      <c r="B58" s="31"/>
      <c r="C58" s="30"/>
      <c r="D58" s="30"/>
      <c r="E58" s="30"/>
      <c r="F58" s="30"/>
      <c r="G58" s="30"/>
      <c r="H58" s="30"/>
      <c r="I58" s="30"/>
      <c r="J58" s="30"/>
      <c r="K58" s="30"/>
      <c r="L58" s="88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47" s="2" customFormat="1" ht="22.9" customHeight="1">
      <c r="A59" s="30"/>
      <c r="B59" s="31"/>
      <c r="C59" s="104" t="s">
        <v>70</v>
      </c>
      <c r="D59" s="30"/>
      <c r="E59" s="30"/>
      <c r="F59" s="30"/>
      <c r="G59" s="30"/>
      <c r="H59" s="30"/>
      <c r="I59" s="30"/>
      <c r="J59" s="64">
        <f>J94</f>
        <v>0</v>
      </c>
      <c r="K59" s="30"/>
      <c r="L59" s="88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U59" s="17" t="s">
        <v>88</v>
      </c>
    </row>
    <row r="60" spans="2:12" s="9" customFormat="1" ht="24.95" customHeight="1">
      <c r="B60" s="105"/>
      <c r="D60" s="106" t="s">
        <v>89</v>
      </c>
      <c r="E60" s="107"/>
      <c r="F60" s="107"/>
      <c r="G60" s="107"/>
      <c r="H60" s="107"/>
      <c r="I60" s="107"/>
      <c r="J60" s="108">
        <f>J95</f>
        <v>0</v>
      </c>
      <c r="L60" s="105"/>
    </row>
    <row r="61" spans="2:12" s="10" customFormat="1" ht="19.9" customHeight="1">
      <c r="B61" s="109"/>
      <c r="D61" s="110" t="s">
        <v>90</v>
      </c>
      <c r="E61" s="111"/>
      <c r="F61" s="111"/>
      <c r="G61" s="111"/>
      <c r="H61" s="111"/>
      <c r="I61" s="111"/>
      <c r="J61" s="112">
        <f>J96</f>
        <v>0</v>
      </c>
      <c r="L61" s="109"/>
    </row>
    <row r="62" spans="2:12" s="10" customFormat="1" ht="19.9" customHeight="1">
      <c r="B62" s="109"/>
      <c r="D62" s="110" t="s">
        <v>91</v>
      </c>
      <c r="E62" s="111"/>
      <c r="F62" s="111"/>
      <c r="G62" s="111"/>
      <c r="H62" s="111"/>
      <c r="I62" s="111"/>
      <c r="J62" s="112">
        <f>J154</f>
        <v>0</v>
      </c>
      <c r="L62" s="109"/>
    </row>
    <row r="63" spans="2:12" s="10" customFormat="1" ht="19.9" customHeight="1">
      <c r="B63" s="109"/>
      <c r="D63" s="110" t="s">
        <v>92</v>
      </c>
      <c r="E63" s="111"/>
      <c r="F63" s="111"/>
      <c r="G63" s="111"/>
      <c r="H63" s="111"/>
      <c r="I63" s="111"/>
      <c r="J63" s="112">
        <f>J172</f>
        <v>0</v>
      </c>
      <c r="L63" s="109"/>
    </row>
    <row r="64" spans="2:12" s="10" customFormat="1" ht="19.9" customHeight="1">
      <c r="B64" s="109"/>
      <c r="D64" s="110" t="s">
        <v>93</v>
      </c>
      <c r="E64" s="111"/>
      <c r="F64" s="111"/>
      <c r="G64" s="111"/>
      <c r="H64" s="111"/>
      <c r="I64" s="111"/>
      <c r="J64" s="112">
        <f>J180</f>
        <v>0</v>
      </c>
      <c r="L64" s="109"/>
    </row>
    <row r="65" spans="2:12" s="10" customFormat="1" ht="19.9" customHeight="1">
      <c r="B65" s="109"/>
      <c r="D65" s="110" t="s">
        <v>94</v>
      </c>
      <c r="E65" s="111"/>
      <c r="F65" s="111"/>
      <c r="G65" s="111"/>
      <c r="H65" s="111"/>
      <c r="I65" s="111"/>
      <c r="J65" s="112">
        <f>J193</f>
        <v>0</v>
      </c>
      <c r="L65" s="109"/>
    </row>
    <row r="66" spans="2:12" s="9" customFormat="1" ht="24.95" customHeight="1">
      <c r="B66" s="105"/>
      <c r="D66" s="106" t="s">
        <v>95</v>
      </c>
      <c r="E66" s="107"/>
      <c r="F66" s="107"/>
      <c r="G66" s="107"/>
      <c r="H66" s="107"/>
      <c r="I66" s="107"/>
      <c r="J66" s="108">
        <f>J195</f>
        <v>0</v>
      </c>
      <c r="L66" s="105"/>
    </row>
    <row r="67" spans="2:12" s="10" customFormat="1" ht="19.9" customHeight="1">
      <c r="B67" s="109"/>
      <c r="D67" s="110" t="s">
        <v>96</v>
      </c>
      <c r="E67" s="111"/>
      <c r="F67" s="111"/>
      <c r="G67" s="111"/>
      <c r="H67" s="111"/>
      <c r="I67" s="111"/>
      <c r="J67" s="112">
        <f>J196</f>
        <v>0</v>
      </c>
      <c r="L67" s="109"/>
    </row>
    <row r="68" spans="2:12" s="10" customFormat="1" ht="19.9" customHeight="1">
      <c r="B68" s="109"/>
      <c r="D68" s="110" t="s">
        <v>97</v>
      </c>
      <c r="E68" s="111"/>
      <c r="F68" s="111"/>
      <c r="G68" s="111"/>
      <c r="H68" s="111"/>
      <c r="I68" s="111"/>
      <c r="J68" s="112">
        <f>J214</f>
        <v>0</v>
      </c>
      <c r="L68" s="109"/>
    </row>
    <row r="69" spans="2:12" s="10" customFormat="1" ht="14.85" customHeight="1">
      <c r="B69" s="109"/>
      <c r="D69" s="110" t="s">
        <v>98</v>
      </c>
      <c r="E69" s="111"/>
      <c r="F69" s="111"/>
      <c r="G69" s="111"/>
      <c r="H69" s="111"/>
      <c r="I69" s="111"/>
      <c r="J69" s="112">
        <f>J224</f>
        <v>0</v>
      </c>
      <c r="L69" s="109"/>
    </row>
    <row r="70" spans="2:12" s="10" customFormat="1" ht="19.9" customHeight="1">
      <c r="B70" s="109"/>
      <c r="D70" s="110" t="s">
        <v>99</v>
      </c>
      <c r="E70" s="111"/>
      <c r="F70" s="111"/>
      <c r="G70" s="111"/>
      <c r="H70" s="111"/>
      <c r="I70" s="111"/>
      <c r="J70" s="112">
        <f>J331</f>
        <v>0</v>
      </c>
      <c r="L70" s="109"/>
    </row>
    <row r="71" spans="2:12" s="9" customFormat="1" ht="24.95" customHeight="1">
      <c r="B71" s="105"/>
      <c r="D71" s="106" t="s">
        <v>100</v>
      </c>
      <c r="E71" s="107"/>
      <c r="F71" s="107"/>
      <c r="G71" s="107"/>
      <c r="H71" s="107"/>
      <c r="I71" s="107"/>
      <c r="J71" s="108">
        <f>J404</f>
        <v>0</v>
      </c>
      <c r="L71" s="105"/>
    </row>
    <row r="72" spans="2:12" s="9" customFormat="1" ht="24.95" customHeight="1">
      <c r="B72" s="105"/>
      <c r="D72" s="106" t="s">
        <v>101</v>
      </c>
      <c r="E72" s="107"/>
      <c r="F72" s="107"/>
      <c r="G72" s="107"/>
      <c r="H72" s="107"/>
      <c r="I72" s="107"/>
      <c r="J72" s="108">
        <f>J408</f>
        <v>0</v>
      </c>
      <c r="L72" s="105"/>
    </row>
    <row r="73" spans="2:12" s="10" customFormat="1" ht="19.9" customHeight="1">
      <c r="B73" s="109"/>
      <c r="D73" s="110" t="s">
        <v>102</v>
      </c>
      <c r="E73" s="111"/>
      <c r="F73" s="111"/>
      <c r="G73" s="111"/>
      <c r="H73" s="111"/>
      <c r="I73" s="111"/>
      <c r="J73" s="112">
        <f>J409</f>
        <v>0</v>
      </c>
      <c r="L73" s="109"/>
    </row>
    <row r="74" spans="2:12" s="10" customFormat="1" ht="19.9" customHeight="1">
      <c r="B74" s="109"/>
      <c r="D74" s="110" t="s">
        <v>103</v>
      </c>
      <c r="E74" s="111"/>
      <c r="F74" s="111"/>
      <c r="G74" s="111"/>
      <c r="H74" s="111"/>
      <c r="I74" s="111"/>
      <c r="J74" s="112">
        <f>J419</f>
        <v>0</v>
      </c>
      <c r="L74" s="109"/>
    </row>
    <row r="75" spans="1:31" s="2" customFormat="1" ht="21.75" customHeight="1">
      <c r="A75" s="30"/>
      <c r="B75" s="31"/>
      <c r="C75" s="30"/>
      <c r="D75" s="30"/>
      <c r="E75" s="30"/>
      <c r="F75" s="30"/>
      <c r="G75" s="30"/>
      <c r="H75" s="30"/>
      <c r="I75" s="30"/>
      <c r="J75" s="30"/>
      <c r="K75" s="30"/>
      <c r="L75" s="88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 s="2" customFormat="1" ht="6.95" customHeight="1">
      <c r="A76" s="30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88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80" spans="1:31" s="2" customFormat="1" ht="6.95" customHeight="1">
      <c r="A80" s="30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88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s="2" customFormat="1" ht="24.95" customHeight="1">
      <c r="A81" s="30"/>
      <c r="B81" s="31"/>
      <c r="C81" s="21" t="s">
        <v>104</v>
      </c>
      <c r="D81" s="30"/>
      <c r="E81" s="30"/>
      <c r="F81" s="30"/>
      <c r="G81" s="30"/>
      <c r="H81" s="30"/>
      <c r="I81" s="30"/>
      <c r="J81" s="30"/>
      <c r="K81" s="30"/>
      <c r="L81" s="88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6.95" customHeight="1">
      <c r="A82" s="30"/>
      <c r="B82" s="31"/>
      <c r="C82" s="30"/>
      <c r="D82" s="30"/>
      <c r="E82" s="30"/>
      <c r="F82" s="30"/>
      <c r="G82" s="30"/>
      <c r="H82" s="30"/>
      <c r="I82" s="30"/>
      <c r="J82" s="30"/>
      <c r="K82" s="30"/>
      <c r="L82" s="88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12" customHeight="1">
      <c r="A83" s="30"/>
      <c r="B83" s="31"/>
      <c r="C83" s="26" t="s">
        <v>15</v>
      </c>
      <c r="D83" s="30"/>
      <c r="E83" s="30"/>
      <c r="F83" s="30"/>
      <c r="G83" s="30"/>
      <c r="H83" s="30"/>
      <c r="I83" s="30"/>
      <c r="J83" s="30"/>
      <c r="K83" s="30"/>
      <c r="L83" s="88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6.5" customHeight="1">
      <c r="A84" s="30"/>
      <c r="B84" s="31"/>
      <c r="C84" s="30"/>
      <c r="D84" s="30"/>
      <c r="E84" s="229" t="str">
        <f>E7</f>
        <v>MUR+MOR Český Brod, Zborovská ul.</v>
      </c>
      <c r="F84" s="230"/>
      <c r="G84" s="230"/>
      <c r="H84" s="230"/>
      <c r="I84" s="30"/>
      <c r="J84" s="30"/>
      <c r="K84" s="30"/>
      <c r="L84" s="88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2" customHeight="1">
      <c r="A85" s="30"/>
      <c r="B85" s="31"/>
      <c r="C85" s="26" t="s">
        <v>84</v>
      </c>
      <c r="D85" s="30"/>
      <c r="E85" s="30"/>
      <c r="F85" s="30"/>
      <c r="G85" s="30"/>
      <c r="H85" s="30"/>
      <c r="I85" s="30"/>
      <c r="J85" s="30"/>
      <c r="K85" s="30"/>
      <c r="L85" s="88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6.5" customHeight="1">
      <c r="A86" s="30"/>
      <c r="B86" s="31"/>
      <c r="C86" s="30"/>
      <c r="D86" s="30"/>
      <c r="E86" s="215" t="str">
        <f>E9</f>
        <v>SO 401 - MÚR Český Brod, Zborovská ul.</v>
      </c>
      <c r="F86" s="228"/>
      <c r="G86" s="228"/>
      <c r="H86" s="228"/>
      <c r="I86" s="30"/>
      <c r="J86" s="30"/>
      <c r="K86" s="30"/>
      <c r="L86" s="88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6.95" customHeight="1">
      <c r="A87" s="30"/>
      <c r="B87" s="31"/>
      <c r="C87" s="30"/>
      <c r="D87" s="30"/>
      <c r="E87" s="30"/>
      <c r="F87" s="30"/>
      <c r="G87" s="30"/>
      <c r="H87" s="30"/>
      <c r="I87" s="30"/>
      <c r="J87" s="30"/>
      <c r="K87" s="30"/>
      <c r="L87" s="88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12" customHeight="1">
      <c r="A88" s="30"/>
      <c r="B88" s="31"/>
      <c r="C88" s="26" t="s">
        <v>19</v>
      </c>
      <c r="D88" s="30"/>
      <c r="E88" s="30"/>
      <c r="F88" s="24" t="str">
        <f>F12</f>
        <v>Český Brod</v>
      </c>
      <c r="G88" s="30"/>
      <c r="H88" s="30"/>
      <c r="I88" s="26" t="s">
        <v>20</v>
      </c>
      <c r="J88" s="48">
        <f>IF(J12="","",J12)</f>
        <v>44155</v>
      </c>
      <c r="K88" s="30"/>
      <c r="L88" s="88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6.95" customHeight="1">
      <c r="A89" s="30"/>
      <c r="B89" s="31"/>
      <c r="C89" s="30"/>
      <c r="D89" s="30"/>
      <c r="E89" s="30"/>
      <c r="F89" s="30"/>
      <c r="G89" s="30"/>
      <c r="H89" s="30"/>
      <c r="I89" s="30"/>
      <c r="J89" s="30"/>
      <c r="K89" s="30"/>
      <c r="L89" s="88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5.2" customHeight="1">
      <c r="A90" s="30"/>
      <c r="B90" s="31"/>
      <c r="C90" s="26" t="s">
        <v>25</v>
      </c>
      <c r="D90" s="30"/>
      <c r="E90" s="30"/>
      <c r="F90" s="24" t="str">
        <f>E15</f>
        <v>Město Český Brod</v>
      </c>
      <c r="G90" s="30"/>
      <c r="H90" s="30"/>
      <c r="I90" s="26" t="s">
        <v>30</v>
      </c>
      <c r="J90" s="28" t="str">
        <f>E21</f>
        <v>AŽD Praha, s.r.o.</v>
      </c>
      <c r="K90" s="30"/>
      <c r="L90" s="88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5.2" customHeight="1">
      <c r="A91" s="30"/>
      <c r="B91" s="31"/>
      <c r="C91" s="26" t="s">
        <v>28</v>
      </c>
      <c r="D91" s="30"/>
      <c r="E91" s="30"/>
      <c r="F91" s="24" t="str">
        <f>IF(E18="","",E18)</f>
        <v xml:space="preserve"> </v>
      </c>
      <c r="G91" s="30"/>
      <c r="H91" s="30"/>
      <c r="I91" s="26" t="s">
        <v>35</v>
      </c>
      <c r="J91" s="28" t="str">
        <f>E24</f>
        <v>AŽD Praha, s.r.o.</v>
      </c>
      <c r="K91" s="30"/>
      <c r="L91" s="88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0.3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88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1" customFormat="1" ht="29.25" customHeight="1">
      <c r="A93" s="113"/>
      <c r="B93" s="114"/>
      <c r="C93" s="115" t="s">
        <v>105</v>
      </c>
      <c r="D93" s="116" t="s">
        <v>57</v>
      </c>
      <c r="E93" s="116" t="s">
        <v>53</v>
      </c>
      <c r="F93" s="116" t="s">
        <v>54</v>
      </c>
      <c r="G93" s="116" t="s">
        <v>106</v>
      </c>
      <c r="H93" s="116" t="s">
        <v>107</v>
      </c>
      <c r="I93" s="116" t="s">
        <v>108</v>
      </c>
      <c r="J93" s="116" t="s">
        <v>87</v>
      </c>
      <c r="K93" s="117" t="s">
        <v>109</v>
      </c>
      <c r="L93" s="118"/>
      <c r="M93" s="55" t="s">
        <v>3</v>
      </c>
      <c r="N93" s="56" t="s">
        <v>42</v>
      </c>
      <c r="O93" s="56" t="s">
        <v>110</v>
      </c>
      <c r="P93" s="56" t="s">
        <v>111</v>
      </c>
      <c r="Q93" s="56" t="s">
        <v>112</v>
      </c>
      <c r="R93" s="56" t="s">
        <v>113</v>
      </c>
      <c r="S93" s="56" t="s">
        <v>114</v>
      </c>
      <c r="T93" s="57" t="s">
        <v>115</v>
      </c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</row>
    <row r="94" spans="1:63" s="2" customFormat="1" ht="22.9" customHeight="1">
      <c r="A94" s="30"/>
      <c r="B94" s="31"/>
      <c r="C94" s="62" t="s">
        <v>116</v>
      </c>
      <c r="D94" s="30"/>
      <c r="E94" s="30"/>
      <c r="F94" s="30"/>
      <c r="G94" s="30"/>
      <c r="H94" s="30"/>
      <c r="I94" s="30"/>
      <c r="J94" s="119">
        <f>J95+J195+J404+J408</f>
        <v>0</v>
      </c>
      <c r="K94" s="30"/>
      <c r="L94" s="31"/>
      <c r="M94" s="58"/>
      <c r="N94" s="49"/>
      <c r="O94" s="59"/>
      <c r="P94" s="120">
        <f>P95+P195+P404+P408</f>
        <v>31.48147</v>
      </c>
      <c r="Q94" s="59"/>
      <c r="R94" s="120">
        <f>R95+R195+R404+R408</f>
        <v>4.305826499999999</v>
      </c>
      <c r="S94" s="59"/>
      <c r="T94" s="121">
        <f>T95+T195+T404+T408</f>
        <v>0</v>
      </c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T94" s="17" t="s">
        <v>71</v>
      </c>
      <c r="AU94" s="17" t="s">
        <v>88</v>
      </c>
      <c r="BK94" s="122">
        <f>BK95+BK195+BK404+BK408</f>
        <v>0</v>
      </c>
    </row>
    <row r="95" spans="2:63" s="12" customFormat="1" ht="25.9" customHeight="1">
      <c r="B95" s="123"/>
      <c r="D95" s="124" t="s">
        <v>71</v>
      </c>
      <c r="E95" s="125" t="s">
        <v>117</v>
      </c>
      <c r="F95" s="125" t="s">
        <v>118</v>
      </c>
      <c r="J95" s="126">
        <f>J96+J180+J193</f>
        <v>0</v>
      </c>
      <c r="L95" s="123"/>
      <c r="M95" s="127"/>
      <c r="N95" s="128"/>
      <c r="O95" s="128"/>
      <c r="P95" s="129">
        <f>P96+P154+P172+P180+P193</f>
        <v>4.201909000000001</v>
      </c>
      <c r="Q95" s="128"/>
      <c r="R95" s="129">
        <f>R96+R154+R172+R180+R193</f>
        <v>0.08020000000000001</v>
      </c>
      <c r="S95" s="128"/>
      <c r="T95" s="130">
        <f>T96+T154+T172+T180+T193</f>
        <v>0</v>
      </c>
      <c r="AR95" s="124" t="s">
        <v>79</v>
      </c>
      <c r="AT95" s="131" t="s">
        <v>71</v>
      </c>
      <c r="AU95" s="131" t="s">
        <v>72</v>
      </c>
      <c r="AY95" s="124" t="s">
        <v>119</v>
      </c>
      <c r="BK95" s="132">
        <f>BK96+BK154+BK172+BK180+BK193</f>
        <v>0</v>
      </c>
    </row>
    <row r="96" spans="2:63" s="12" customFormat="1" ht="22.9" customHeight="1">
      <c r="B96" s="123"/>
      <c r="D96" s="124" t="s">
        <v>71</v>
      </c>
      <c r="E96" s="133" t="s">
        <v>79</v>
      </c>
      <c r="F96" s="133" t="s">
        <v>120</v>
      </c>
      <c r="J96" s="134">
        <f>SUM(J97:J153)</f>
        <v>0</v>
      </c>
      <c r="L96" s="123"/>
      <c r="M96" s="127"/>
      <c r="N96" s="128"/>
      <c r="O96" s="128"/>
      <c r="P96" s="129">
        <f>SUM(P97:P153)</f>
        <v>4.201909000000001</v>
      </c>
      <c r="Q96" s="128"/>
      <c r="R96" s="129">
        <f>SUM(R97:R153)</f>
        <v>0.08020000000000001</v>
      </c>
      <c r="S96" s="128"/>
      <c r="T96" s="130">
        <f>SUM(T97:T153)</f>
        <v>0</v>
      </c>
      <c r="AR96" s="124" t="s">
        <v>79</v>
      </c>
      <c r="AT96" s="131" t="s">
        <v>71</v>
      </c>
      <c r="AU96" s="131" t="s">
        <v>79</v>
      </c>
      <c r="AY96" s="124" t="s">
        <v>119</v>
      </c>
      <c r="BK96" s="132">
        <f>SUM(BK97:BK153)</f>
        <v>0</v>
      </c>
    </row>
    <row r="97" spans="1:65" s="2" customFormat="1" ht="24" customHeight="1" hidden="1">
      <c r="A97" s="30"/>
      <c r="B97" s="135"/>
      <c r="C97" s="136" t="s">
        <v>79</v>
      </c>
      <c r="D97" s="136" t="s">
        <v>121</v>
      </c>
      <c r="E97" s="137" t="s">
        <v>432</v>
      </c>
      <c r="F97" s="138" t="s">
        <v>433</v>
      </c>
      <c r="G97" s="139" t="s">
        <v>122</v>
      </c>
      <c r="H97" s="140">
        <v>0</v>
      </c>
      <c r="I97" s="141">
        <v>96.3</v>
      </c>
      <c r="J97" s="141">
        <f aca="true" t="shared" si="0" ref="J97">ROUND(I97*H97,2)</f>
        <v>0</v>
      </c>
      <c r="K97" s="138" t="s">
        <v>123</v>
      </c>
      <c r="L97" s="31"/>
      <c r="M97" s="142" t="s">
        <v>3</v>
      </c>
      <c r="N97" s="143" t="s">
        <v>43</v>
      </c>
      <c r="O97" s="144">
        <v>0.208</v>
      </c>
      <c r="P97" s="144">
        <f>O97*H97</f>
        <v>0</v>
      </c>
      <c r="Q97" s="144">
        <v>0</v>
      </c>
      <c r="R97" s="144">
        <f>Q97*H97</f>
        <v>0</v>
      </c>
      <c r="S97" s="144">
        <v>0.255</v>
      </c>
      <c r="T97" s="145">
        <f>S97*H97</f>
        <v>0</v>
      </c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R97" s="146" t="s">
        <v>124</v>
      </c>
      <c r="AT97" s="146" t="s">
        <v>121</v>
      </c>
      <c r="AU97" s="146" t="s">
        <v>81</v>
      </c>
      <c r="AY97" s="17" t="s">
        <v>119</v>
      </c>
      <c r="BE97" s="147">
        <f>IF(N97="základní",J97,0)</f>
        <v>0</v>
      </c>
      <c r="BF97" s="147">
        <f>IF(N97="snížená",J97,0)</f>
        <v>0</v>
      </c>
      <c r="BG97" s="147">
        <f>IF(N97="zákl. přenesená",J97,0)</f>
        <v>0</v>
      </c>
      <c r="BH97" s="147">
        <f>IF(N97="sníž. přenesená",J97,0)</f>
        <v>0</v>
      </c>
      <c r="BI97" s="147">
        <f>IF(N97="nulová",J97,0)</f>
        <v>0</v>
      </c>
      <c r="BJ97" s="17" t="s">
        <v>79</v>
      </c>
      <c r="BK97" s="147">
        <f>ROUND(I97*H97,2)</f>
        <v>0</v>
      </c>
      <c r="BL97" s="17" t="s">
        <v>124</v>
      </c>
      <c r="BM97" s="146" t="s">
        <v>125</v>
      </c>
    </row>
    <row r="98" spans="2:51" s="13" customFormat="1" ht="12" hidden="1">
      <c r="B98" s="152"/>
      <c r="D98" s="148" t="s">
        <v>127</v>
      </c>
      <c r="E98" s="153" t="s">
        <v>3</v>
      </c>
      <c r="F98" s="154" t="s">
        <v>434</v>
      </c>
      <c r="H98" s="153" t="s">
        <v>3</v>
      </c>
      <c r="L98" s="152"/>
      <c r="M98" s="155"/>
      <c r="N98" s="156"/>
      <c r="O98" s="156"/>
      <c r="P98" s="156"/>
      <c r="Q98" s="156"/>
      <c r="R98" s="156"/>
      <c r="S98" s="156"/>
      <c r="T98" s="157"/>
      <c r="AT98" s="153" t="s">
        <v>127</v>
      </c>
      <c r="AU98" s="153" t="s">
        <v>81</v>
      </c>
      <c r="AV98" s="13" t="s">
        <v>79</v>
      </c>
      <c r="AW98" s="13" t="s">
        <v>34</v>
      </c>
      <c r="AX98" s="13" t="s">
        <v>72</v>
      </c>
      <c r="AY98" s="153" t="s">
        <v>119</v>
      </c>
    </row>
    <row r="99" spans="2:51" s="13" customFormat="1" ht="12" hidden="1">
      <c r="B99" s="152"/>
      <c r="D99" s="148" t="s">
        <v>127</v>
      </c>
      <c r="E99" s="153" t="s">
        <v>3</v>
      </c>
      <c r="F99" s="154" t="s">
        <v>129</v>
      </c>
      <c r="H99" s="153" t="s">
        <v>3</v>
      </c>
      <c r="L99" s="152"/>
      <c r="M99" s="155"/>
      <c r="N99" s="156"/>
      <c r="O99" s="156"/>
      <c r="P99" s="156"/>
      <c r="Q99" s="156"/>
      <c r="R99" s="156"/>
      <c r="S99" s="156"/>
      <c r="T99" s="157"/>
      <c r="AT99" s="153" t="s">
        <v>127</v>
      </c>
      <c r="AU99" s="153" t="s">
        <v>81</v>
      </c>
      <c r="AV99" s="13" t="s">
        <v>79</v>
      </c>
      <c r="AW99" s="13" t="s">
        <v>34</v>
      </c>
      <c r="AX99" s="13" t="s">
        <v>72</v>
      </c>
      <c r="AY99" s="153" t="s">
        <v>119</v>
      </c>
    </row>
    <row r="100" spans="2:51" s="14" customFormat="1" ht="12" hidden="1">
      <c r="B100" s="158"/>
      <c r="D100" s="148" t="s">
        <v>127</v>
      </c>
      <c r="E100" s="159" t="s">
        <v>3</v>
      </c>
      <c r="F100" s="160" t="s">
        <v>435</v>
      </c>
      <c r="H100" s="161">
        <v>3</v>
      </c>
      <c r="L100" s="158"/>
      <c r="M100" s="162"/>
      <c r="N100" s="163"/>
      <c r="O100" s="163"/>
      <c r="P100" s="163"/>
      <c r="Q100" s="163"/>
      <c r="R100" s="163"/>
      <c r="S100" s="163"/>
      <c r="T100" s="164"/>
      <c r="AT100" s="159" t="s">
        <v>127</v>
      </c>
      <c r="AU100" s="159" t="s">
        <v>81</v>
      </c>
      <c r="AV100" s="14" t="s">
        <v>81</v>
      </c>
      <c r="AW100" s="14" t="s">
        <v>34</v>
      </c>
      <c r="AX100" s="14" t="s">
        <v>72</v>
      </c>
      <c r="AY100" s="159" t="s">
        <v>119</v>
      </c>
    </row>
    <row r="101" spans="2:51" s="13" customFormat="1" ht="12" hidden="1">
      <c r="B101" s="152"/>
      <c r="D101" s="148" t="s">
        <v>127</v>
      </c>
      <c r="E101" s="153" t="s">
        <v>3</v>
      </c>
      <c r="F101" s="154" t="s">
        <v>434</v>
      </c>
      <c r="H101" s="153" t="s">
        <v>3</v>
      </c>
      <c r="L101" s="152"/>
      <c r="M101" s="155"/>
      <c r="N101" s="156"/>
      <c r="O101" s="156"/>
      <c r="P101" s="156"/>
      <c r="Q101" s="156"/>
      <c r="R101" s="156"/>
      <c r="S101" s="156"/>
      <c r="T101" s="157"/>
      <c r="AT101" s="153" t="s">
        <v>127</v>
      </c>
      <c r="AU101" s="153" t="s">
        <v>81</v>
      </c>
      <c r="AV101" s="13" t="s">
        <v>79</v>
      </c>
      <c r="AW101" s="13" t="s">
        <v>34</v>
      </c>
      <c r="AX101" s="13" t="s">
        <v>72</v>
      </c>
      <c r="AY101" s="153" t="s">
        <v>119</v>
      </c>
    </row>
    <row r="102" spans="2:51" s="13" customFormat="1" ht="12" hidden="1">
      <c r="B102" s="152"/>
      <c r="D102" s="148" t="s">
        <v>127</v>
      </c>
      <c r="E102" s="153" t="s">
        <v>3</v>
      </c>
      <c r="F102" s="154" t="s">
        <v>130</v>
      </c>
      <c r="H102" s="153" t="s">
        <v>3</v>
      </c>
      <c r="L102" s="152"/>
      <c r="M102" s="155"/>
      <c r="N102" s="156"/>
      <c r="O102" s="156"/>
      <c r="P102" s="156"/>
      <c r="Q102" s="156"/>
      <c r="R102" s="156"/>
      <c r="S102" s="156"/>
      <c r="T102" s="157"/>
      <c r="AT102" s="153" t="s">
        <v>127</v>
      </c>
      <c r="AU102" s="153" t="s">
        <v>81</v>
      </c>
      <c r="AV102" s="13" t="s">
        <v>79</v>
      </c>
      <c r="AW102" s="13" t="s">
        <v>34</v>
      </c>
      <c r="AX102" s="13" t="s">
        <v>72</v>
      </c>
      <c r="AY102" s="153" t="s">
        <v>119</v>
      </c>
    </row>
    <row r="103" spans="2:51" s="14" customFormat="1" ht="12" hidden="1">
      <c r="B103" s="158"/>
      <c r="D103" s="148" t="s">
        <v>127</v>
      </c>
      <c r="E103" s="159" t="s">
        <v>3</v>
      </c>
      <c r="F103" s="160" t="s">
        <v>436</v>
      </c>
      <c r="H103" s="161">
        <v>9</v>
      </c>
      <c r="L103" s="158"/>
      <c r="M103" s="162"/>
      <c r="N103" s="163"/>
      <c r="O103" s="163"/>
      <c r="P103" s="163"/>
      <c r="Q103" s="163"/>
      <c r="R103" s="163"/>
      <c r="S103" s="163"/>
      <c r="T103" s="164"/>
      <c r="AT103" s="159" t="s">
        <v>127</v>
      </c>
      <c r="AU103" s="159" t="s">
        <v>81</v>
      </c>
      <c r="AV103" s="14" t="s">
        <v>81</v>
      </c>
      <c r="AW103" s="14" t="s">
        <v>34</v>
      </c>
      <c r="AX103" s="14" t="s">
        <v>72</v>
      </c>
      <c r="AY103" s="159" t="s">
        <v>119</v>
      </c>
    </row>
    <row r="104" spans="2:51" s="15" customFormat="1" ht="12" hidden="1">
      <c r="B104" s="165"/>
      <c r="D104" s="148" t="s">
        <v>127</v>
      </c>
      <c r="E104" s="166" t="s">
        <v>3</v>
      </c>
      <c r="F104" s="167" t="s">
        <v>131</v>
      </c>
      <c r="H104" s="168">
        <v>12</v>
      </c>
      <c r="L104" s="165"/>
      <c r="M104" s="169"/>
      <c r="N104" s="170"/>
      <c r="O104" s="170"/>
      <c r="P104" s="170"/>
      <c r="Q104" s="170"/>
      <c r="R104" s="170"/>
      <c r="S104" s="170"/>
      <c r="T104" s="171"/>
      <c r="AT104" s="166" t="s">
        <v>127</v>
      </c>
      <c r="AU104" s="166" t="s">
        <v>81</v>
      </c>
      <c r="AV104" s="15" t="s">
        <v>124</v>
      </c>
      <c r="AW104" s="15" t="s">
        <v>34</v>
      </c>
      <c r="AX104" s="15" t="s">
        <v>79</v>
      </c>
      <c r="AY104" s="166" t="s">
        <v>119</v>
      </c>
    </row>
    <row r="105" spans="1:65" s="2" customFormat="1" ht="24.2" customHeight="1" hidden="1">
      <c r="A105" s="30"/>
      <c r="B105" s="135"/>
      <c r="C105" s="136" t="s">
        <v>81</v>
      </c>
      <c r="D105" s="136" t="s">
        <v>121</v>
      </c>
      <c r="E105" s="137" t="s">
        <v>437</v>
      </c>
      <c r="F105" s="138" t="s">
        <v>438</v>
      </c>
      <c r="G105" s="139" t="s">
        <v>122</v>
      </c>
      <c r="H105" s="140">
        <v>0</v>
      </c>
      <c r="I105" s="141">
        <v>332</v>
      </c>
      <c r="J105" s="141">
        <f>ROUND(I105*H105,2)</f>
        <v>0</v>
      </c>
      <c r="K105" s="138" t="s">
        <v>123</v>
      </c>
      <c r="L105" s="31"/>
      <c r="M105" s="142" t="s">
        <v>3</v>
      </c>
      <c r="N105" s="143" t="s">
        <v>43</v>
      </c>
      <c r="O105" s="144">
        <v>0.227</v>
      </c>
      <c r="P105" s="144">
        <f>O105*H105</f>
        <v>0</v>
      </c>
      <c r="Q105" s="144">
        <v>0</v>
      </c>
      <c r="R105" s="144">
        <f>Q105*H105</f>
        <v>0</v>
      </c>
      <c r="S105" s="144">
        <v>0.23</v>
      </c>
      <c r="T105" s="145">
        <f>S105*H105</f>
        <v>0</v>
      </c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R105" s="146" t="s">
        <v>124</v>
      </c>
      <c r="AT105" s="146" t="s">
        <v>121</v>
      </c>
      <c r="AU105" s="146" t="s">
        <v>81</v>
      </c>
      <c r="AY105" s="17" t="s">
        <v>119</v>
      </c>
      <c r="BE105" s="147">
        <f>IF(N105="základní",J105,0)</f>
        <v>0</v>
      </c>
      <c r="BF105" s="147">
        <f>IF(N105="snížená",J105,0)</f>
        <v>0</v>
      </c>
      <c r="BG105" s="147">
        <f>IF(N105="zákl. přenesená",J105,0)</f>
        <v>0</v>
      </c>
      <c r="BH105" s="147">
        <f>IF(N105="sníž. přenesená",J105,0)</f>
        <v>0</v>
      </c>
      <c r="BI105" s="147">
        <f>IF(N105="nulová",J105,0)</f>
        <v>0</v>
      </c>
      <c r="BJ105" s="17" t="s">
        <v>79</v>
      </c>
      <c r="BK105" s="147">
        <f>ROUND(I105*H105,2)</f>
        <v>0</v>
      </c>
      <c r="BL105" s="17" t="s">
        <v>124</v>
      </c>
      <c r="BM105" s="146" t="s">
        <v>133</v>
      </c>
    </row>
    <row r="106" spans="2:51" s="13" customFormat="1" ht="12" hidden="1">
      <c r="B106" s="152"/>
      <c r="D106" s="148" t="s">
        <v>127</v>
      </c>
      <c r="E106" s="153" t="s">
        <v>3</v>
      </c>
      <c r="F106" s="154" t="s">
        <v>439</v>
      </c>
      <c r="H106" s="153" t="s">
        <v>3</v>
      </c>
      <c r="L106" s="152"/>
      <c r="M106" s="155"/>
      <c r="N106" s="156"/>
      <c r="O106" s="156"/>
      <c r="P106" s="156"/>
      <c r="Q106" s="156"/>
      <c r="R106" s="156"/>
      <c r="S106" s="156"/>
      <c r="T106" s="157"/>
      <c r="AT106" s="153" t="s">
        <v>127</v>
      </c>
      <c r="AU106" s="153" t="s">
        <v>81</v>
      </c>
      <c r="AV106" s="13" t="s">
        <v>79</v>
      </c>
      <c r="AW106" s="13" t="s">
        <v>34</v>
      </c>
      <c r="AX106" s="13" t="s">
        <v>72</v>
      </c>
      <c r="AY106" s="153" t="s">
        <v>119</v>
      </c>
    </row>
    <row r="107" spans="2:51" s="13" customFormat="1" ht="12" hidden="1">
      <c r="B107" s="152"/>
      <c r="D107" s="148" t="s">
        <v>127</v>
      </c>
      <c r="E107" s="153" t="s">
        <v>3</v>
      </c>
      <c r="F107" s="154" t="s">
        <v>129</v>
      </c>
      <c r="H107" s="153" t="s">
        <v>3</v>
      </c>
      <c r="L107" s="152"/>
      <c r="M107" s="155"/>
      <c r="N107" s="156"/>
      <c r="O107" s="156"/>
      <c r="P107" s="156"/>
      <c r="Q107" s="156"/>
      <c r="R107" s="156"/>
      <c r="S107" s="156"/>
      <c r="T107" s="157"/>
      <c r="AT107" s="153" t="s">
        <v>127</v>
      </c>
      <c r="AU107" s="153" t="s">
        <v>81</v>
      </c>
      <c r="AV107" s="13" t="s">
        <v>79</v>
      </c>
      <c r="AW107" s="13" t="s">
        <v>34</v>
      </c>
      <c r="AX107" s="13" t="s">
        <v>72</v>
      </c>
      <c r="AY107" s="153" t="s">
        <v>119</v>
      </c>
    </row>
    <row r="108" spans="2:51" s="14" customFormat="1" ht="12" hidden="1">
      <c r="B108" s="158"/>
      <c r="D108" s="148" t="s">
        <v>127</v>
      </c>
      <c r="E108" s="159" t="s">
        <v>3</v>
      </c>
      <c r="F108" s="160" t="s">
        <v>440</v>
      </c>
      <c r="H108" s="161">
        <v>2</v>
      </c>
      <c r="L108" s="158"/>
      <c r="M108" s="162"/>
      <c r="N108" s="163"/>
      <c r="O108" s="163"/>
      <c r="P108" s="163"/>
      <c r="Q108" s="163"/>
      <c r="R108" s="163"/>
      <c r="S108" s="163"/>
      <c r="T108" s="164"/>
      <c r="AT108" s="159" t="s">
        <v>127</v>
      </c>
      <c r="AU108" s="159" t="s">
        <v>81</v>
      </c>
      <c r="AV108" s="14" t="s">
        <v>81</v>
      </c>
      <c r="AW108" s="14" t="s">
        <v>34</v>
      </c>
      <c r="AX108" s="14" t="s">
        <v>72</v>
      </c>
      <c r="AY108" s="159" t="s">
        <v>119</v>
      </c>
    </row>
    <row r="109" spans="2:51" s="13" customFormat="1" ht="12" hidden="1">
      <c r="B109" s="152"/>
      <c r="D109" s="148" t="s">
        <v>127</v>
      </c>
      <c r="E109" s="153" t="s">
        <v>3</v>
      </c>
      <c r="F109" s="154" t="s">
        <v>130</v>
      </c>
      <c r="H109" s="153" t="s">
        <v>3</v>
      </c>
      <c r="L109" s="152"/>
      <c r="M109" s="155"/>
      <c r="N109" s="156"/>
      <c r="O109" s="156"/>
      <c r="P109" s="156"/>
      <c r="Q109" s="156"/>
      <c r="R109" s="156"/>
      <c r="S109" s="156"/>
      <c r="T109" s="157"/>
      <c r="AT109" s="153" t="s">
        <v>127</v>
      </c>
      <c r="AU109" s="153" t="s">
        <v>81</v>
      </c>
      <c r="AV109" s="13" t="s">
        <v>79</v>
      </c>
      <c r="AW109" s="13" t="s">
        <v>34</v>
      </c>
      <c r="AX109" s="13" t="s">
        <v>72</v>
      </c>
      <c r="AY109" s="153" t="s">
        <v>119</v>
      </c>
    </row>
    <row r="110" spans="2:51" s="14" customFormat="1" ht="12" hidden="1">
      <c r="B110" s="158"/>
      <c r="D110" s="148" t="s">
        <v>127</v>
      </c>
      <c r="E110" s="159" t="s">
        <v>3</v>
      </c>
      <c r="F110" s="160" t="s">
        <v>441</v>
      </c>
      <c r="H110" s="161">
        <v>6</v>
      </c>
      <c r="L110" s="158"/>
      <c r="M110" s="162"/>
      <c r="N110" s="163"/>
      <c r="O110" s="163"/>
      <c r="P110" s="163"/>
      <c r="Q110" s="163"/>
      <c r="R110" s="163"/>
      <c r="S110" s="163"/>
      <c r="T110" s="164"/>
      <c r="AT110" s="159" t="s">
        <v>127</v>
      </c>
      <c r="AU110" s="159" t="s">
        <v>81</v>
      </c>
      <c r="AV110" s="14" t="s">
        <v>81</v>
      </c>
      <c r="AW110" s="14" t="s">
        <v>34</v>
      </c>
      <c r="AX110" s="14" t="s">
        <v>72</v>
      </c>
      <c r="AY110" s="159" t="s">
        <v>119</v>
      </c>
    </row>
    <row r="111" spans="2:51" s="15" customFormat="1" ht="12" hidden="1">
      <c r="B111" s="165"/>
      <c r="D111" s="148" t="s">
        <v>127</v>
      </c>
      <c r="E111" s="166" t="s">
        <v>3</v>
      </c>
      <c r="F111" s="167" t="s">
        <v>131</v>
      </c>
      <c r="H111" s="168">
        <v>8</v>
      </c>
      <c r="L111" s="165"/>
      <c r="M111" s="169"/>
      <c r="N111" s="170"/>
      <c r="O111" s="170"/>
      <c r="P111" s="170"/>
      <c r="Q111" s="170"/>
      <c r="R111" s="170"/>
      <c r="S111" s="170"/>
      <c r="T111" s="171"/>
      <c r="AT111" s="166" t="s">
        <v>127</v>
      </c>
      <c r="AU111" s="166" t="s">
        <v>81</v>
      </c>
      <c r="AV111" s="15" t="s">
        <v>124</v>
      </c>
      <c r="AW111" s="15" t="s">
        <v>34</v>
      </c>
      <c r="AX111" s="15" t="s">
        <v>79</v>
      </c>
      <c r="AY111" s="166" t="s">
        <v>119</v>
      </c>
    </row>
    <row r="112" spans="2:51" s="15" customFormat="1" ht="19.5" customHeight="1" hidden="1">
      <c r="B112" s="165"/>
      <c r="C112" s="136">
        <v>6</v>
      </c>
      <c r="D112" s="136" t="s">
        <v>121</v>
      </c>
      <c r="E112" s="137" t="s">
        <v>442</v>
      </c>
      <c r="F112" s="138" t="s">
        <v>443</v>
      </c>
      <c r="G112" s="139" t="s">
        <v>132</v>
      </c>
      <c r="H112" s="140">
        <v>0</v>
      </c>
      <c r="I112" s="141">
        <v>98</v>
      </c>
      <c r="J112" s="141">
        <f aca="true" t="shared" si="1" ref="J112">ROUND(I112*H112,2)</f>
        <v>0</v>
      </c>
      <c r="K112" s="138" t="s">
        <v>123</v>
      </c>
      <c r="L112" s="165"/>
      <c r="M112" s="169"/>
      <c r="N112" s="184"/>
      <c r="O112" s="184"/>
      <c r="P112" s="184"/>
      <c r="Q112" s="184"/>
      <c r="R112" s="184"/>
      <c r="S112" s="184"/>
      <c r="T112" s="171"/>
      <c r="AT112" s="166"/>
      <c r="AU112" s="166"/>
      <c r="AY112" s="166"/>
    </row>
    <row r="113" spans="2:51" s="15" customFormat="1" ht="12" hidden="1">
      <c r="B113" s="165"/>
      <c r="D113" s="148" t="s">
        <v>127</v>
      </c>
      <c r="E113" s="153" t="s">
        <v>3</v>
      </c>
      <c r="F113" s="154" t="s">
        <v>444</v>
      </c>
      <c r="G113" s="13"/>
      <c r="H113" s="153" t="s">
        <v>3</v>
      </c>
      <c r="L113" s="165"/>
      <c r="M113" s="169"/>
      <c r="N113" s="184"/>
      <c r="O113" s="184"/>
      <c r="P113" s="184"/>
      <c r="Q113" s="184"/>
      <c r="R113" s="184"/>
      <c r="S113" s="184"/>
      <c r="T113" s="171"/>
      <c r="AT113" s="166"/>
      <c r="AU113" s="166"/>
      <c r="AY113" s="166"/>
    </row>
    <row r="114" spans="2:51" s="15" customFormat="1" ht="12" hidden="1">
      <c r="B114" s="165"/>
      <c r="D114" s="148" t="s">
        <v>127</v>
      </c>
      <c r="E114" s="153" t="s">
        <v>3</v>
      </c>
      <c r="F114" s="154" t="s">
        <v>129</v>
      </c>
      <c r="G114" s="13"/>
      <c r="H114" s="153" t="s">
        <v>3</v>
      </c>
      <c r="L114" s="165"/>
      <c r="M114" s="169"/>
      <c r="N114" s="184"/>
      <c r="O114" s="184"/>
      <c r="P114" s="184"/>
      <c r="Q114" s="184"/>
      <c r="R114" s="184"/>
      <c r="S114" s="184"/>
      <c r="T114" s="171"/>
      <c r="AT114" s="166"/>
      <c r="AU114" s="166"/>
      <c r="AY114" s="166"/>
    </row>
    <row r="115" spans="2:51" s="15" customFormat="1" ht="12" hidden="1">
      <c r="B115" s="165"/>
      <c r="D115" s="148" t="s">
        <v>127</v>
      </c>
      <c r="E115" s="159" t="s">
        <v>3</v>
      </c>
      <c r="F115" s="160" t="s">
        <v>445</v>
      </c>
      <c r="G115" s="14"/>
      <c r="H115" s="161">
        <v>10</v>
      </c>
      <c r="L115" s="165"/>
      <c r="M115" s="169"/>
      <c r="N115" s="184"/>
      <c r="O115" s="184"/>
      <c r="P115" s="184"/>
      <c r="Q115" s="184"/>
      <c r="R115" s="184"/>
      <c r="S115" s="184"/>
      <c r="T115" s="171"/>
      <c r="AT115" s="166"/>
      <c r="AU115" s="166"/>
      <c r="AY115" s="166"/>
    </row>
    <row r="116" spans="2:51" s="15" customFormat="1" ht="12" hidden="1">
      <c r="B116" s="165"/>
      <c r="D116" s="148" t="s">
        <v>127</v>
      </c>
      <c r="E116" s="153" t="s">
        <v>3</v>
      </c>
      <c r="F116" s="154" t="s">
        <v>130</v>
      </c>
      <c r="G116" s="13"/>
      <c r="H116" s="153" t="s">
        <v>3</v>
      </c>
      <c r="L116" s="165"/>
      <c r="M116" s="169"/>
      <c r="N116" s="184"/>
      <c r="O116" s="184"/>
      <c r="P116" s="184"/>
      <c r="Q116" s="184"/>
      <c r="R116" s="184"/>
      <c r="S116" s="184"/>
      <c r="T116" s="171"/>
      <c r="AT116" s="166"/>
      <c r="AU116" s="166"/>
      <c r="AY116" s="166"/>
    </row>
    <row r="117" spans="2:51" s="15" customFormat="1" ht="12" hidden="1">
      <c r="B117" s="165"/>
      <c r="D117" s="148" t="s">
        <v>127</v>
      </c>
      <c r="E117" s="159" t="s">
        <v>3</v>
      </c>
      <c r="F117" s="160" t="s">
        <v>446</v>
      </c>
      <c r="G117" s="14"/>
      <c r="H117" s="161">
        <v>30</v>
      </c>
      <c r="L117" s="165"/>
      <c r="M117" s="169"/>
      <c r="N117" s="184"/>
      <c r="O117" s="184"/>
      <c r="P117" s="184"/>
      <c r="Q117" s="184"/>
      <c r="R117" s="184"/>
      <c r="S117" s="184"/>
      <c r="T117" s="171"/>
      <c r="AT117" s="166"/>
      <c r="AU117" s="166"/>
      <c r="AY117" s="166"/>
    </row>
    <row r="118" spans="2:51" s="15" customFormat="1" ht="12" hidden="1">
      <c r="B118" s="165"/>
      <c r="D118" s="148" t="s">
        <v>127</v>
      </c>
      <c r="E118" s="166" t="s">
        <v>3</v>
      </c>
      <c r="F118" s="167" t="s">
        <v>131</v>
      </c>
      <c r="H118" s="168">
        <v>40</v>
      </c>
      <c r="L118" s="165"/>
      <c r="M118" s="169"/>
      <c r="N118" s="184"/>
      <c r="O118" s="184"/>
      <c r="P118" s="184"/>
      <c r="Q118" s="184"/>
      <c r="R118" s="184"/>
      <c r="S118" s="184"/>
      <c r="T118" s="171"/>
      <c r="AT118" s="166"/>
      <c r="AU118" s="166"/>
      <c r="AY118" s="166"/>
    </row>
    <row r="119" spans="1:65" s="2" customFormat="1" ht="14.45" customHeight="1">
      <c r="A119" s="30"/>
      <c r="B119" s="135"/>
      <c r="C119" s="136">
        <v>1</v>
      </c>
      <c r="D119" s="136" t="s">
        <v>121</v>
      </c>
      <c r="E119" s="137" t="s">
        <v>135</v>
      </c>
      <c r="F119" s="138" t="s">
        <v>136</v>
      </c>
      <c r="G119" s="139" t="s">
        <v>122</v>
      </c>
      <c r="H119" s="140">
        <v>5.5</v>
      </c>
      <c r="I119" s="141">
        <v>0</v>
      </c>
      <c r="J119" s="141">
        <f>ROUND(I119*H119,2)</f>
        <v>0</v>
      </c>
      <c r="K119" s="138" t="s">
        <v>123</v>
      </c>
      <c r="L119" s="31"/>
      <c r="M119" s="142" t="s">
        <v>3</v>
      </c>
      <c r="N119" s="143" t="s">
        <v>43</v>
      </c>
      <c r="O119" s="144">
        <v>0.551</v>
      </c>
      <c r="P119" s="144">
        <f>O119*H119</f>
        <v>3.0305000000000004</v>
      </c>
      <c r="Q119" s="144">
        <v>0</v>
      </c>
      <c r="R119" s="144">
        <f>Q119*H119</f>
        <v>0</v>
      </c>
      <c r="S119" s="144">
        <v>0</v>
      </c>
      <c r="T119" s="145">
        <f>S119*H119</f>
        <v>0</v>
      </c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R119" s="146" t="s">
        <v>124</v>
      </c>
      <c r="AT119" s="146" t="s">
        <v>121</v>
      </c>
      <c r="AU119" s="146" t="s">
        <v>81</v>
      </c>
      <c r="AY119" s="17" t="s">
        <v>119</v>
      </c>
      <c r="BE119" s="147">
        <f>IF(N119="základní",J119,0)</f>
        <v>0</v>
      </c>
      <c r="BF119" s="147">
        <f>IF(N119="snížená",J119,0)</f>
        <v>0</v>
      </c>
      <c r="BG119" s="147">
        <f>IF(N119="zákl. přenesená",J119,0)</f>
        <v>0</v>
      </c>
      <c r="BH119" s="147">
        <f>IF(N119="sníž. přenesená",J119,0)</f>
        <v>0</v>
      </c>
      <c r="BI119" s="147">
        <f>IF(N119="nulová",J119,0)</f>
        <v>0</v>
      </c>
      <c r="BJ119" s="17" t="s">
        <v>79</v>
      </c>
      <c r="BK119" s="147">
        <f>ROUND(I119*H119,2)</f>
        <v>0</v>
      </c>
      <c r="BL119" s="17" t="s">
        <v>124</v>
      </c>
      <c r="BM119" s="146" t="s">
        <v>137</v>
      </c>
    </row>
    <row r="120" spans="2:51" s="13" customFormat="1" ht="12">
      <c r="B120" s="152"/>
      <c r="D120" s="148" t="s">
        <v>127</v>
      </c>
      <c r="E120" s="153" t="s">
        <v>3</v>
      </c>
      <c r="F120" s="154" t="s">
        <v>138</v>
      </c>
      <c r="H120" s="153" t="s">
        <v>3</v>
      </c>
      <c r="L120" s="152"/>
      <c r="M120" s="155"/>
      <c r="N120" s="156"/>
      <c r="O120" s="156"/>
      <c r="P120" s="156"/>
      <c r="Q120" s="156"/>
      <c r="R120" s="156"/>
      <c r="S120" s="156"/>
      <c r="T120" s="157"/>
      <c r="AT120" s="153" t="s">
        <v>127</v>
      </c>
      <c r="AU120" s="153" t="s">
        <v>81</v>
      </c>
      <c r="AV120" s="13" t="s">
        <v>79</v>
      </c>
      <c r="AW120" s="13" t="s">
        <v>34</v>
      </c>
      <c r="AX120" s="13" t="s">
        <v>72</v>
      </c>
      <c r="AY120" s="153" t="s">
        <v>119</v>
      </c>
    </row>
    <row r="121" spans="2:51" s="13" customFormat="1" ht="12">
      <c r="B121" s="152"/>
      <c r="D121" s="148" t="s">
        <v>127</v>
      </c>
      <c r="E121" s="153" t="s">
        <v>3</v>
      </c>
      <c r="F121" s="154" t="s">
        <v>139</v>
      </c>
      <c r="H121" s="153" t="s">
        <v>3</v>
      </c>
      <c r="L121" s="152"/>
      <c r="M121" s="155"/>
      <c r="N121" s="156"/>
      <c r="O121" s="156"/>
      <c r="P121" s="156"/>
      <c r="Q121" s="156"/>
      <c r="R121" s="156"/>
      <c r="S121" s="156"/>
      <c r="T121" s="157"/>
      <c r="AT121" s="153" t="s">
        <v>127</v>
      </c>
      <c r="AU121" s="153" t="s">
        <v>81</v>
      </c>
      <c r="AV121" s="13" t="s">
        <v>79</v>
      </c>
      <c r="AW121" s="13" t="s">
        <v>34</v>
      </c>
      <c r="AX121" s="13" t="s">
        <v>72</v>
      </c>
      <c r="AY121" s="153" t="s">
        <v>119</v>
      </c>
    </row>
    <row r="122" spans="2:51" s="14" customFormat="1" ht="12">
      <c r="B122" s="158"/>
      <c r="D122" s="148" t="s">
        <v>127</v>
      </c>
      <c r="E122" s="159" t="s">
        <v>3</v>
      </c>
      <c r="F122" s="160" t="s">
        <v>447</v>
      </c>
      <c r="H122" s="161">
        <v>0.5</v>
      </c>
      <c r="L122" s="158"/>
      <c r="M122" s="162"/>
      <c r="N122" s="163"/>
      <c r="O122" s="163"/>
      <c r="P122" s="163"/>
      <c r="Q122" s="163"/>
      <c r="R122" s="163"/>
      <c r="S122" s="163"/>
      <c r="T122" s="164"/>
      <c r="AT122" s="159" t="s">
        <v>127</v>
      </c>
      <c r="AU122" s="159" t="s">
        <v>81</v>
      </c>
      <c r="AV122" s="14" t="s">
        <v>81</v>
      </c>
      <c r="AW122" s="14" t="s">
        <v>34</v>
      </c>
      <c r="AX122" s="14" t="s">
        <v>72</v>
      </c>
      <c r="AY122" s="159" t="s">
        <v>119</v>
      </c>
    </row>
    <row r="123" spans="2:51" s="13" customFormat="1" ht="12">
      <c r="B123" s="152"/>
      <c r="D123" s="148" t="s">
        <v>127</v>
      </c>
      <c r="E123" s="153" t="s">
        <v>3</v>
      </c>
      <c r="F123" s="154" t="s">
        <v>130</v>
      </c>
      <c r="H123" s="153" t="s">
        <v>3</v>
      </c>
      <c r="L123" s="152"/>
      <c r="M123" s="155"/>
      <c r="N123" s="156"/>
      <c r="O123" s="156"/>
      <c r="P123" s="156"/>
      <c r="Q123" s="156"/>
      <c r="R123" s="156"/>
      <c r="S123" s="156"/>
      <c r="T123" s="157"/>
      <c r="AT123" s="153" t="s">
        <v>127</v>
      </c>
      <c r="AU123" s="153" t="s">
        <v>81</v>
      </c>
      <c r="AV123" s="13" t="s">
        <v>79</v>
      </c>
      <c r="AW123" s="13" t="s">
        <v>34</v>
      </c>
      <c r="AX123" s="13" t="s">
        <v>72</v>
      </c>
      <c r="AY123" s="153" t="s">
        <v>119</v>
      </c>
    </row>
    <row r="124" spans="2:51" s="14" customFormat="1" ht="12">
      <c r="B124" s="158"/>
      <c r="D124" s="148" t="s">
        <v>127</v>
      </c>
      <c r="E124" s="159" t="s">
        <v>3</v>
      </c>
      <c r="F124" s="160" t="s">
        <v>431</v>
      </c>
      <c r="H124" s="161">
        <v>5</v>
      </c>
      <c r="L124" s="158"/>
      <c r="M124" s="162"/>
      <c r="N124" s="163"/>
      <c r="O124" s="163"/>
      <c r="P124" s="163"/>
      <c r="Q124" s="163"/>
      <c r="R124" s="163"/>
      <c r="S124" s="163"/>
      <c r="T124" s="164"/>
      <c r="AT124" s="159" t="s">
        <v>127</v>
      </c>
      <c r="AU124" s="159" t="s">
        <v>81</v>
      </c>
      <c r="AV124" s="14" t="s">
        <v>81</v>
      </c>
      <c r="AW124" s="14" t="s">
        <v>34</v>
      </c>
      <c r="AX124" s="14" t="s">
        <v>72</v>
      </c>
      <c r="AY124" s="159" t="s">
        <v>119</v>
      </c>
    </row>
    <row r="125" spans="2:51" s="15" customFormat="1" ht="12">
      <c r="B125" s="165"/>
      <c r="D125" s="148" t="s">
        <v>127</v>
      </c>
      <c r="E125" s="166" t="s">
        <v>3</v>
      </c>
      <c r="F125" s="167" t="s">
        <v>131</v>
      </c>
      <c r="H125" s="168">
        <v>5.5</v>
      </c>
      <c r="L125" s="165"/>
      <c r="M125" s="169"/>
      <c r="N125" s="170"/>
      <c r="O125" s="170"/>
      <c r="P125" s="170"/>
      <c r="Q125" s="170"/>
      <c r="R125" s="170"/>
      <c r="S125" s="170"/>
      <c r="T125" s="171"/>
      <c r="AT125" s="166" t="s">
        <v>127</v>
      </c>
      <c r="AU125" s="166" t="s">
        <v>81</v>
      </c>
      <c r="AV125" s="15" t="s">
        <v>124</v>
      </c>
      <c r="AW125" s="15" t="s">
        <v>34</v>
      </c>
      <c r="AX125" s="15" t="s">
        <v>79</v>
      </c>
      <c r="AY125" s="166" t="s">
        <v>119</v>
      </c>
    </row>
    <row r="126" spans="1:65" s="2" customFormat="1" ht="14.45" customHeight="1">
      <c r="A126" s="30"/>
      <c r="B126" s="135"/>
      <c r="C126" s="136">
        <v>2</v>
      </c>
      <c r="D126" s="136" t="s">
        <v>121</v>
      </c>
      <c r="E126" s="137" t="s">
        <v>142</v>
      </c>
      <c r="F126" s="138" t="s">
        <v>143</v>
      </c>
      <c r="G126" s="139" t="s">
        <v>122</v>
      </c>
      <c r="H126" s="140">
        <v>5.5</v>
      </c>
      <c r="I126" s="141">
        <v>0</v>
      </c>
      <c r="J126" s="141">
        <f>ROUND(I126*H126,2)</f>
        <v>0</v>
      </c>
      <c r="K126" s="138" t="s">
        <v>123</v>
      </c>
      <c r="L126" s="31"/>
      <c r="M126" s="142" t="s">
        <v>3</v>
      </c>
      <c r="N126" s="143" t="s">
        <v>43</v>
      </c>
      <c r="O126" s="144">
        <v>0.074</v>
      </c>
      <c r="P126" s="144">
        <f>O126*H126</f>
        <v>0.407</v>
      </c>
      <c r="Q126" s="144">
        <v>0</v>
      </c>
      <c r="R126" s="144">
        <f>Q126*H126</f>
        <v>0</v>
      </c>
      <c r="S126" s="144">
        <v>0</v>
      </c>
      <c r="T126" s="145">
        <f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46" t="s">
        <v>124</v>
      </c>
      <c r="AT126" s="146" t="s">
        <v>121</v>
      </c>
      <c r="AU126" s="146" t="s">
        <v>81</v>
      </c>
      <c r="AY126" s="17" t="s">
        <v>119</v>
      </c>
      <c r="BE126" s="147">
        <f>IF(N126="základní",J126,0)</f>
        <v>0</v>
      </c>
      <c r="BF126" s="147">
        <f>IF(N126="snížená",J126,0)</f>
        <v>0</v>
      </c>
      <c r="BG126" s="147">
        <f>IF(N126="zákl. přenesená",J126,0)</f>
        <v>0</v>
      </c>
      <c r="BH126" s="147">
        <f>IF(N126="sníž. přenesená",J126,0)</f>
        <v>0</v>
      </c>
      <c r="BI126" s="147">
        <f>IF(N126="nulová",J126,0)</f>
        <v>0</v>
      </c>
      <c r="BJ126" s="17" t="s">
        <v>79</v>
      </c>
      <c r="BK126" s="147">
        <f>ROUND(I126*H126,2)</f>
        <v>0</v>
      </c>
      <c r="BL126" s="17" t="s">
        <v>124</v>
      </c>
      <c r="BM126" s="146" t="s">
        <v>144</v>
      </c>
    </row>
    <row r="127" spans="2:51" s="13" customFormat="1" ht="12">
      <c r="B127" s="152"/>
      <c r="D127" s="148" t="s">
        <v>127</v>
      </c>
      <c r="E127" s="153" t="s">
        <v>3</v>
      </c>
      <c r="F127" s="154" t="s">
        <v>139</v>
      </c>
      <c r="H127" s="153" t="s">
        <v>3</v>
      </c>
      <c r="L127" s="152"/>
      <c r="M127" s="155"/>
      <c r="N127" s="156"/>
      <c r="O127" s="156"/>
      <c r="P127" s="156"/>
      <c r="Q127" s="156"/>
      <c r="R127" s="156"/>
      <c r="S127" s="156"/>
      <c r="T127" s="157"/>
      <c r="AT127" s="153" t="s">
        <v>127</v>
      </c>
      <c r="AU127" s="153" t="s">
        <v>81</v>
      </c>
      <c r="AV127" s="13" t="s">
        <v>79</v>
      </c>
      <c r="AW127" s="13" t="s">
        <v>34</v>
      </c>
      <c r="AX127" s="13" t="s">
        <v>72</v>
      </c>
      <c r="AY127" s="153" t="s">
        <v>119</v>
      </c>
    </row>
    <row r="128" spans="2:51" s="14" customFormat="1" ht="12">
      <c r="B128" s="158"/>
      <c r="D128" s="148" t="s">
        <v>127</v>
      </c>
      <c r="E128" s="159" t="s">
        <v>3</v>
      </c>
      <c r="F128" s="160" t="s">
        <v>447</v>
      </c>
      <c r="H128" s="161">
        <v>0.5</v>
      </c>
      <c r="L128" s="158"/>
      <c r="M128" s="162"/>
      <c r="N128" s="163"/>
      <c r="O128" s="163"/>
      <c r="P128" s="163"/>
      <c r="Q128" s="163"/>
      <c r="R128" s="163"/>
      <c r="S128" s="163"/>
      <c r="T128" s="164"/>
      <c r="AT128" s="159" t="s">
        <v>127</v>
      </c>
      <c r="AU128" s="159" t="s">
        <v>81</v>
      </c>
      <c r="AV128" s="14" t="s">
        <v>81</v>
      </c>
      <c r="AW128" s="14" t="s">
        <v>34</v>
      </c>
      <c r="AX128" s="14" t="s">
        <v>72</v>
      </c>
      <c r="AY128" s="159" t="s">
        <v>119</v>
      </c>
    </row>
    <row r="129" spans="2:51" s="13" customFormat="1" ht="12">
      <c r="B129" s="152"/>
      <c r="D129" s="148" t="s">
        <v>127</v>
      </c>
      <c r="E129" s="153" t="s">
        <v>3</v>
      </c>
      <c r="F129" s="154" t="s">
        <v>130</v>
      </c>
      <c r="H129" s="153" t="s">
        <v>3</v>
      </c>
      <c r="L129" s="152"/>
      <c r="M129" s="155"/>
      <c r="N129" s="156"/>
      <c r="O129" s="156"/>
      <c r="P129" s="156"/>
      <c r="Q129" s="156"/>
      <c r="R129" s="156"/>
      <c r="S129" s="156"/>
      <c r="T129" s="157"/>
      <c r="AT129" s="153" t="s">
        <v>127</v>
      </c>
      <c r="AU129" s="153" t="s">
        <v>81</v>
      </c>
      <c r="AV129" s="13" t="s">
        <v>79</v>
      </c>
      <c r="AW129" s="13" t="s">
        <v>34</v>
      </c>
      <c r="AX129" s="13" t="s">
        <v>72</v>
      </c>
      <c r="AY129" s="153" t="s">
        <v>119</v>
      </c>
    </row>
    <row r="130" spans="2:51" s="14" customFormat="1" ht="12">
      <c r="B130" s="158"/>
      <c r="D130" s="148" t="s">
        <v>127</v>
      </c>
      <c r="E130" s="159" t="s">
        <v>3</v>
      </c>
      <c r="F130" s="160" t="s">
        <v>431</v>
      </c>
      <c r="H130" s="161">
        <v>5</v>
      </c>
      <c r="L130" s="158"/>
      <c r="M130" s="162"/>
      <c r="N130" s="163"/>
      <c r="O130" s="163"/>
      <c r="P130" s="163"/>
      <c r="Q130" s="163"/>
      <c r="R130" s="163"/>
      <c r="S130" s="163"/>
      <c r="T130" s="164"/>
      <c r="AT130" s="159" t="s">
        <v>127</v>
      </c>
      <c r="AU130" s="159" t="s">
        <v>81</v>
      </c>
      <c r="AV130" s="14" t="s">
        <v>81</v>
      </c>
      <c r="AW130" s="14" t="s">
        <v>34</v>
      </c>
      <c r="AX130" s="14" t="s">
        <v>72</v>
      </c>
      <c r="AY130" s="159" t="s">
        <v>119</v>
      </c>
    </row>
    <row r="131" spans="2:51" s="15" customFormat="1" ht="12">
      <c r="B131" s="165"/>
      <c r="D131" s="148" t="s">
        <v>127</v>
      </c>
      <c r="E131" s="166" t="s">
        <v>3</v>
      </c>
      <c r="F131" s="167" t="s">
        <v>131</v>
      </c>
      <c r="H131" s="168">
        <v>5.5</v>
      </c>
      <c r="L131" s="165"/>
      <c r="M131" s="169"/>
      <c r="N131" s="170"/>
      <c r="O131" s="170"/>
      <c r="P131" s="170"/>
      <c r="Q131" s="170"/>
      <c r="R131" s="170"/>
      <c r="S131" s="170"/>
      <c r="T131" s="171"/>
      <c r="AT131" s="166" t="s">
        <v>127</v>
      </c>
      <c r="AU131" s="166" t="s">
        <v>81</v>
      </c>
      <c r="AV131" s="15" t="s">
        <v>124</v>
      </c>
      <c r="AW131" s="15" t="s">
        <v>34</v>
      </c>
      <c r="AX131" s="15" t="s">
        <v>79</v>
      </c>
      <c r="AY131" s="166" t="s">
        <v>119</v>
      </c>
    </row>
    <row r="132" spans="1:65" s="2" customFormat="1" ht="24.2" customHeight="1">
      <c r="A132" s="30"/>
      <c r="B132" s="135"/>
      <c r="C132" s="136">
        <v>3</v>
      </c>
      <c r="D132" s="136" t="s">
        <v>121</v>
      </c>
      <c r="E132" s="137" t="s">
        <v>145</v>
      </c>
      <c r="F132" s="138" t="s">
        <v>146</v>
      </c>
      <c r="G132" s="139" t="s">
        <v>122</v>
      </c>
      <c r="H132" s="140">
        <v>1.925</v>
      </c>
      <c r="I132" s="141">
        <v>0</v>
      </c>
      <c r="J132" s="141">
        <f>ROUND(I132*H132,2)</f>
        <v>0</v>
      </c>
      <c r="K132" s="138" t="s">
        <v>123</v>
      </c>
      <c r="L132" s="31"/>
      <c r="M132" s="142" t="s">
        <v>3</v>
      </c>
      <c r="N132" s="143" t="s">
        <v>43</v>
      </c>
      <c r="O132" s="144">
        <v>0.09</v>
      </c>
      <c r="P132" s="144">
        <f>O132*H132</f>
        <v>0.17325</v>
      </c>
      <c r="Q132" s="144">
        <v>0</v>
      </c>
      <c r="R132" s="144">
        <f>Q132*H132</f>
        <v>0</v>
      </c>
      <c r="S132" s="144">
        <v>0</v>
      </c>
      <c r="T132" s="145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46" t="s">
        <v>124</v>
      </c>
      <c r="AT132" s="146" t="s">
        <v>121</v>
      </c>
      <c r="AU132" s="146" t="s">
        <v>81</v>
      </c>
      <c r="AY132" s="17" t="s">
        <v>119</v>
      </c>
      <c r="BE132" s="147">
        <f>IF(N132="základní",J132,0)</f>
        <v>0</v>
      </c>
      <c r="BF132" s="147">
        <f>IF(N132="snížená",J132,0)</f>
        <v>0</v>
      </c>
      <c r="BG132" s="147">
        <f>IF(N132="zákl. přenesená",J132,0)</f>
        <v>0</v>
      </c>
      <c r="BH132" s="147">
        <f>IF(N132="sníž. přenesená",J132,0)</f>
        <v>0</v>
      </c>
      <c r="BI132" s="147">
        <f>IF(N132="nulová",J132,0)</f>
        <v>0</v>
      </c>
      <c r="BJ132" s="17" t="s">
        <v>79</v>
      </c>
      <c r="BK132" s="147">
        <f>ROUND(I132*H132,2)</f>
        <v>0</v>
      </c>
      <c r="BL132" s="17" t="s">
        <v>124</v>
      </c>
      <c r="BM132" s="146" t="s">
        <v>147</v>
      </c>
    </row>
    <row r="133" spans="2:51" s="13" customFormat="1" ht="12">
      <c r="B133" s="152"/>
      <c r="D133" s="148" t="s">
        <v>127</v>
      </c>
      <c r="E133" s="153" t="s">
        <v>3</v>
      </c>
      <c r="F133" s="154" t="s">
        <v>148</v>
      </c>
      <c r="H133" s="153" t="s">
        <v>3</v>
      </c>
      <c r="L133" s="152"/>
      <c r="M133" s="155"/>
      <c r="N133" s="156"/>
      <c r="O133" s="156"/>
      <c r="P133" s="156"/>
      <c r="Q133" s="156"/>
      <c r="R133" s="156"/>
      <c r="S133" s="156"/>
      <c r="T133" s="157"/>
      <c r="AT133" s="153" t="s">
        <v>127</v>
      </c>
      <c r="AU133" s="153" t="s">
        <v>81</v>
      </c>
      <c r="AV133" s="13" t="s">
        <v>79</v>
      </c>
      <c r="AW133" s="13" t="s">
        <v>34</v>
      </c>
      <c r="AX133" s="13" t="s">
        <v>72</v>
      </c>
      <c r="AY133" s="153" t="s">
        <v>119</v>
      </c>
    </row>
    <row r="134" spans="2:51" s="13" customFormat="1" ht="12">
      <c r="B134" s="152"/>
      <c r="D134" s="148" t="s">
        <v>127</v>
      </c>
      <c r="E134" s="153" t="s">
        <v>3</v>
      </c>
      <c r="F134" s="154" t="s">
        <v>139</v>
      </c>
      <c r="H134" s="153" t="s">
        <v>3</v>
      </c>
      <c r="L134" s="152"/>
      <c r="M134" s="155"/>
      <c r="N134" s="156"/>
      <c r="O134" s="156"/>
      <c r="P134" s="156"/>
      <c r="Q134" s="156"/>
      <c r="R134" s="156"/>
      <c r="S134" s="156"/>
      <c r="T134" s="157"/>
      <c r="AT134" s="153" t="s">
        <v>127</v>
      </c>
      <c r="AU134" s="153" t="s">
        <v>81</v>
      </c>
      <c r="AV134" s="13" t="s">
        <v>79</v>
      </c>
      <c r="AW134" s="13" t="s">
        <v>34</v>
      </c>
      <c r="AX134" s="13" t="s">
        <v>72</v>
      </c>
      <c r="AY134" s="153" t="s">
        <v>119</v>
      </c>
    </row>
    <row r="135" spans="2:51" s="14" customFormat="1" ht="12">
      <c r="B135" s="158"/>
      <c r="D135" s="148" t="s">
        <v>127</v>
      </c>
      <c r="E135" s="159" t="s">
        <v>3</v>
      </c>
      <c r="F135" s="160" t="s">
        <v>448</v>
      </c>
      <c r="H135" s="161">
        <v>0.175</v>
      </c>
      <c r="L135" s="158"/>
      <c r="M135" s="162"/>
      <c r="N135" s="163"/>
      <c r="O135" s="163"/>
      <c r="P135" s="163"/>
      <c r="Q135" s="163"/>
      <c r="R135" s="163"/>
      <c r="S135" s="163"/>
      <c r="T135" s="164"/>
      <c r="AT135" s="159" t="s">
        <v>127</v>
      </c>
      <c r="AU135" s="159" t="s">
        <v>81</v>
      </c>
      <c r="AV135" s="14" t="s">
        <v>81</v>
      </c>
      <c r="AW135" s="14" t="s">
        <v>34</v>
      </c>
      <c r="AX135" s="14" t="s">
        <v>72</v>
      </c>
      <c r="AY135" s="159" t="s">
        <v>119</v>
      </c>
    </row>
    <row r="136" spans="2:51" s="13" customFormat="1" ht="12">
      <c r="B136" s="152"/>
      <c r="D136" s="148" t="s">
        <v>127</v>
      </c>
      <c r="E136" s="153" t="s">
        <v>3</v>
      </c>
      <c r="F136" s="154" t="s">
        <v>130</v>
      </c>
      <c r="H136" s="153" t="s">
        <v>3</v>
      </c>
      <c r="L136" s="152"/>
      <c r="M136" s="155"/>
      <c r="N136" s="156"/>
      <c r="O136" s="156"/>
      <c r="P136" s="156"/>
      <c r="Q136" s="156"/>
      <c r="R136" s="156"/>
      <c r="S136" s="156"/>
      <c r="T136" s="157"/>
      <c r="AT136" s="153" t="s">
        <v>127</v>
      </c>
      <c r="AU136" s="153" t="s">
        <v>81</v>
      </c>
      <c r="AV136" s="13" t="s">
        <v>79</v>
      </c>
      <c r="AW136" s="13" t="s">
        <v>34</v>
      </c>
      <c r="AX136" s="13" t="s">
        <v>72</v>
      </c>
      <c r="AY136" s="153" t="s">
        <v>119</v>
      </c>
    </row>
    <row r="137" spans="2:51" s="14" customFormat="1" ht="12">
      <c r="B137" s="158"/>
      <c r="D137" s="148" t="s">
        <v>127</v>
      </c>
      <c r="E137" s="159" t="s">
        <v>3</v>
      </c>
      <c r="F137" s="160" t="s">
        <v>449</v>
      </c>
      <c r="H137" s="161">
        <v>1.75</v>
      </c>
      <c r="L137" s="158"/>
      <c r="M137" s="162"/>
      <c r="N137" s="163"/>
      <c r="O137" s="163"/>
      <c r="P137" s="163"/>
      <c r="Q137" s="163"/>
      <c r="R137" s="163"/>
      <c r="S137" s="163"/>
      <c r="T137" s="164"/>
      <c r="AT137" s="159" t="s">
        <v>127</v>
      </c>
      <c r="AU137" s="159" t="s">
        <v>81</v>
      </c>
      <c r="AV137" s="14" t="s">
        <v>81</v>
      </c>
      <c r="AW137" s="14" t="s">
        <v>34</v>
      </c>
      <c r="AX137" s="14" t="s">
        <v>72</v>
      </c>
      <c r="AY137" s="159" t="s">
        <v>119</v>
      </c>
    </row>
    <row r="138" spans="2:51" s="15" customFormat="1" ht="12">
      <c r="B138" s="165"/>
      <c r="D138" s="148" t="s">
        <v>127</v>
      </c>
      <c r="E138" s="166" t="s">
        <v>3</v>
      </c>
      <c r="F138" s="167" t="s">
        <v>131</v>
      </c>
      <c r="H138" s="168">
        <v>1.925</v>
      </c>
      <c r="L138" s="165"/>
      <c r="M138" s="169"/>
      <c r="N138" s="170"/>
      <c r="O138" s="170"/>
      <c r="P138" s="170"/>
      <c r="Q138" s="170"/>
      <c r="R138" s="170"/>
      <c r="S138" s="170"/>
      <c r="T138" s="171"/>
      <c r="AT138" s="166" t="s">
        <v>127</v>
      </c>
      <c r="AU138" s="166" t="s">
        <v>81</v>
      </c>
      <c r="AV138" s="15" t="s">
        <v>124</v>
      </c>
      <c r="AW138" s="15" t="s">
        <v>34</v>
      </c>
      <c r="AX138" s="15" t="s">
        <v>79</v>
      </c>
      <c r="AY138" s="166" t="s">
        <v>119</v>
      </c>
    </row>
    <row r="139" spans="1:65" s="2" customFormat="1" ht="24.2" customHeight="1">
      <c r="A139" s="30"/>
      <c r="B139" s="135"/>
      <c r="C139" s="136">
        <v>4</v>
      </c>
      <c r="D139" s="136" t="s">
        <v>121</v>
      </c>
      <c r="E139" s="137" t="s">
        <v>150</v>
      </c>
      <c r="F139" s="138" t="s">
        <v>151</v>
      </c>
      <c r="G139" s="139" t="s">
        <v>122</v>
      </c>
      <c r="H139" s="140">
        <v>1.925</v>
      </c>
      <c r="I139" s="141">
        <v>0</v>
      </c>
      <c r="J139" s="141">
        <f>ROUND(I139*H139,2)</f>
        <v>0</v>
      </c>
      <c r="K139" s="138" t="s">
        <v>123</v>
      </c>
      <c r="L139" s="31"/>
      <c r="M139" s="142" t="s">
        <v>3</v>
      </c>
      <c r="N139" s="143" t="s">
        <v>43</v>
      </c>
      <c r="O139" s="144">
        <v>0.114</v>
      </c>
      <c r="P139" s="144">
        <f>O139*H139</f>
        <v>0.21945</v>
      </c>
      <c r="Q139" s="144">
        <v>0</v>
      </c>
      <c r="R139" s="144">
        <f>Q139*H139</f>
        <v>0</v>
      </c>
      <c r="S139" s="144">
        <v>0</v>
      </c>
      <c r="T139" s="145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46" t="s">
        <v>124</v>
      </c>
      <c r="AT139" s="146" t="s">
        <v>121</v>
      </c>
      <c r="AU139" s="146" t="s">
        <v>81</v>
      </c>
      <c r="AY139" s="17" t="s">
        <v>119</v>
      </c>
      <c r="BE139" s="147">
        <f>IF(N139="základní",J139,0)</f>
        <v>0</v>
      </c>
      <c r="BF139" s="147">
        <f>IF(N139="snížená",J139,0)</f>
        <v>0</v>
      </c>
      <c r="BG139" s="147">
        <f>IF(N139="zákl. přenesená",J139,0)</f>
        <v>0</v>
      </c>
      <c r="BH139" s="147">
        <f>IF(N139="sníž. přenesená",J139,0)</f>
        <v>0</v>
      </c>
      <c r="BI139" s="147">
        <f>IF(N139="nulová",J139,0)</f>
        <v>0</v>
      </c>
      <c r="BJ139" s="17" t="s">
        <v>79</v>
      </c>
      <c r="BK139" s="147">
        <f>ROUND(I139*H139,2)</f>
        <v>0</v>
      </c>
      <c r="BL139" s="17" t="s">
        <v>124</v>
      </c>
      <c r="BM139" s="146" t="s">
        <v>152</v>
      </c>
    </row>
    <row r="140" spans="2:51" s="13" customFormat="1" ht="12">
      <c r="B140" s="152"/>
      <c r="D140" s="148" t="s">
        <v>127</v>
      </c>
      <c r="E140" s="153" t="s">
        <v>3</v>
      </c>
      <c r="F140" s="154" t="s">
        <v>148</v>
      </c>
      <c r="H140" s="153" t="s">
        <v>3</v>
      </c>
      <c r="L140" s="152"/>
      <c r="M140" s="155"/>
      <c r="N140" s="156"/>
      <c r="O140" s="156"/>
      <c r="P140" s="156"/>
      <c r="Q140" s="156"/>
      <c r="R140" s="156"/>
      <c r="S140" s="156"/>
      <c r="T140" s="157"/>
      <c r="AT140" s="153" t="s">
        <v>127</v>
      </c>
      <c r="AU140" s="153" t="s">
        <v>81</v>
      </c>
      <c r="AV140" s="13" t="s">
        <v>79</v>
      </c>
      <c r="AW140" s="13" t="s">
        <v>34</v>
      </c>
      <c r="AX140" s="13" t="s">
        <v>72</v>
      </c>
      <c r="AY140" s="153" t="s">
        <v>119</v>
      </c>
    </row>
    <row r="141" spans="2:51" s="13" customFormat="1" ht="12">
      <c r="B141" s="152"/>
      <c r="D141" s="148" t="s">
        <v>127</v>
      </c>
      <c r="E141" s="153" t="s">
        <v>3</v>
      </c>
      <c r="F141" s="154" t="s">
        <v>139</v>
      </c>
      <c r="H141" s="153" t="s">
        <v>3</v>
      </c>
      <c r="L141" s="152"/>
      <c r="M141" s="155"/>
      <c r="N141" s="156"/>
      <c r="O141" s="156"/>
      <c r="P141" s="156"/>
      <c r="Q141" s="156"/>
      <c r="R141" s="156"/>
      <c r="S141" s="156"/>
      <c r="T141" s="157"/>
      <c r="AT141" s="153" t="s">
        <v>127</v>
      </c>
      <c r="AU141" s="153" t="s">
        <v>81</v>
      </c>
      <c r="AV141" s="13" t="s">
        <v>79</v>
      </c>
      <c r="AW141" s="13" t="s">
        <v>34</v>
      </c>
      <c r="AX141" s="13" t="s">
        <v>72</v>
      </c>
      <c r="AY141" s="153" t="s">
        <v>119</v>
      </c>
    </row>
    <row r="142" spans="2:51" s="14" customFormat="1" ht="12">
      <c r="B142" s="158"/>
      <c r="D142" s="148" t="s">
        <v>127</v>
      </c>
      <c r="E142" s="159" t="s">
        <v>3</v>
      </c>
      <c r="F142" s="160" t="s">
        <v>448</v>
      </c>
      <c r="H142" s="161">
        <v>0.175</v>
      </c>
      <c r="L142" s="158"/>
      <c r="M142" s="162"/>
      <c r="N142" s="163"/>
      <c r="O142" s="163"/>
      <c r="P142" s="163"/>
      <c r="Q142" s="163"/>
      <c r="R142" s="163"/>
      <c r="S142" s="163"/>
      <c r="T142" s="164"/>
      <c r="AT142" s="159" t="s">
        <v>127</v>
      </c>
      <c r="AU142" s="159" t="s">
        <v>81</v>
      </c>
      <c r="AV142" s="14" t="s">
        <v>81</v>
      </c>
      <c r="AW142" s="14" t="s">
        <v>34</v>
      </c>
      <c r="AX142" s="14" t="s">
        <v>72</v>
      </c>
      <c r="AY142" s="159" t="s">
        <v>119</v>
      </c>
    </row>
    <row r="143" spans="2:51" s="13" customFormat="1" ht="12">
      <c r="B143" s="152"/>
      <c r="D143" s="148" t="s">
        <v>127</v>
      </c>
      <c r="E143" s="153" t="s">
        <v>3</v>
      </c>
      <c r="F143" s="154" t="s">
        <v>130</v>
      </c>
      <c r="H143" s="153" t="s">
        <v>3</v>
      </c>
      <c r="L143" s="152"/>
      <c r="M143" s="155"/>
      <c r="N143" s="156"/>
      <c r="O143" s="156"/>
      <c r="P143" s="156"/>
      <c r="Q143" s="156"/>
      <c r="R143" s="156"/>
      <c r="S143" s="156"/>
      <c r="T143" s="157"/>
      <c r="AT143" s="153" t="s">
        <v>127</v>
      </c>
      <c r="AU143" s="153" t="s">
        <v>81</v>
      </c>
      <c r="AV143" s="13" t="s">
        <v>79</v>
      </c>
      <c r="AW143" s="13" t="s">
        <v>34</v>
      </c>
      <c r="AX143" s="13" t="s">
        <v>72</v>
      </c>
      <c r="AY143" s="153" t="s">
        <v>119</v>
      </c>
    </row>
    <row r="144" spans="2:51" s="14" customFormat="1" ht="12">
      <c r="B144" s="158"/>
      <c r="D144" s="148" t="s">
        <v>127</v>
      </c>
      <c r="E144" s="159" t="s">
        <v>3</v>
      </c>
      <c r="F144" s="160" t="s">
        <v>449</v>
      </c>
      <c r="H144" s="161">
        <v>1.75</v>
      </c>
      <c r="L144" s="158"/>
      <c r="M144" s="162"/>
      <c r="N144" s="163"/>
      <c r="O144" s="163"/>
      <c r="P144" s="163"/>
      <c r="Q144" s="163"/>
      <c r="R144" s="163"/>
      <c r="S144" s="163"/>
      <c r="T144" s="164"/>
      <c r="AT144" s="159" t="s">
        <v>127</v>
      </c>
      <c r="AU144" s="159" t="s">
        <v>81</v>
      </c>
      <c r="AV144" s="14" t="s">
        <v>81</v>
      </c>
      <c r="AW144" s="14" t="s">
        <v>34</v>
      </c>
      <c r="AX144" s="14" t="s">
        <v>72</v>
      </c>
      <c r="AY144" s="159" t="s">
        <v>119</v>
      </c>
    </row>
    <row r="145" spans="2:51" s="15" customFormat="1" ht="12">
      <c r="B145" s="165"/>
      <c r="D145" s="148" t="s">
        <v>127</v>
      </c>
      <c r="E145" s="166" t="s">
        <v>3</v>
      </c>
      <c r="F145" s="167" t="s">
        <v>131</v>
      </c>
      <c r="H145" s="168">
        <v>1.925</v>
      </c>
      <c r="L145" s="165"/>
      <c r="M145" s="169"/>
      <c r="N145" s="170"/>
      <c r="O145" s="170"/>
      <c r="P145" s="170"/>
      <c r="Q145" s="170"/>
      <c r="R145" s="170"/>
      <c r="S145" s="170"/>
      <c r="T145" s="171"/>
      <c r="AT145" s="166" t="s">
        <v>127</v>
      </c>
      <c r="AU145" s="166" t="s">
        <v>81</v>
      </c>
      <c r="AV145" s="15" t="s">
        <v>124</v>
      </c>
      <c r="AW145" s="15" t="s">
        <v>34</v>
      </c>
      <c r="AX145" s="15" t="s">
        <v>79</v>
      </c>
      <c r="AY145" s="166" t="s">
        <v>119</v>
      </c>
    </row>
    <row r="146" spans="1:65" s="2" customFormat="1" ht="24.2" customHeight="1">
      <c r="A146" s="30"/>
      <c r="B146" s="135"/>
      <c r="C146" s="136">
        <v>5</v>
      </c>
      <c r="D146" s="136" t="s">
        <v>121</v>
      </c>
      <c r="E146" s="137" t="s">
        <v>154</v>
      </c>
      <c r="F146" s="138" t="s">
        <v>155</v>
      </c>
      <c r="G146" s="139" t="s">
        <v>122</v>
      </c>
      <c r="H146" s="140">
        <v>1.925</v>
      </c>
      <c r="I146" s="141">
        <v>0</v>
      </c>
      <c r="J146" s="141">
        <f aca="true" t="shared" si="2" ref="J146:J153">ROUND(I146*H146,2)</f>
        <v>0</v>
      </c>
      <c r="K146" s="138" t="s">
        <v>123</v>
      </c>
      <c r="L146" s="31"/>
      <c r="M146" s="142" t="s">
        <v>3</v>
      </c>
      <c r="N146" s="143" t="s">
        <v>43</v>
      </c>
      <c r="O146" s="144">
        <v>0.077</v>
      </c>
      <c r="P146" s="144">
        <f aca="true" t="shared" si="3" ref="P146:P153">O146*H146</f>
        <v>0.148225</v>
      </c>
      <c r="Q146" s="144">
        <v>0</v>
      </c>
      <c r="R146" s="144">
        <f aca="true" t="shared" si="4" ref="R146:R153">Q146*H146</f>
        <v>0</v>
      </c>
      <c r="S146" s="144">
        <v>0</v>
      </c>
      <c r="T146" s="145">
        <f aca="true" t="shared" si="5" ref="T146:T153"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46" t="s">
        <v>124</v>
      </c>
      <c r="AT146" s="146" t="s">
        <v>121</v>
      </c>
      <c r="AU146" s="146" t="s">
        <v>81</v>
      </c>
      <c r="AY146" s="17" t="s">
        <v>119</v>
      </c>
      <c r="BE146" s="147">
        <f aca="true" t="shared" si="6" ref="BE146:BE153">IF(N146="základní",J146,0)</f>
        <v>0</v>
      </c>
      <c r="BF146" s="147">
        <f aca="true" t="shared" si="7" ref="BF146:BF153">IF(N146="snížená",J146,0)</f>
        <v>0</v>
      </c>
      <c r="BG146" s="147">
        <f aca="true" t="shared" si="8" ref="BG146:BG153">IF(N146="zákl. přenesená",J146,0)</f>
        <v>0</v>
      </c>
      <c r="BH146" s="147">
        <f aca="true" t="shared" si="9" ref="BH146:BH153">IF(N146="sníž. přenesená",J146,0)</f>
        <v>0</v>
      </c>
      <c r="BI146" s="147">
        <f aca="true" t="shared" si="10" ref="BI146:BI153">IF(N146="nulová",J146,0)</f>
        <v>0</v>
      </c>
      <c r="BJ146" s="17" t="s">
        <v>79</v>
      </c>
      <c r="BK146" s="147">
        <f aca="true" t="shared" si="11" ref="BK146:BK153">ROUND(I146*H146,2)</f>
        <v>0</v>
      </c>
      <c r="BL146" s="17" t="s">
        <v>124</v>
      </c>
      <c r="BM146" s="146" t="s">
        <v>156</v>
      </c>
    </row>
    <row r="147" spans="1:65" s="2" customFormat="1" ht="14.45" customHeight="1">
      <c r="A147" s="30"/>
      <c r="B147" s="135"/>
      <c r="C147" s="172">
        <v>6</v>
      </c>
      <c r="D147" s="172" t="s">
        <v>157</v>
      </c>
      <c r="E147" s="173" t="s">
        <v>158</v>
      </c>
      <c r="F147" s="174" t="s">
        <v>159</v>
      </c>
      <c r="G147" s="175" t="s">
        <v>160</v>
      </c>
      <c r="H147" s="176">
        <v>0.2</v>
      </c>
      <c r="I147" s="177">
        <v>0</v>
      </c>
      <c r="J147" s="177">
        <f t="shared" si="2"/>
        <v>0</v>
      </c>
      <c r="K147" s="174" t="s">
        <v>123</v>
      </c>
      <c r="L147" s="178"/>
      <c r="M147" s="179" t="s">
        <v>3</v>
      </c>
      <c r="N147" s="180" t="s">
        <v>43</v>
      </c>
      <c r="O147" s="144">
        <v>0</v>
      </c>
      <c r="P147" s="144">
        <f t="shared" si="3"/>
        <v>0</v>
      </c>
      <c r="Q147" s="144">
        <v>0.001</v>
      </c>
      <c r="R147" s="144">
        <f t="shared" si="4"/>
        <v>0.0002</v>
      </c>
      <c r="S147" s="144">
        <v>0</v>
      </c>
      <c r="T147" s="145">
        <f t="shared" si="5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46" t="s">
        <v>149</v>
      </c>
      <c r="AT147" s="146" t="s">
        <v>157</v>
      </c>
      <c r="AU147" s="146" t="s">
        <v>81</v>
      </c>
      <c r="AY147" s="17" t="s">
        <v>119</v>
      </c>
      <c r="BE147" s="147">
        <f t="shared" si="6"/>
        <v>0</v>
      </c>
      <c r="BF147" s="147">
        <f t="shared" si="7"/>
        <v>0</v>
      </c>
      <c r="BG147" s="147">
        <f t="shared" si="8"/>
        <v>0</v>
      </c>
      <c r="BH147" s="147">
        <f t="shared" si="9"/>
        <v>0</v>
      </c>
      <c r="BI147" s="147">
        <f t="shared" si="10"/>
        <v>0</v>
      </c>
      <c r="BJ147" s="17" t="s">
        <v>79</v>
      </c>
      <c r="BK147" s="147">
        <f t="shared" si="11"/>
        <v>0</v>
      </c>
      <c r="BL147" s="17" t="s">
        <v>124</v>
      </c>
      <c r="BM147" s="146" t="s">
        <v>161</v>
      </c>
    </row>
    <row r="148" spans="1:65" s="2" customFormat="1" ht="14.45" customHeight="1">
      <c r="A148" s="30"/>
      <c r="B148" s="135"/>
      <c r="C148" s="136">
        <v>7</v>
      </c>
      <c r="D148" s="136" t="s">
        <v>121</v>
      </c>
      <c r="E148" s="137" t="s">
        <v>162</v>
      </c>
      <c r="F148" s="138" t="s">
        <v>163</v>
      </c>
      <c r="G148" s="139" t="s">
        <v>122</v>
      </c>
      <c r="H148" s="140">
        <v>1.925</v>
      </c>
      <c r="I148" s="141">
        <v>0</v>
      </c>
      <c r="J148" s="141">
        <f t="shared" si="2"/>
        <v>0</v>
      </c>
      <c r="K148" s="138" t="s">
        <v>123</v>
      </c>
      <c r="L148" s="31"/>
      <c r="M148" s="142" t="s">
        <v>3</v>
      </c>
      <c r="N148" s="143" t="s">
        <v>43</v>
      </c>
      <c r="O148" s="144">
        <v>0.025</v>
      </c>
      <c r="P148" s="144">
        <f t="shared" si="3"/>
        <v>0.048125</v>
      </c>
      <c r="Q148" s="144">
        <v>0</v>
      </c>
      <c r="R148" s="144">
        <f t="shared" si="4"/>
        <v>0</v>
      </c>
      <c r="S148" s="144">
        <v>0</v>
      </c>
      <c r="T148" s="145">
        <f t="shared" si="5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46" t="s">
        <v>124</v>
      </c>
      <c r="AT148" s="146" t="s">
        <v>121</v>
      </c>
      <c r="AU148" s="146" t="s">
        <v>81</v>
      </c>
      <c r="AY148" s="17" t="s">
        <v>119</v>
      </c>
      <c r="BE148" s="147">
        <f t="shared" si="6"/>
        <v>0</v>
      </c>
      <c r="BF148" s="147">
        <f t="shared" si="7"/>
        <v>0</v>
      </c>
      <c r="BG148" s="147">
        <f t="shared" si="8"/>
        <v>0</v>
      </c>
      <c r="BH148" s="147">
        <f t="shared" si="9"/>
        <v>0</v>
      </c>
      <c r="BI148" s="147">
        <f t="shared" si="10"/>
        <v>0</v>
      </c>
      <c r="BJ148" s="17" t="s">
        <v>79</v>
      </c>
      <c r="BK148" s="147">
        <f t="shared" si="11"/>
        <v>0</v>
      </c>
      <c r="BL148" s="17" t="s">
        <v>124</v>
      </c>
      <c r="BM148" s="146" t="s">
        <v>164</v>
      </c>
    </row>
    <row r="149" spans="1:65" s="2" customFormat="1" ht="14.45" customHeight="1">
      <c r="A149" s="30"/>
      <c r="B149" s="135"/>
      <c r="C149" s="136">
        <v>8</v>
      </c>
      <c r="D149" s="136" t="s">
        <v>121</v>
      </c>
      <c r="E149" s="137" t="s">
        <v>165</v>
      </c>
      <c r="F149" s="138" t="s">
        <v>166</v>
      </c>
      <c r="G149" s="139" t="s">
        <v>122</v>
      </c>
      <c r="H149" s="140">
        <v>1.925</v>
      </c>
      <c r="I149" s="141">
        <v>0</v>
      </c>
      <c r="J149" s="141">
        <f t="shared" si="2"/>
        <v>0</v>
      </c>
      <c r="K149" s="138" t="s">
        <v>123</v>
      </c>
      <c r="L149" s="31"/>
      <c r="M149" s="142" t="s">
        <v>3</v>
      </c>
      <c r="N149" s="143" t="s">
        <v>43</v>
      </c>
      <c r="O149" s="144">
        <v>0.011</v>
      </c>
      <c r="P149" s="144">
        <f t="shared" si="3"/>
        <v>0.021175</v>
      </c>
      <c r="Q149" s="144">
        <v>0</v>
      </c>
      <c r="R149" s="144">
        <f t="shared" si="4"/>
        <v>0</v>
      </c>
      <c r="S149" s="144">
        <v>0</v>
      </c>
      <c r="T149" s="145">
        <f t="shared" si="5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46" t="s">
        <v>124</v>
      </c>
      <c r="AT149" s="146" t="s">
        <v>121</v>
      </c>
      <c r="AU149" s="146" t="s">
        <v>81</v>
      </c>
      <c r="AY149" s="17" t="s">
        <v>119</v>
      </c>
      <c r="BE149" s="147">
        <f t="shared" si="6"/>
        <v>0</v>
      </c>
      <c r="BF149" s="147">
        <f t="shared" si="7"/>
        <v>0</v>
      </c>
      <c r="BG149" s="147">
        <f t="shared" si="8"/>
        <v>0</v>
      </c>
      <c r="BH149" s="147">
        <f t="shared" si="9"/>
        <v>0</v>
      </c>
      <c r="BI149" s="147">
        <f t="shared" si="10"/>
        <v>0</v>
      </c>
      <c r="BJ149" s="17" t="s">
        <v>79</v>
      </c>
      <c r="BK149" s="147">
        <f t="shared" si="11"/>
        <v>0</v>
      </c>
      <c r="BL149" s="17" t="s">
        <v>124</v>
      </c>
      <c r="BM149" s="146" t="s">
        <v>167</v>
      </c>
    </row>
    <row r="150" spans="1:65" s="2" customFormat="1" ht="14.45" customHeight="1">
      <c r="A150" s="30"/>
      <c r="B150" s="135"/>
      <c r="C150" s="136">
        <v>9</v>
      </c>
      <c r="D150" s="136" t="s">
        <v>121</v>
      </c>
      <c r="E150" s="137" t="s">
        <v>168</v>
      </c>
      <c r="F150" s="138" t="s">
        <v>169</v>
      </c>
      <c r="G150" s="139" t="s">
        <v>140</v>
      </c>
      <c r="H150" s="140">
        <v>0.08</v>
      </c>
      <c r="I150" s="141">
        <v>0</v>
      </c>
      <c r="J150" s="141">
        <f t="shared" si="2"/>
        <v>0</v>
      </c>
      <c r="K150" s="138" t="s">
        <v>123</v>
      </c>
      <c r="L150" s="31"/>
      <c r="M150" s="142" t="s">
        <v>3</v>
      </c>
      <c r="N150" s="143" t="s">
        <v>43</v>
      </c>
      <c r="O150" s="144">
        <v>1.196</v>
      </c>
      <c r="P150" s="144">
        <f t="shared" si="3"/>
        <v>0.09568</v>
      </c>
      <c r="Q150" s="144">
        <v>0</v>
      </c>
      <c r="R150" s="144">
        <f t="shared" si="4"/>
        <v>0</v>
      </c>
      <c r="S150" s="144">
        <v>0</v>
      </c>
      <c r="T150" s="145">
        <f t="shared" si="5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46" t="s">
        <v>124</v>
      </c>
      <c r="AT150" s="146" t="s">
        <v>121</v>
      </c>
      <c r="AU150" s="146" t="s">
        <v>81</v>
      </c>
      <c r="AY150" s="17" t="s">
        <v>119</v>
      </c>
      <c r="BE150" s="147">
        <f t="shared" si="6"/>
        <v>0</v>
      </c>
      <c r="BF150" s="147">
        <f t="shared" si="7"/>
        <v>0</v>
      </c>
      <c r="BG150" s="147">
        <f t="shared" si="8"/>
        <v>0</v>
      </c>
      <c r="BH150" s="147">
        <f t="shared" si="9"/>
        <v>0</v>
      </c>
      <c r="BI150" s="147">
        <f t="shared" si="10"/>
        <v>0</v>
      </c>
      <c r="BJ150" s="17" t="s">
        <v>79</v>
      </c>
      <c r="BK150" s="147">
        <f t="shared" si="11"/>
        <v>0</v>
      </c>
      <c r="BL150" s="17" t="s">
        <v>124</v>
      </c>
      <c r="BM150" s="146" t="s">
        <v>170</v>
      </c>
    </row>
    <row r="151" spans="1:65" s="2" customFormat="1" ht="14.45" customHeight="1">
      <c r="A151" s="30"/>
      <c r="B151" s="135"/>
      <c r="C151" s="172">
        <v>10</v>
      </c>
      <c r="D151" s="172" t="s">
        <v>157</v>
      </c>
      <c r="E151" s="173" t="s">
        <v>171</v>
      </c>
      <c r="F151" s="174" t="s">
        <v>172</v>
      </c>
      <c r="G151" s="175" t="s">
        <v>140</v>
      </c>
      <c r="H151" s="176">
        <v>0.08</v>
      </c>
      <c r="I151" s="177">
        <v>0</v>
      </c>
      <c r="J151" s="177">
        <f t="shared" si="2"/>
        <v>0</v>
      </c>
      <c r="K151" s="174" t="s">
        <v>123</v>
      </c>
      <c r="L151" s="178"/>
      <c r="M151" s="179" t="s">
        <v>3</v>
      </c>
      <c r="N151" s="180" t="s">
        <v>43</v>
      </c>
      <c r="O151" s="144">
        <v>0</v>
      </c>
      <c r="P151" s="144">
        <f t="shared" si="3"/>
        <v>0</v>
      </c>
      <c r="Q151" s="144">
        <v>1</v>
      </c>
      <c r="R151" s="144">
        <f t="shared" si="4"/>
        <v>0.08</v>
      </c>
      <c r="S151" s="144">
        <v>0</v>
      </c>
      <c r="T151" s="145">
        <f t="shared" si="5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46" t="s">
        <v>149</v>
      </c>
      <c r="AT151" s="146" t="s">
        <v>157</v>
      </c>
      <c r="AU151" s="146" t="s">
        <v>81</v>
      </c>
      <c r="AY151" s="17" t="s">
        <v>119</v>
      </c>
      <c r="BE151" s="147">
        <f t="shared" si="6"/>
        <v>0</v>
      </c>
      <c r="BF151" s="147">
        <f t="shared" si="7"/>
        <v>0</v>
      </c>
      <c r="BG151" s="147">
        <f t="shared" si="8"/>
        <v>0</v>
      </c>
      <c r="BH151" s="147">
        <f t="shared" si="9"/>
        <v>0</v>
      </c>
      <c r="BI151" s="147">
        <f t="shared" si="10"/>
        <v>0</v>
      </c>
      <c r="BJ151" s="17" t="s">
        <v>79</v>
      </c>
      <c r="BK151" s="147">
        <f t="shared" si="11"/>
        <v>0</v>
      </c>
      <c r="BL151" s="17" t="s">
        <v>124</v>
      </c>
      <c r="BM151" s="146" t="s">
        <v>173</v>
      </c>
    </row>
    <row r="152" spans="1:65" s="2" customFormat="1" ht="14.45" customHeight="1">
      <c r="A152" s="30"/>
      <c r="B152" s="135"/>
      <c r="C152" s="136">
        <v>11</v>
      </c>
      <c r="D152" s="136" t="s">
        <v>121</v>
      </c>
      <c r="E152" s="137" t="s">
        <v>174</v>
      </c>
      <c r="F152" s="138" t="s">
        <v>175</v>
      </c>
      <c r="G152" s="139" t="s">
        <v>140</v>
      </c>
      <c r="H152" s="140">
        <v>0.08</v>
      </c>
      <c r="I152" s="141">
        <v>0</v>
      </c>
      <c r="J152" s="141">
        <f t="shared" si="2"/>
        <v>0</v>
      </c>
      <c r="K152" s="138" t="s">
        <v>123</v>
      </c>
      <c r="L152" s="31"/>
      <c r="M152" s="142" t="s">
        <v>3</v>
      </c>
      <c r="N152" s="143" t="s">
        <v>43</v>
      </c>
      <c r="O152" s="144">
        <v>0.452</v>
      </c>
      <c r="P152" s="144">
        <f t="shared" si="3"/>
        <v>0.036160000000000005</v>
      </c>
      <c r="Q152" s="144">
        <v>0</v>
      </c>
      <c r="R152" s="144">
        <f t="shared" si="4"/>
        <v>0</v>
      </c>
      <c r="S152" s="144">
        <v>0</v>
      </c>
      <c r="T152" s="145">
        <f t="shared" si="5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46" t="s">
        <v>124</v>
      </c>
      <c r="AT152" s="146" t="s">
        <v>121</v>
      </c>
      <c r="AU152" s="146" t="s">
        <v>81</v>
      </c>
      <c r="AY152" s="17" t="s">
        <v>119</v>
      </c>
      <c r="BE152" s="147">
        <f t="shared" si="6"/>
        <v>0</v>
      </c>
      <c r="BF152" s="147">
        <f t="shared" si="7"/>
        <v>0</v>
      </c>
      <c r="BG152" s="147">
        <f t="shared" si="8"/>
        <v>0</v>
      </c>
      <c r="BH152" s="147">
        <f t="shared" si="9"/>
        <v>0</v>
      </c>
      <c r="BI152" s="147">
        <f t="shared" si="10"/>
        <v>0</v>
      </c>
      <c r="BJ152" s="17" t="s">
        <v>79</v>
      </c>
      <c r="BK152" s="147">
        <f t="shared" si="11"/>
        <v>0</v>
      </c>
      <c r="BL152" s="17" t="s">
        <v>124</v>
      </c>
      <c r="BM152" s="146" t="s">
        <v>176</v>
      </c>
    </row>
    <row r="153" spans="1:65" s="2" customFormat="1" ht="14.45" customHeight="1">
      <c r="A153" s="30"/>
      <c r="B153" s="135"/>
      <c r="C153" s="136">
        <v>12</v>
      </c>
      <c r="D153" s="136" t="s">
        <v>121</v>
      </c>
      <c r="E153" s="137" t="s">
        <v>177</v>
      </c>
      <c r="F153" s="138" t="s">
        <v>178</v>
      </c>
      <c r="G153" s="139" t="s">
        <v>140</v>
      </c>
      <c r="H153" s="140">
        <v>0.798</v>
      </c>
      <c r="I153" s="141">
        <v>0</v>
      </c>
      <c r="J153" s="141">
        <f t="shared" si="2"/>
        <v>0</v>
      </c>
      <c r="K153" s="138" t="s">
        <v>123</v>
      </c>
      <c r="L153" s="31"/>
      <c r="M153" s="142" t="s">
        <v>3</v>
      </c>
      <c r="N153" s="143" t="s">
        <v>43</v>
      </c>
      <c r="O153" s="144">
        <v>0.028</v>
      </c>
      <c r="P153" s="144">
        <f t="shared" si="3"/>
        <v>0.022344000000000003</v>
      </c>
      <c r="Q153" s="144">
        <v>0</v>
      </c>
      <c r="R153" s="144">
        <f t="shared" si="4"/>
        <v>0</v>
      </c>
      <c r="S153" s="144">
        <v>0</v>
      </c>
      <c r="T153" s="145">
        <f t="shared" si="5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46" t="s">
        <v>124</v>
      </c>
      <c r="AT153" s="146" t="s">
        <v>121</v>
      </c>
      <c r="AU153" s="146" t="s">
        <v>81</v>
      </c>
      <c r="AY153" s="17" t="s">
        <v>119</v>
      </c>
      <c r="BE153" s="147">
        <f t="shared" si="6"/>
        <v>0</v>
      </c>
      <c r="BF153" s="147">
        <f t="shared" si="7"/>
        <v>0</v>
      </c>
      <c r="BG153" s="147">
        <f t="shared" si="8"/>
        <v>0</v>
      </c>
      <c r="BH153" s="147">
        <f t="shared" si="9"/>
        <v>0</v>
      </c>
      <c r="BI153" s="147">
        <f t="shared" si="10"/>
        <v>0</v>
      </c>
      <c r="BJ153" s="17" t="s">
        <v>79</v>
      </c>
      <c r="BK153" s="147">
        <f t="shared" si="11"/>
        <v>0</v>
      </c>
      <c r="BL153" s="17" t="s">
        <v>124</v>
      </c>
      <c r="BM153" s="146" t="s">
        <v>179</v>
      </c>
    </row>
    <row r="154" spans="2:63" s="12" customFormat="1" ht="22.9" customHeight="1" hidden="1">
      <c r="B154" s="123"/>
      <c r="D154" s="124" t="s">
        <v>71</v>
      </c>
      <c r="E154" s="133" t="s">
        <v>141</v>
      </c>
      <c r="F154" s="133" t="s">
        <v>180</v>
      </c>
      <c r="J154" s="134">
        <f>SUM(J155:J171)</f>
        <v>0</v>
      </c>
      <c r="L154" s="123"/>
      <c r="M154" s="127"/>
      <c r="N154" s="128"/>
      <c r="O154" s="128"/>
      <c r="P154" s="129">
        <f>SUM(P155:P171)</f>
        <v>0</v>
      </c>
      <c r="Q154" s="128"/>
      <c r="R154" s="129">
        <f>SUM(R155:R171)</f>
        <v>0</v>
      </c>
      <c r="S154" s="128"/>
      <c r="T154" s="130">
        <f>SUM(T155:T171)</f>
        <v>0</v>
      </c>
      <c r="AR154" s="124" t="s">
        <v>79</v>
      </c>
      <c r="AT154" s="131" t="s">
        <v>71</v>
      </c>
      <c r="AU154" s="131" t="s">
        <v>79</v>
      </c>
      <c r="AY154" s="124" t="s">
        <v>119</v>
      </c>
      <c r="BK154" s="132">
        <f>SUM(BK155:BK171)</f>
        <v>0</v>
      </c>
    </row>
    <row r="155" spans="1:65" s="2" customFormat="1" ht="29.25" customHeight="1" hidden="1">
      <c r="A155" s="30"/>
      <c r="B155" s="135"/>
      <c r="C155" s="136">
        <v>20</v>
      </c>
      <c r="D155" s="136" t="s">
        <v>121</v>
      </c>
      <c r="E155" s="137" t="s">
        <v>453</v>
      </c>
      <c r="F155" s="138" t="s">
        <v>454</v>
      </c>
      <c r="G155" s="139" t="s">
        <v>140</v>
      </c>
      <c r="H155" s="140">
        <v>0</v>
      </c>
      <c r="I155" s="141">
        <v>1890</v>
      </c>
      <c r="J155" s="141">
        <f aca="true" t="shared" si="12" ref="J155">ROUND(I155*H155,2)</f>
        <v>0</v>
      </c>
      <c r="K155" s="138" t="s">
        <v>228</v>
      </c>
      <c r="L155" s="31"/>
      <c r="M155" s="142" t="s">
        <v>3</v>
      </c>
      <c r="N155" s="143" t="s">
        <v>43</v>
      </c>
      <c r="O155" s="144">
        <v>0.02</v>
      </c>
      <c r="P155" s="144">
        <f>O155*H155</f>
        <v>0</v>
      </c>
      <c r="Q155" s="144">
        <v>0</v>
      </c>
      <c r="R155" s="144">
        <f>Q155*H155</f>
        <v>0</v>
      </c>
      <c r="S155" s="144">
        <v>0</v>
      </c>
      <c r="T155" s="145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46" t="s">
        <v>124</v>
      </c>
      <c r="AT155" s="146" t="s">
        <v>121</v>
      </c>
      <c r="AU155" s="146" t="s">
        <v>81</v>
      </c>
      <c r="AY155" s="17" t="s">
        <v>119</v>
      </c>
      <c r="BE155" s="147">
        <f>IF(N155="základní",J155,0)</f>
        <v>0</v>
      </c>
      <c r="BF155" s="147">
        <f>IF(N155="snížená",J155,0)</f>
        <v>0</v>
      </c>
      <c r="BG155" s="147">
        <f>IF(N155="zákl. přenesená",J155,0)</f>
        <v>0</v>
      </c>
      <c r="BH155" s="147">
        <f>IF(N155="sníž. přenesená",J155,0)</f>
        <v>0</v>
      </c>
      <c r="BI155" s="147">
        <f>IF(N155="nulová",J155,0)</f>
        <v>0</v>
      </c>
      <c r="BJ155" s="17" t="s">
        <v>79</v>
      </c>
      <c r="BK155" s="147">
        <f>ROUND(I155*H155,2)</f>
        <v>0</v>
      </c>
      <c r="BL155" s="17" t="s">
        <v>124</v>
      </c>
      <c r="BM155" s="146" t="s">
        <v>181</v>
      </c>
    </row>
    <row r="156" spans="2:51" s="13" customFormat="1" ht="12" hidden="1">
      <c r="B156" s="152"/>
      <c r="D156" s="148" t="s">
        <v>127</v>
      </c>
      <c r="E156" s="153" t="s">
        <v>3</v>
      </c>
      <c r="F156" s="154" t="s">
        <v>450</v>
      </c>
      <c r="H156" s="153" t="s">
        <v>3</v>
      </c>
      <c r="L156" s="152"/>
      <c r="M156" s="155"/>
      <c r="N156" s="156"/>
      <c r="O156" s="156"/>
      <c r="P156" s="156"/>
      <c r="Q156" s="156"/>
      <c r="R156" s="156"/>
      <c r="S156" s="156"/>
      <c r="T156" s="157"/>
      <c r="AT156" s="153" t="s">
        <v>127</v>
      </c>
      <c r="AU156" s="153" t="s">
        <v>81</v>
      </c>
      <c r="AV156" s="13" t="s">
        <v>79</v>
      </c>
      <c r="AW156" s="13" t="s">
        <v>34</v>
      </c>
      <c r="AX156" s="13" t="s">
        <v>72</v>
      </c>
      <c r="AY156" s="153" t="s">
        <v>119</v>
      </c>
    </row>
    <row r="157" spans="2:51" s="13" customFormat="1" ht="12" hidden="1">
      <c r="B157" s="152"/>
      <c r="D157" s="148" t="s">
        <v>127</v>
      </c>
      <c r="E157" s="153" t="s">
        <v>3</v>
      </c>
      <c r="F157" s="154" t="s">
        <v>129</v>
      </c>
      <c r="H157" s="153" t="s">
        <v>3</v>
      </c>
      <c r="L157" s="152"/>
      <c r="M157" s="155"/>
      <c r="N157" s="156"/>
      <c r="O157" s="156"/>
      <c r="P157" s="156"/>
      <c r="Q157" s="156"/>
      <c r="R157" s="156"/>
      <c r="S157" s="156"/>
      <c r="T157" s="157"/>
      <c r="AT157" s="153" t="s">
        <v>127</v>
      </c>
      <c r="AU157" s="153" t="s">
        <v>81</v>
      </c>
      <c r="AV157" s="13" t="s">
        <v>79</v>
      </c>
      <c r="AW157" s="13" t="s">
        <v>34</v>
      </c>
      <c r="AX157" s="13" t="s">
        <v>72</v>
      </c>
      <c r="AY157" s="153" t="s">
        <v>119</v>
      </c>
    </row>
    <row r="158" spans="2:51" s="13" customFormat="1" ht="12" hidden="1">
      <c r="B158" s="152"/>
      <c r="D158" s="148" t="s">
        <v>127</v>
      </c>
      <c r="E158" s="159" t="s">
        <v>3</v>
      </c>
      <c r="F158" s="160" t="s">
        <v>455</v>
      </c>
      <c r="G158" s="14"/>
      <c r="H158" s="161">
        <v>0.1</v>
      </c>
      <c r="I158" s="14"/>
      <c r="L158" s="152"/>
      <c r="M158" s="155"/>
      <c r="N158" s="156"/>
      <c r="O158" s="156"/>
      <c r="P158" s="156"/>
      <c r="Q158" s="156"/>
      <c r="R158" s="156"/>
      <c r="S158" s="156"/>
      <c r="T158" s="157"/>
      <c r="AT158" s="153" t="s">
        <v>127</v>
      </c>
      <c r="AU158" s="153" t="s">
        <v>81</v>
      </c>
      <c r="AV158" s="13" t="s">
        <v>79</v>
      </c>
      <c r="AW158" s="13" t="s">
        <v>34</v>
      </c>
      <c r="AX158" s="13" t="s">
        <v>72</v>
      </c>
      <c r="AY158" s="153" t="s">
        <v>119</v>
      </c>
    </row>
    <row r="159" spans="2:51" s="14" customFormat="1" ht="12" hidden="1">
      <c r="B159" s="158"/>
      <c r="D159" s="148" t="s">
        <v>127</v>
      </c>
      <c r="E159" s="153" t="s">
        <v>3</v>
      </c>
      <c r="F159" s="154" t="s">
        <v>130</v>
      </c>
      <c r="G159" s="13"/>
      <c r="H159" s="153" t="s">
        <v>3</v>
      </c>
      <c r="I159" s="13"/>
      <c r="L159" s="158"/>
      <c r="M159" s="162"/>
      <c r="N159" s="163"/>
      <c r="O159" s="163"/>
      <c r="P159" s="163"/>
      <c r="Q159" s="163"/>
      <c r="R159" s="163"/>
      <c r="S159" s="163"/>
      <c r="T159" s="164"/>
      <c r="AT159" s="159" t="s">
        <v>127</v>
      </c>
      <c r="AU159" s="159" t="s">
        <v>81</v>
      </c>
      <c r="AV159" s="14" t="s">
        <v>81</v>
      </c>
      <c r="AW159" s="14" t="s">
        <v>34</v>
      </c>
      <c r="AX159" s="14" t="s">
        <v>72</v>
      </c>
      <c r="AY159" s="159" t="s">
        <v>119</v>
      </c>
    </row>
    <row r="160" spans="2:51" s="13" customFormat="1" ht="12" hidden="1">
      <c r="B160" s="152"/>
      <c r="D160" s="148" t="s">
        <v>127</v>
      </c>
      <c r="E160" s="159" t="s">
        <v>3</v>
      </c>
      <c r="F160" s="160" t="s">
        <v>456</v>
      </c>
      <c r="G160" s="14"/>
      <c r="H160" s="161">
        <v>0.3</v>
      </c>
      <c r="I160" s="14"/>
      <c r="L160" s="152"/>
      <c r="M160" s="155"/>
      <c r="N160" s="156"/>
      <c r="O160" s="156"/>
      <c r="P160" s="156"/>
      <c r="Q160" s="156"/>
      <c r="R160" s="156"/>
      <c r="S160" s="156"/>
      <c r="T160" s="157"/>
      <c r="AT160" s="153" t="s">
        <v>127</v>
      </c>
      <c r="AU160" s="153" t="s">
        <v>81</v>
      </c>
      <c r="AV160" s="13" t="s">
        <v>79</v>
      </c>
      <c r="AW160" s="13" t="s">
        <v>34</v>
      </c>
      <c r="AX160" s="13" t="s">
        <v>72</v>
      </c>
      <c r="AY160" s="153" t="s">
        <v>119</v>
      </c>
    </row>
    <row r="161" spans="2:51" s="13" customFormat="1" ht="12" hidden="1">
      <c r="B161" s="152"/>
      <c r="D161" s="148" t="s">
        <v>127</v>
      </c>
      <c r="E161" s="166" t="s">
        <v>3</v>
      </c>
      <c r="F161" s="167" t="s">
        <v>131</v>
      </c>
      <c r="G161" s="15"/>
      <c r="H161" s="168">
        <v>0.4</v>
      </c>
      <c r="I161" s="15"/>
      <c r="L161" s="152"/>
      <c r="M161" s="155"/>
      <c r="N161" s="156"/>
      <c r="O161" s="156"/>
      <c r="P161" s="156"/>
      <c r="Q161" s="156"/>
      <c r="R161" s="156"/>
      <c r="S161" s="156"/>
      <c r="T161" s="157"/>
      <c r="AT161" s="153" t="s">
        <v>127</v>
      </c>
      <c r="AU161" s="153" t="s">
        <v>81</v>
      </c>
      <c r="AV161" s="13" t="s">
        <v>79</v>
      </c>
      <c r="AW161" s="13" t="s">
        <v>34</v>
      </c>
      <c r="AX161" s="13" t="s">
        <v>72</v>
      </c>
      <c r="AY161" s="153" t="s">
        <v>119</v>
      </c>
    </row>
    <row r="162" spans="1:65" s="2" customFormat="1" ht="21" customHeight="1" hidden="1">
      <c r="A162" s="30"/>
      <c r="B162" s="135"/>
      <c r="C162" s="136">
        <v>9</v>
      </c>
      <c r="D162" s="136" t="s">
        <v>121</v>
      </c>
      <c r="E162" s="137" t="s">
        <v>451</v>
      </c>
      <c r="F162" s="138" t="s">
        <v>452</v>
      </c>
      <c r="G162" s="139" t="s">
        <v>122</v>
      </c>
      <c r="H162" s="140">
        <v>0</v>
      </c>
      <c r="I162" s="141">
        <v>364</v>
      </c>
      <c r="J162" s="141">
        <f aca="true" t="shared" si="13" ref="J162">ROUND(I162*H162,2)</f>
        <v>0</v>
      </c>
      <c r="K162" s="138" t="s">
        <v>123</v>
      </c>
      <c r="L162" s="31"/>
      <c r="M162" s="142" t="s">
        <v>3</v>
      </c>
      <c r="N162" s="143" t="s">
        <v>43</v>
      </c>
      <c r="O162" s="144">
        <v>0.026</v>
      </c>
      <c r="P162" s="144">
        <f>O162*H162</f>
        <v>0</v>
      </c>
      <c r="Q162" s="144">
        <v>0</v>
      </c>
      <c r="R162" s="144">
        <f>Q162*H162</f>
        <v>0</v>
      </c>
      <c r="S162" s="144">
        <v>0</v>
      </c>
      <c r="T162" s="145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46" t="s">
        <v>124</v>
      </c>
      <c r="AT162" s="146" t="s">
        <v>121</v>
      </c>
      <c r="AU162" s="146" t="s">
        <v>81</v>
      </c>
      <c r="AY162" s="17" t="s">
        <v>119</v>
      </c>
      <c r="BE162" s="147">
        <f>IF(N162="základní",J162,0)</f>
        <v>0</v>
      </c>
      <c r="BF162" s="147">
        <f>IF(N162="snížená",J162,0)</f>
        <v>0</v>
      </c>
      <c r="BG162" s="147">
        <f>IF(N162="zákl. přenesená",J162,0)</f>
        <v>0</v>
      </c>
      <c r="BH162" s="147">
        <f>IF(N162="sníž. přenesená",J162,0)</f>
        <v>0</v>
      </c>
      <c r="BI162" s="147">
        <f>IF(N162="nulová",J162,0)</f>
        <v>0</v>
      </c>
      <c r="BJ162" s="17" t="s">
        <v>79</v>
      </c>
      <c r="BK162" s="147">
        <f>ROUND(I162*H162,2)</f>
        <v>0</v>
      </c>
      <c r="BL162" s="17" t="s">
        <v>124</v>
      </c>
      <c r="BM162" s="146" t="s">
        <v>182</v>
      </c>
    </row>
    <row r="163" spans="2:51" s="13" customFormat="1" ht="12" hidden="1">
      <c r="B163" s="152"/>
      <c r="D163" s="148" t="s">
        <v>127</v>
      </c>
      <c r="E163" s="153" t="s">
        <v>3</v>
      </c>
      <c r="F163" s="154" t="s">
        <v>450</v>
      </c>
      <c r="H163" s="153" t="s">
        <v>3</v>
      </c>
      <c r="L163" s="152"/>
      <c r="M163" s="155"/>
      <c r="N163" s="156"/>
      <c r="O163" s="156"/>
      <c r="P163" s="156"/>
      <c r="Q163" s="156"/>
      <c r="R163" s="156"/>
      <c r="S163" s="156"/>
      <c r="T163" s="157"/>
      <c r="AT163" s="153" t="s">
        <v>127</v>
      </c>
      <c r="AU163" s="153" t="s">
        <v>81</v>
      </c>
      <c r="AV163" s="13" t="s">
        <v>79</v>
      </c>
      <c r="AW163" s="13" t="s">
        <v>34</v>
      </c>
      <c r="AX163" s="13" t="s">
        <v>72</v>
      </c>
      <c r="AY163" s="153" t="s">
        <v>119</v>
      </c>
    </row>
    <row r="164" spans="2:51" s="13" customFormat="1" ht="12" hidden="1">
      <c r="B164" s="152"/>
      <c r="D164" s="148" t="s">
        <v>127</v>
      </c>
      <c r="E164" s="153" t="s">
        <v>3</v>
      </c>
      <c r="F164" s="154" t="s">
        <v>129</v>
      </c>
      <c r="H164" s="153" t="s">
        <v>3</v>
      </c>
      <c r="L164" s="152"/>
      <c r="M164" s="155"/>
      <c r="N164" s="156"/>
      <c r="O164" s="156"/>
      <c r="P164" s="156"/>
      <c r="Q164" s="156"/>
      <c r="R164" s="156"/>
      <c r="S164" s="156"/>
      <c r="T164" s="157"/>
      <c r="AT164" s="153" t="s">
        <v>127</v>
      </c>
      <c r="AU164" s="153" t="s">
        <v>81</v>
      </c>
      <c r="AV164" s="13" t="s">
        <v>79</v>
      </c>
      <c r="AW164" s="13" t="s">
        <v>34</v>
      </c>
      <c r="AX164" s="13" t="s">
        <v>72</v>
      </c>
      <c r="AY164" s="153" t="s">
        <v>119</v>
      </c>
    </row>
    <row r="165" spans="2:51" s="13" customFormat="1" ht="12" hidden="1">
      <c r="B165" s="152"/>
      <c r="D165" s="148" t="s">
        <v>127</v>
      </c>
      <c r="E165" s="159" t="s">
        <v>3</v>
      </c>
      <c r="F165" s="160" t="s">
        <v>435</v>
      </c>
      <c r="G165" s="14"/>
      <c r="H165" s="161">
        <v>3</v>
      </c>
      <c r="L165" s="152"/>
      <c r="M165" s="155"/>
      <c r="N165" s="156"/>
      <c r="O165" s="156"/>
      <c r="P165" s="156"/>
      <c r="Q165" s="156"/>
      <c r="R165" s="156"/>
      <c r="S165" s="156"/>
      <c r="T165" s="157"/>
      <c r="AT165" s="153" t="s">
        <v>127</v>
      </c>
      <c r="AU165" s="153" t="s">
        <v>81</v>
      </c>
      <c r="AV165" s="13" t="s">
        <v>79</v>
      </c>
      <c r="AW165" s="13" t="s">
        <v>34</v>
      </c>
      <c r="AX165" s="13" t="s">
        <v>72</v>
      </c>
      <c r="AY165" s="153" t="s">
        <v>119</v>
      </c>
    </row>
    <row r="166" spans="2:51" s="14" customFormat="1" ht="12" hidden="1">
      <c r="B166" s="158"/>
      <c r="D166" s="148" t="s">
        <v>127</v>
      </c>
      <c r="E166" s="153" t="s">
        <v>3</v>
      </c>
      <c r="F166" s="154" t="s">
        <v>434</v>
      </c>
      <c r="G166" s="13"/>
      <c r="H166" s="153" t="s">
        <v>3</v>
      </c>
      <c r="L166" s="158"/>
      <c r="M166" s="162"/>
      <c r="N166" s="163"/>
      <c r="O166" s="163"/>
      <c r="P166" s="163"/>
      <c r="Q166" s="163"/>
      <c r="R166" s="163"/>
      <c r="S166" s="163"/>
      <c r="T166" s="164"/>
      <c r="AT166" s="159" t="s">
        <v>127</v>
      </c>
      <c r="AU166" s="159" t="s">
        <v>81</v>
      </c>
      <c r="AV166" s="14" t="s">
        <v>81</v>
      </c>
      <c r="AW166" s="14" t="s">
        <v>34</v>
      </c>
      <c r="AX166" s="14" t="s">
        <v>72</v>
      </c>
      <c r="AY166" s="159" t="s">
        <v>119</v>
      </c>
    </row>
    <row r="167" spans="2:51" s="13" customFormat="1" ht="12" hidden="1">
      <c r="B167" s="152"/>
      <c r="D167" s="148" t="s">
        <v>127</v>
      </c>
      <c r="E167" s="153" t="s">
        <v>3</v>
      </c>
      <c r="F167" s="154" t="s">
        <v>130</v>
      </c>
      <c r="H167" s="153" t="s">
        <v>3</v>
      </c>
      <c r="L167" s="152"/>
      <c r="M167" s="155"/>
      <c r="N167" s="156"/>
      <c r="O167" s="156"/>
      <c r="P167" s="156"/>
      <c r="Q167" s="156"/>
      <c r="R167" s="156"/>
      <c r="S167" s="156"/>
      <c r="T167" s="157"/>
      <c r="AT167" s="153" t="s">
        <v>127</v>
      </c>
      <c r="AU167" s="153" t="s">
        <v>81</v>
      </c>
      <c r="AV167" s="13" t="s">
        <v>79</v>
      </c>
      <c r="AW167" s="13" t="s">
        <v>34</v>
      </c>
      <c r="AX167" s="13" t="s">
        <v>72</v>
      </c>
      <c r="AY167" s="153" t="s">
        <v>119</v>
      </c>
    </row>
    <row r="168" spans="2:51" s="13" customFormat="1" ht="12" hidden="1">
      <c r="B168" s="152"/>
      <c r="D168" s="148" t="s">
        <v>127</v>
      </c>
      <c r="E168" s="159" t="s">
        <v>3</v>
      </c>
      <c r="F168" s="160" t="s">
        <v>436</v>
      </c>
      <c r="G168" s="14"/>
      <c r="H168" s="161">
        <v>9</v>
      </c>
      <c r="L168" s="152"/>
      <c r="M168" s="155"/>
      <c r="N168" s="156"/>
      <c r="O168" s="156"/>
      <c r="P168" s="156"/>
      <c r="Q168" s="156"/>
      <c r="R168" s="156"/>
      <c r="S168" s="156"/>
      <c r="T168" s="157"/>
      <c r="AT168" s="153" t="s">
        <v>127</v>
      </c>
      <c r="AU168" s="153" t="s">
        <v>81</v>
      </c>
      <c r="AV168" s="13" t="s">
        <v>79</v>
      </c>
      <c r="AW168" s="13" t="s">
        <v>34</v>
      </c>
      <c r="AX168" s="13" t="s">
        <v>72</v>
      </c>
      <c r="AY168" s="153" t="s">
        <v>119</v>
      </c>
    </row>
    <row r="169" spans="2:51" s="14" customFormat="1" ht="12" hidden="1">
      <c r="B169" s="158"/>
      <c r="D169" s="148" t="s">
        <v>127</v>
      </c>
      <c r="E169" s="166" t="s">
        <v>3</v>
      </c>
      <c r="F169" s="167" t="s">
        <v>131</v>
      </c>
      <c r="G169" s="15"/>
      <c r="H169" s="168">
        <v>12</v>
      </c>
      <c r="L169" s="158"/>
      <c r="M169" s="162"/>
      <c r="N169" s="163"/>
      <c r="O169" s="163"/>
      <c r="P169" s="163"/>
      <c r="Q169" s="163"/>
      <c r="R169" s="163"/>
      <c r="S169" s="163"/>
      <c r="T169" s="164"/>
      <c r="AT169" s="159" t="s">
        <v>127</v>
      </c>
      <c r="AU169" s="159" t="s">
        <v>81</v>
      </c>
      <c r="AV169" s="14" t="s">
        <v>81</v>
      </c>
      <c r="AW169" s="14" t="s">
        <v>34</v>
      </c>
      <c r="AX169" s="14" t="s">
        <v>72</v>
      </c>
      <c r="AY169" s="159" t="s">
        <v>119</v>
      </c>
    </row>
    <row r="170" spans="1:65" s="2" customFormat="1" ht="24" customHeight="1" hidden="1">
      <c r="A170" s="30"/>
      <c r="B170" s="135"/>
      <c r="C170" s="136">
        <v>33</v>
      </c>
      <c r="D170" s="136" t="s">
        <v>121</v>
      </c>
      <c r="E170" s="137"/>
      <c r="F170" s="138" t="s">
        <v>457</v>
      </c>
      <c r="G170" s="139" t="s">
        <v>132</v>
      </c>
      <c r="H170" s="140">
        <v>0</v>
      </c>
      <c r="I170" s="141">
        <v>179.6</v>
      </c>
      <c r="J170" s="141">
        <f aca="true" t="shared" si="14" ref="J170:J171">ROUND(I170*H170,2)</f>
        <v>0</v>
      </c>
      <c r="K170" s="138" t="s">
        <v>228</v>
      </c>
      <c r="L170" s="31"/>
      <c r="M170" s="142" t="s">
        <v>3</v>
      </c>
      <c r="N170" s="143" t="s">
        <v>43</v>
      </c>
      <c r="O170" s="144">
        <v>0.72</v>
      </c>
      <c r="P170" s="144">
        <f>O170*H170</f>
        <v>0</v>
      </c>
      <c r="Q170" s="144">
        <v>0.08425</v>
      </c>
      <c r="R170" s="144">
        <f>Q170*H170</f>
        <v>0</v>
      </c>
      <c r="S170" s="144">
        <v>0</v>
      </c>
      <c r="T170" s="145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46" t="s">
        <v>124</v>
      </c>
      <c r="AT170" s="146" t="s">
        <v>121</v>
      </c>
      <c r="AU170" s="146" t="s">
        <v>81</v>
      </c>
      <c r="AY170" s="17" t="s">
        <v>119</v>
      </c>
      <c r="BE170" s="147">
        <f>IF(N170="základní",J170,0)</f>
        <v>0</v>
      </c>
      <c r="BF170" s="147">
        <f>IF(N170="snížená",J170,0)</f>
        <v>0</v>
      </c>
      <c r="BG170" s="147">
        <f>IF(N170="zákl. přenesená",J170,0)</f>
        <v>0</v>
      </c>
      <c r="BH170" s="147">
        <f>IF(N170="sníž. přenesená",J170,0)</f>
        <v>0</v>
      </c>
      <c r="BI170" s="147">
        <f>IF(N170="nulová",J170,0)</f>
        <v>0</v>
      </c>
      <c r="BJ170" s="17" t="s">
        <v>79</v>
      </c>
      <c r="BK170" s="147">
        <f>ROUND(I170*H170,2)</f>
        <v>0</v>
      </c>
      <c r="BL170" s="17" t="s">
        <v>124</v>
      </c>
      <c r="BM170" s="146" t="s">
        <v>183</v>
      </c>
    </row>
    <row r="171" spans="2:51" s="13" customFormat="1" ht="23.25" customHeight="1" hidden="1">
      <c r="B171" s="152"/>
      <c r="C171" s="136">
        <v>34</v>
      </c>
      <c r="D171" s="136" t="s">
        <v>121</v>
      </c>
      <c r="E171" s="137"/>
      <c r="F171" s="138" t="s">
        <v>458</v>
      </c>
      <c r="G171" s="139" t="s">
        <v>132</v>
      </c>
      <c r="H171" s="140">
        <v>0</v>
      </c>
      <c r="I171" s="141">
        <v>113.7</v>
      </c>
      <c r="J171" s="141">
        <f t="shared" si="14"/>
        <v>0</v>
      </c>
      <c r="K171" s="138" t="s">
        <v>228</v>
      </c>
      <c r="L171" s="152"/>
      <c r="M171" s="155"/>
      <c r="N171" s="156"/>
      <c r="O171" s="156"/>
      <c r="P171" s="156"/>
      <c r="Q171" s="156"/>
      <c r="R171" s="156"/>
      <c r="S171" s="156"/>
      <c r="T171" s="157"/>
      <c r="AT171" s="153" t="s">
        <v>127</v>
      </c>
      <c r="AU171" s="153" t="s">
        <v>81</v>
      </c>
      <c r="AV171" s="13" t="s">
        <v>79</v>
      </c>
      <c r="AW171" s="13" t="s">
        <v>34</v>
      </c>
      <c r="AX171" s="13" t="s">
        <v>72</v>
      </c>
      <c r="AY171" s="153" t="s">
        <v>119</v>
      </c>
    </row>
    <row r="172" spans="2:63" s="12" customFormat="1" ht="22.9" customHeight="1" hidden="1">
      <c r="B172" s="123"/>
      <c r="D172" s="124" t="s">
        <v>71</v>
      </c>
      <c r="E172" s="133" t="s">
        <v>153</v>
      </c>
      <c r="F172" s="133" t="s">
        <v>184</v>
      </c>
      <c r="J172" s="134">
        <f>J173</f>
        <v>0</v>
      </c>
      <c r="L172" s="123"/>
      <c r="M172" s="127"/>
      <c r="N172" s="128"/>
      <c r="O172" s="128"/>
      <c r="P172" s="129">
        <f>SUM(P173:P179)</f>
        <v>0</v>
      </c>
      <c r="Q172" s="128"/>
      <c r="R172" s="129">
        <f>SUM(R173:R179)</f>
        <v>0</v>
      </c>
      <c r="S172" s="128"/>
      <c r="T172" s="130">
        <f>SUM(T173:T179)</f>
        <v>0</v>
      </c>
      <c r="AR172" s="124" t="s">
        <v>79</v>
      </c>
      <c r="AT172" s="131" t="s">
        <v>71</v>
      </c>
      <c r="AU172" s="131" t="s">
        <v>79</v>
      </c>
      <c r="AY172" s="124" t="s">
        <v>119</v>
      </c>
      <c r="BK172" s="132">
        <f>SUM(BK173:BK179)</f>
        <v>0</v>
      </c>
    </row>
    <row r="173" spans="1:65" s="2" customFormat="1" ht="22.5" customHeight="1" hidden="1">
      <c r="A173" s="30"/>
      <c r="B173" s="135"/>
      <c r="C173" s="136" t="s">
        <v>185</v>
      </c>
      <c r="D173" s="136" t="s">
        <v>121</v>
      </c>
      <c r="E173" s="137" t="s">
        <v>186</v>
      </c>
      <c r="F173" s="138" t="s">
        <v>187</v>
      </c>
      <c r="G173" s="139" t="s">
        <v>132</v>
      </c>
      <c r="H173" s="140">
        <v>0</v>
      </c>
      <c r="I173" s="141">
        <v>90.11</v>
      </c>
      <c r="J173" s="141">
        <f>ROUND(I173*H173,2)</f>
        <v>0</v>
      </c>
      <c r="K173" s="138" t="s">
        <v>123</v>
      </c>
      <c r="L173" s="31"/>
      <c r="M173" s="142" t="s">
        <v>3</v>
      </c>
      <c r="N173" s="143" t="s">
        <v>43</v>
      </c>
      <c r="O173" s="144">
        <v>0.05</v>
      </c>
      <c r="P173" s="144">
        <f>O173*H173</f>
        <v>0</v>
      </c>
      <c r="Q173" s="144">
        <v>3.6E-05</v>
      </c>
      <c r="R173" s="144">
        <f>Q173*H173</f>
        <v>0</v>
      </c>
      <c r="S173" s="144">
        <v>0</v>
      </c>
      <c r="T173" s="145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46" t="s">
        <v>124</v>
      </c>
      <c r="AT173" s="146" t="s">
        <v>121</v>
      </c>
      <c r="AU173" s="146" t="s">
        <v>81</v>
      </c>
      <c r="AY173" s="17" t="s">
        <v>119</v>
      </c>
      <c r="BE173" s="147">
        <f>IF(N173="základní",J173,0)</f>
        <v>0</v>
      </c>
      <c r="BF173" s="147">
        <f>IF(N173="snížená",J173,0)</f>
        <v>0</v>
      </c>
      <c r="BG173" s="147">
        <f>IF(N173="zákl. přenesená",J173,0)</f>
        <v>0</v>
      </c>
      <c r="BH173" s="147">
        <f>IF(N173="sníž. přenesená",J173,0)</f>
        <v>0</v>
      </c>
      <c r="BI173" s="147">
        <f>IF(N173="nulová",J173,0)</f>
        <v>0</v>
      </c>
      <c r="BJ173" s="17" t="s">
        <v>79</v>
      </c>
      <c r="BK173" s="147">
        <f>ROUND(I173*H173,2)</f>
        <v>0</v>
      </c>
      <c r="BL173" s="17" t="s">
        <v>124</v>
      </c>
      <c r="BM173" s="146" t="s">
        <v>188</v>
      </c>
    </row>
    <row r="174" spans="2:51" s="13" customFormat="1" ht="12" hidden="1">
      <c r="B174" s="152"/>
      <c r="D174" s="148" t="s">
        <v>127</v>
      </c>
      <c r="E174" s="153" t="s">
        <v>3</v>
      </c>
      <c r="F174" s="154" t="s">
        <v>189</v>
      </c>
      <c r="H174" s="153" t="s">
        <v>3</v>
      </c>
      <c r="L174" s="152"/>
      <c r="M174" s="155"/>
      <c r="N174" s="156"/>
      <c r="O174" s="156"/>
      <c r="P174" s="156"/>
      <c r="Q174" s="156"/>
      <c r="R174" s="156"/>
      <c r="S174" s="156"/>
      <c r="T174" s="157"/>
      <c r="AT174" s="153" t="s">
        <v>127</v>
      </c>
      <c r="AU174" s="153" t="s">
        <v>81</v>
      </c>
      <c r="AV174" s="13" t="s">
        <v>79</v>
      </c>
      <c r="AW174" s="13" t="s">
        <v>34</v>
      </c>
      <c r="AX174" s="13" t="s">
        <v>72</v>
      </c>
      <c r="AY174" s="153" t="s">
        <v>119</v>
      </c>
    </row>
    <row r="175" spans="2:51" s="13" customFormat="1" ht="12" hidden="1">
      <c r="B175" s="152"/>
      <c r="D175" s="148" t="s">
        <v>127</v>
      </c>
      <c r="E175" s="153" t="s">
        <v>3</v>
      </c>
      <c r="F175" s="154" t="s">
        <v>139</v>
      </c>
      <c r="H175" s="153" t="s">
        <v>3</v>
      </c>
      <c r="L175" s="152"/>
      <c r="M175" s="155"/>
      <c r="N175" s="156"/>
      <c r="O175" s="156"/>
      <c r="P175" s="156"/>
      <c r="Q175" s="156"/>
      <c r="R175" s="156"/>
      <c r="S175" s="156"/>
      <c r="T175" s="157"/>
      <c r="AT175" s="153" t="s">
        <v>127</v>
      </c>
      <c r="AU175" s="153" t="s">
        <v>81</v>
      </c>
      <c r="AV175" s="13" t="s">
        <v>79</v>
      </c>
      <c r="AW175" s="13" t="s">
        <v>34</v>
      </c>
      <c r="AX175" s="13" t="s">
        <v>72</v>
      </c>
      <c r="AY175" s="153" t="s">
        <v>119</v>
      </c>
    </row>
    <row r="176" spans="2:51" s="14" customFormat="1" ht="12" hidden="1">
      <c r="B176" s="158"/>
      <c r="D176" s="148" t="s">
        <v>127</v>
      </c>
      <c r="E176" s="159" t="s">
        <v>3</v>
      </c>
      <c r="F176" s="160" t="s">
        <v>459</v>
      </c>
      <c r="H176" s="161">
        <v>4</v>
      </c>
      <c r="L176" s="158"/>
      <c r="M176" s="162"/>
      <c r="N176" s="163"/>
      <c r="O176" s="163"/>
      <c r="P176" s="163"/>
      <c r="Q176" s="163"/>
      <c r="R176" s="163"/>
      <c r="S176" s="163"/>
      <c r="T176" s="164"/>
      <c r="AT176" s="159" t="s">
        <v>127</v>
      </c>
      <c r="AU176" s="159" t="s">
        <v>81</v>
      </c>
      <c r="AV176" s="14" t="s">
        <v>81</v>
      </c>
      <c r="AW176" s="14" t="s">
        <v>34</v>
      </c>
      <c r="AX176" s="14" t="s">
        <v>72</v>
      </c>
      <c r="AY176" s="159" t="s">
        <v>119</v>
      </c>
    </row>
    <row r="177" spans="2:51" s="13" customFormat="1" ht="12" hidden="1">
      <c r="B177" s="152"/>
      <c r="D177" s="148" t="s">
        <v>127</v>
      </c>
      <c r="E177" s="153" t="s">
        <v>3</v>
      </c>
      <c r="F177" s="154" t="s">
        <v>130</v>
      </c>
      <c r="H177" s="153" t="s">
        <v>3</v>
      </c>
      <c r="L177" s="152"/>
      <c r="M177" s="155"/>
      <c r="N177" s="156"/>
      <c r="O177" s="156"/>
      <c r="P177" s="156"/>
      <c r="Q177" s="156"/>
      <c r="R177" s="156"/>
      <c r="S177" s="156"/>
      <c r="T177" s="157"/>
      <c r="AT177" s="153" t="s">
        <v>127</v>
      </c>
      <c r="AU177" s="153" t="s">
        <v>81</v>
      </c>
      <c r="AV177" s="13" t="s">
        <v>79</v>
      </c>
      <c r="AW177" s="13" t="s">
        <v>34</v>
      </c>
      <c r="AX177" s="13" t="s">
        <v>72</v>
      </c>
      <c r="AY177" s="153" t="s">
        <v>119</v>
      </c>
    </row>
    <row r="178" spans="2:51" s="14" customFormat="1" ht="12" hidden="1">
      <c r="B178" s="158"/>
      <c r="D178" s="148" t="s">
        <v>127</v>
      </c>
      <c r="E178" s="159" t="s">
        <v>3</v>
      </c>
      <c r="F178" s="160" t="s">
        <v>460</v>
      </c>
      <c r="H178" s="161">
        <v>3</v>
      </c>
      <c r="L178" s="158"/>
      <c r="M178" s="162"/>
      <c r="N178" s="163"/>
      <c r="O178" s="163"/>
      <c r="P178" s="163"/>
      <c r="Q178" s="163"/>
      <c r="R178" s="163"/>
      <c r="S178" s="163"/>
      <c r="T178" s="164"/>
      <c r="AT178" s="159" t="s">
        <v>127</v>
      </c>
      <c r="AU178" s="159" t="s">
        <v>81</v>
      </c>
      <c r="AV178" s="14" t="s">
        <v>81</v>
      </c>
      <c r="AW178" s="14" t="s">
        <v>34</v>
      </c>
      <c r="AX178" s="14" t="s">
        <v>72</v>
      </c>
      <c r="AY178" s="159" t="s">
        <v>119</v>
      </c>
    </row>
    <row r="179" spans="2:51" s="15" customFormat="1" ht="12" hidden="1">
      <c r="B179" s="165"/>
      <c r="D179" s="148" t="s">
        <v>127</v>
      </c>
      <c r="E179" s="166" t="s">
        <v>3</v>
      </c>
      <c r="F179" s="167" t="s">
        <v>131</v>
      </c>
      <c r="H179" s="168">
        <v>7</v>
      </c>
      <c r="L179" s="165"/>
      <c r="M179" s="169"/>
      <c r="N179" s="170"/>
      <c r="O179" s="170"/>
      <c r="P179" s="170"/>
      <c r="Q179" s="170"/>
      <c r="R179" s="170"/>
      <c r="S179" s="170"/>
      <c r="T179" s="171"/>
      <c r="AT179" s="166" t="s">
        <v>127</v>
      </c>
      <c r="AU179" s="166" t="s">
        <v>81</v>
      </c>
      <c r="AV179" s="15" t="s">
        <v>124</v>
      </c>
      <c r="AW179" s="15" t="s">
        <v>34</v>
      </c>
      <c r="AX179" s="15" t="s">
        <v>79</v>
      </c>
      <c r="AY179" s="166" t="s">
        <v>119</v>
      </c>
    </row>
    <row r="180" spans="2:63" s="12" customFormat="1" ht="22.9" customHeight="1" hidden="1">
      <c r="B180" s="123"/>
      <c r="D180" s="124" t="s">
        <v>71</v>
      </c>
      <c r="E180" s="133" t="s">
        <v>191</v>
      </c>
      <c r="F180" s="133" t="s">
        <v>192</v>
      </c>
      <c r="J180" s="134">
        <f>SUM(J181:J187)</f>
        <v>0</v>
      </c>
      <c r="L180" s="123"/>
      <c r="M180" s="127"/>
      <c r="N180" s="128"/>
      <c r="O180" s="128"/>
      <c r="P180" s="129">
        <f>SUM(P181:P192)</f>
        <v>0</v>
      </c>
      <c r="Q180" s="128"/>
      <c r="R180" s="129">
        <f>SUM(R181:R192)</f>
        <v>0</v>
      </c>
      <c r="S180" s="128"/>
      <c r="T180" s="130">
        <f>SUM(T181:T192)</f>
        <v>0</v>
      </c>
      <c r="AR180" s="124" t="s">
        <v>79</v>
      </c>
      <c r="AT180" s="131" t="s">
        <v>71</v>
      </c>
      <c r="AU180" s="131" t="s">
        <v>79</v>
      </c>
      <c r="AY180" s="124" t="s">
        <v>119</v>
      </c>
      <c r="BK180" s="132">
        <f>SUM(BK181:BK192)</f>
        <v>0</v>
      </c>
    </row>
    <row r="181" spans="1:65" s="2" customFormat="1" ht="24.2" customHeight="1" hidden="1">
      <c r="A181" s="30"/>
      <c r="B181" s="135"/>
      <c r="C181" s="136" t="s">
        <v>193</v>
      </c>
      <c r="D181" s="136" t="s">
        <v>121</v>
      </c>
      <c r="E181" s="137" t="s">
        <v>194</v>
      </c>
      <c r="F181" s="138" t="s">
        <v>195</v>
      </c>
      <c r="G181" s="139" t="s">
        <v>196</v>
      </c>
      <c r="H181" s="140">
        <v>0</v>
      </c>
      <c r="I181" s="141">
        <v>52.73</v>
      </c>
      <c r="J181" s="141">
        <f>ROUND(I181*H181,2)</f>
        <v>0</v>
      </c>
      <c r="K181" s="138" t="s">
        <v>123</v>
      </c>
      <c r="L181" s="31"/>
      <c r="M181" s="142" t="s">
        <v>3</v>
      </c>
      <c r="N181" s="143" t="s">
        <v>43</v>
      </c>
      <c r="O181" s="144">
        <v>0.032</v>
      </c>
      <c r="P181" s="144">
        <f>O181*H181</f>
        <v>0</v>
      </c>
      <c r="Q181" s="144">
        <v>0</v>
      </c>
      <c r="R181" s="144">
        <f>Q181*H181</f>
        <v>0</v>
      </c>
      <c r="S181" s="144">
        <v>0</v>
      </c>
      <c r="T181" s="145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46" t="s">
        <v>124</v>
      </c>
      <c r="AT181" s="146" t="s">
        <v>121</v>
      </c>
      <c r="AU181" s="146" t="s">
        <v>81</v>
      </c>
      <c r="AY181" s="17" t="s">
        <v>119</v>
      </c>
      <c r="BE181" s="147">
        <f>IF(N181="základní",J181,0)</f>
        <v>0</v>
      </c>
      <c r="BF181" s="147">
        <f>IF(N181="snížená",J181,0)</f>
        <v>0</v>
      </c>
      <c r="BG181" s="147">
        <f>IF(N181="zákl. přenesená",J181,0)</f>
        <v>0</v>
      </c>
      <c r="BH181" s="147">
        <f>IF(N181="sníž. přenesená",J181,0)</f>
        <v>0</v>
      </c>
      <c r="BI181" s="147">
        <f>IF(N181="nulová",J181,0)</f>
        <v>0</v>
      </c>
      <c r="BJ181" s="17" t="s">
        <v>79</v>
      </c>
      <c r="BK181" s="147">
        <f>ROUND(I181*H181,2)</f>
        <v>0</v>
      </c>
      <c r="BL181" s="17" t="s">
        <v>124</v>
      </c>
      <c r="BM181" s="146" t="s">
        <v>197</v>
      </c>
    </row>
    <row r="182" spans="2:51" s="13" customFormat="1" ht="11.25" customHeight="1" hidden="1">
      <c r="B182" s="152"/>
      <c r="D182" s="148" t="s">
        <v>127</v>
      </c>
      <c r="E182" s="153" t="s">
        <v>3</v>
      </c>
      <c r="F182" s="154" t="s">
        <v>461</v>
      </c>
      <c r="H182" s="153" t="s">
        <v>3</v>
      </c>
      <c r="L182" s="152"/>
      <c r="M182" s="155"/>
      <c r="N182" s="156"/>
      <c r="O182" s="156"/>
      <c r="P182" s="156"/>
      <c r="Q182" s="156"/>
      <c r="R182" s="156"/>
      <c r="S182" s="156"/>
      <c r="T182" s="157"/>
      <c r="AT182" s="153" t="s">
        <v>127</v>
      </c>
      <c r="AU182" s="153" t="s">
        <v>81</v>
      </c>
      <c r="AV182" s="13" t="s">
        <v>79</v>
      </c>
      <c r="AW182" s="13" t="s">
        <v>34</v>
      </c>
      <c r="AX182" s="13" t="s">
        <v>72</v>
      </c>
      <c r="AY182" s="153" t="s">
        <v>119</v>
      </c>
    </row>
    <row r="183" spans="2:51" s="14" customFormat="1" ht="11.25" customHeight="1" hidden="1">
      <c r="B183" s="158"/>
      <c r="D183" s="148" t="s">
        <v>127</v>
      </c>
      <c r="E183" s="159" t="s">
        <v>3</v>
      </c>
      <c r="F183" s="160" t="s">
        <v>462</v>
      </c>
      <c r="H183" s="161">
        <v>1.11</v>
      </c>
      <c r="L183" s="158"/>
      <c r="M183" s="162"/>
      <c r="N183" s="163"/>
      <c r="O183" s="163"/>
      <c r="P183" s="163"/>
      <c r="Q183" s="163"/>
      <c r="R183" s="163"/>
      <c r="S183" s="163"/>
      <c r="T183" s="164"/>
      <c r="AT183" s="159" t="s">
        <v>127</v>
      </c>
      <c r="AU183" s="159" t="s">
        <v>81</v>
      </c>
      <c r="AV183" s="14" t="s">
        <v>81</v>
      </c>
      <c r="AW183" s="14" t="s">
        <v>34</v>
      </c>
      <c r="AX183" s="14" t="s">
        <v>72</v>
      </c>
      <c r="AY183" s="159" t="s">
        <v>119</v>
      </c>
    </row>
    <row r="184" spans="2:51" s="13" customFormat="1" ht="11.25" customHeight="1" hidden="1">
      <c r="B184" s="152"/>
      <c r="D184" s="148" t="s">
        <v>127</v>
      </c>
      <c r="E184" s="153" t="s">
        <v>3</v>
      </c>
      <c r="F184" s="154" t="s">
        <v>463</v>
      </c>
      <c r="H184" s="153" t="s">
        <v>3</v>
      </c>
      <c r="L184" s="152"/>
      <c r="M184" s="155"/>
      <c r="N184" s="156"/>
      <c r="O184" s="156"/>
      <c r="P184" s="156"/>
      <c r="Q184" s="156"/>
      <c r="R184" s="156"/>
      <c r="S184" s="156"/>
      <c r="T184" s="157"/>
      <c r="AT184" s="153" t="s">
        <v>127</v>
      </c>
      <c r="AU184" s="153" t="s">
        <v>81</v>
      </c>
      <c r="AV184" s="13" t="s">
        <v>79</v>
      </c>
      <c r="AW184" s="13" t="s">
        <v>34</v>
      </c>
      <c r="AX184" s="13" t="s">
        <v>72</v>
      </c>
      <c r="AY184" s="153" t="s">
        <v>119</v>
      </c>
    </row>
    <row r="185" spans="2:51" s="14" customFormat="1" ht="11.25" customHeight="1" hidden="1">
      <c r="B185" s="158"/>
      <c r="D185" s="148" t="s">
        <v>127</v>
      </c>
      <c r="E185" s="159" t="s">
        <v>3</v>
      </c>
      <c r="F185" s="160" t="s">
        <v>464</v>
      </c>
      <c r="H185" s="161">
        <v>0.8</v>
      </c>
      <c r="L185" s="158"/>
      <c r="M185" s="162"/>
      <c r="N185" s="163"/>
      <c r="O185" s="163"/>
      <c r="P185" s="163"/>
      <c r="Q185" s="163"/>
      <c r="R185" s="163"/>
      <c r="S185" s="163"/>
      <c r="T185" s="164"/>
      <c r="AT185" s="159" t="s">
        <v>127</v>
      </c>
      <c r="AU185" s="159" t="s">
        <v>81</v>
      </c>
      <c r="AV185" s="14" t="s">
        <v>81</v>
      </c>
      <c r="AW185" s="14" t="s">
        <v>34</v>
      </c>
      <c r="AX185" s="14" t="s">
        <v>72</v>
      </c>
      <c r="AY185" s="159" t="s">
        <v>119</v>
      </c>
    </row>
    <row r="186" spans="2:51" s="15" customFormat="1" ht="11.25" customHeight="1" hidden="1">
      <c r="B186" s="165"/>
      <c r="D186" s="148" t="s">
        <v>127</v>
      </c>
      <c r="E186" s="166" t="s">
        <v>3</v>
      </c>
      <c r="F186" s="167" t="s">
        <v>131</v>
      </c>
      <c r="H186" s="168">
        <v>1.91</v>
      </c>
      <c r="L186" s="165"/>
      <c r="M186" s="169"/>
      <c r="N186" s="170"/>
      <c r="O186" s="170"/>
      <c r="P186" s="170"/>
      <c r="Q186" s="170"/>
      <c r="R186" s="170"/>
      <c r="S186" s="170"/>
      <c r="T186" s="171"/>
      <c r="AT186" s="166" t="s">
        <v>127</v>
      </c>
      <c r="AU186" s="166" t="s">
        <v>81</v>
      </c>
      <c r="AV186" s="15" t="s">
        <v>124</v>
      </c>
      <c r="AW186" s="15" t="s">
        <v>34</v>
      </c>
      <c r="AX186" s="15" t="s">
        <v>79</v>
      </c>
      <c r="AY186" s="166" t="s">
        <v>119</v>
      </c>
    </row>
    <row r="187" spans="1:65" s="2" customFormat="1" ht="14.45" customHeight="1" hidden="1">
      <c r="A187" s="30"/>
      <c r="B187" s="135"/>
      <c r="C187" s="136" t="s">
        <v>198</v>
      </c>
      <c r="D187" s="136" t="s">
        <v>121</v>
      </c>
      <c r="E187" s="137" t="s">
        <v>199</v>
      </c>
      <c r="F187" s="138" t="s">
        <v>200</v>
      </c>
      <c r="G187" s="139" t="s">
        <v>196</v>
      </c>
      <c r="H187" s="140">
        <v>0</v>
      </c>
      <c r="I187" s="141">
        <v>180.88</v>
      </c>
      <c r="J187" s="141">
        <f>ROUND(I187*H187,2)</f>
        <v>0</v>
      </c>
      <c r="K187" s="138" t="s">
        <v>123</v>
      </c>
      <c r="L187" s="31"/>
      <c r="M187" s="142" t="s">
        <v>3</v>
      </c>
      <c r="N187" s="143" t="s">
        <v>43</v>
      </c>
      <c r="O187" s="144">
        <v>0.159</v>
      </c>
      <c r="P187" s="144">
        <f>O187*H187</f>
        <v>0</v>
      </c>
      <c r="Q187" s="144">
        <v>0</v>
      </c>
      <c r="R187" s="144">
        <f>Q187*H187</f>
        <v>0</v>
      </c>
      <c r="S187" s="144">
        <v>0</v>
      </c>
      <c r="T187" s="145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46" t="s">
        <v>124</v>
      </c>
      <c r="AT187" s="146" t="s">
        <v>121</v>
      </c>
      <c r="AU187" s="146" t="s">
        <v>81</v>
      </c>
      <c r="AY187" s="17" t="s">
        <v>119</v>
      </c>
      <c r="BE187" s="147">
        <f>IF(N187="základní",J187,0)</f>
        <v>0</v>
      </c>
      <c r="BF187" s="147">
        <f>IF(N187="snížená",J187,0)</f>
        <v>0</v>
      </c>
      <c r="BG187" s="147">
        <f>IF(N187="zákl. přenesená",J187,0)</f>
        <v>0</v>
      </c>
      <c r="BH187" s="147">
        <f>IF(N187="sníž. přenesená",J187,0)</f>
        <v>0</v>
      </c>
      <c r="BI187" s="147">
        <f>IF(N187="nulová",J187,0)</f>
        <v>0</v>
      </c>
      <c r="BJ187" s="17" t="s">
        <v>79</v>
      </c>
      <c r="BK187" s="147">
        <f>ROUND(I187*H187,2)</f>
        <v>0</v>
      </c>
      <c r="BL187" s="17" t="s">
        <v>124</v>
      </c>
      <c r="BM187" s="146" t="s">
        <v>201</v>
      </c>
    </row>
    <row r="188" spans="2:51" s="13" customFormat="1" ht="11.25" customHeight="1" hidden="1">
      <c r="B188" s="152"/>
      <c r="D188" s="148" t="s">
        <v>127</v>
      </c>
      <c r="E188" s="153" t="s">
        <v>3</v>
      </c>
      <c r="F188" s="154" t="s">
        <v>461</v>
      </c>
      <c r="H188" s="153" t="s">
        <v>3</v>
      </c>
      <c r="L188" s="152"/>
      <c r="M188" s="155"/>
      <c r="N188" s="156"/>
      <c r="O188" s="156"/>
      <c r="P188" s="156"/>
      <c r="Q188" s="156"/>
      <c r="R188" s="156"/>
      <c r="S188" s="156"/>
      <c r="T188" s="157"/>
      <c r="AT188" s="153" t="s">
        <v>127</v>
      </c>
      <c r="AU188" s="153" t="s">
        <v>81</v>
      </c>
      <c r="AV188" s="13" t="s">
        <v>79</v>
      </c>
      <c r="AW188" s="13" t="s">
        <v>34</v>
      </c>
      <c r="AX188" s="13" t="s">
        <v>72</v>
      </c>
      <c r="AY188" s="153" t="s">
        <v>119</v>
      </c>
    </row>
    <row r="189" spans="2:51" s="13" customFormat="1" ht="11.25" customHeight="1" hidden="1">
      <c r="B189" s="152"/>
      <c r="D189" s="148" t="s">
        <v>127</v>
      </c>
      <c r="E189" s="159" t="s">
        <v>3</v>
      </c>
      <c r="F189" s="160" t="s">
        <v>462</v>
      </c>
      <c r="G189" s="14"/>
      <c r="H189" s="161">
        <v>1.11</v>
      </c>
      <c r="L189" s="152"/>
      <c r="M189" s="155"/>
      <c r="N189" s="156"/>
      <c r="O189" s="156"/>
      <c r="P189" s="156"/>
      <c r="Q189" s="156"/>
      <c r="R189" s="156"/>
      <c r="S189" s="156"/>
      <c r="T189" s="157"/>
      <c r="AT189" s="153" t="s">
        <v>127</v>
      </c>
      <c r="AU189" s="153" t="s">
        <v>81</v>
      </c>
      <c r="AV189" s="13" t="s">
        <v>79</v>
      </c>
      <c r="AW189" s="13" t="s">
        <v>34</v>
      </c>
      <c r="AX189" s="13" t="s">
        <v>72</v>
      </c>
      <c r="AY189" s="153" t="s">
        <v>119</v>
      </c>
    </row>
    <row r="190" spans="2:51" s="14" customFormat="1" ht="11.25" customHeight="1" hidden="1">
      <c r="B190" s="158"/>
      <c r="D190" s="148" t="s">
        <v>127</v>
      </c>
      <c r="E190" s="153" t="s">
        <v>3</v>
      </c>
      <c r="F190" s="154" t="s">
        <v>463</v>
      </c>
      <c r="G190" s="13"/>
      <c r="H190" s="153" t="s">
        <v>3</v>
      </c>
      <c r="L190" s="158"/>
      <c r="M190" s="162"/>
      <c r="N190" s="163"/>
      <c r="O190" s="163"/>
      <c r="P190" s="163"/>
      <c r="Q190" s="163"/>
      <c r="R190" s="163"/>
      <c r="S190" s="163"/>
      <c r="T190" s="164"/>
      <c r="AT190" s="159" t="s">
        <v>127</v>
      </c>
      <c r="AU190" s="159" t="s">
        <v>81</v>
      </c>
      <c r="AV190" s="14" t="s">
        <v>81</v>
      </c>
      <c r="AW190" s="14" t="s">
        <v>34</v>
      </c>
      <c r="AX190" s="14" t="s">
        <v>72</v>
      </c>
      <c r="AY190" s="159" t="s">
        <v>119</v>
      </c>
    </row>
    <row r="191" spans="2:51" s="13" customFormat="1" ht="11.25" customHeight="1" hidden="1">
      <c r="B191" s="152"/>
      <c r="D191" s="148" t="s">
        <v>127</v>
      </c>
      <c r="E191" s="159" t="s">
        <v>3</v>
      </c>
      <c r="F191" s="160" t="s">
        <v>464</v>
      </c>
      <c r="G191" s="14"/>
      <c r="H191" s="161">
        <v>0.8</v>
      </c>
      <c r="L191" s="152"/>
      <c r="M191" s="155"/>
      <c r="N191" s="156"/>
      <c r="O191" s="156"/>
      <c r="P191" s="156"/>
      <c r="Q191" s="156"/>
      <c r="R191" s="156"/>
      <c r="S191" s="156"/>
      <c r="T191" s="157"/>
      <c r="AT191" s="153" t="s">
        <v>127</v>
      </c>
      <c r="AU191" s="153" t="s">
        <v>81</v>
      </c>
      <c r="AV191" s="13" t="s">
        <v>79</v>
      </c>
      <c r="AW191" s="13" t="s">
        <v>34</v>
      </c>
      <c r="AX191" s="13" t="s">
        <v>72</v>
      </c>
      <c r="AY191" s="153" t="s">
        <v>119</v>
      </c>
    </row>
    <row r="192" spans="2:51" s="14" customFormat="1" ht="11.25" customHeight="1" hidden="1">
      <c r="B192" s="158"/>
      <c r="D192" s="148" t="s">
        <v>127</v>
      </c>
      <c r="E192" s="166" t="s">
        <v>3</v>
      </c>
      <c r="F192" s="167" t="s">
        <v>131</v>
      </c>
      <c r="G192" s="15"/>
      <c r="H192" s="168">
        <v>1.91</v>
      </c>
      <c r="L192" s="158"/>
      <c r="M192" s="162"/>
      <c r="N192" s="163"/>
      <c r="O192" s="163"/>
      <c r="P192" s="163"/>
      <c r="Q192" s="163"/>
      <c r="R192" s="163"/>
      <c r="S192" s="163"/>
      <c r="T192" s="164"/>
      <c r="AT192" s="159" t="s">
        <v>127</v>
      </c>
      <c r="AU192" s="159" t="s">
        <v>81</v>
      </c>
      <c r="AV192" s="14" t="s">
        <v>81</v>
      </c>
      <c r="AW192" s="14" t="s">
        <v>34</v>
      </c>
      <c r="AX192" s="14" t="s">
        <v>72</v>
      </c>
      <c r="AY192" s="159" t="s">
        <v>119</v>
      </c>
    </row>
    <row r="193" spans="2:63" s="12" customFormat="1" ht="22.9" customHeight="1" hidden="1">
      <c r="B193" s="123"/>
      <c r="D193" s="124" t="s">
        <v>71</v>
      </c>
      <c r="E193" s="133" t="s">
        <v>202</v>
      </c>
      <c r="F193" s="133" t="s">
        <v>203</v>
      </c>
      <c r="J193" s="134">
        <f>J194</f>
        <v>0</v>
      </c>
      <c r="L193" s="123"/>
      <c r="M193" s="127"/>
      <c r="N193" s="128"/>
      <c r="O193" s="128"/>
      <c r="P193" s="129">
        <f>SUM(P194:P194)</f>
        <v>0</v>
      </c>
      <c r="Q193" s="128"/>
      <c r="R193" s="129">
        <f>SUM(R194:R194)</f>
        <v>0</v>
      </c>
      <c r="S193" s="128"/>
      <c r="T193" s="130">
        <f>SUM(T194:T194)</f>
        <v>0</v>
      </c>
      <c r="AR193" s="124" t="s">
        <v>79</v>
      </c>
      <c r="AT193" s="131" t="s">
        <v>71</v>
      </c>
      <c r="AU193" s="131" t="s">
        <v>79</v>
      </c>
      <c r="AY193" s="124" t="s">
        <v>119</v>
      </c>
      <c r="BK193" s="132">
        <f>SUM(BK194:BK194)</f>
        <v>0</v>
      </c>
    </row>
    <row r="194" spans="1:65" s="2" customFormat="1" ht="24.2" customHeight="1" hidden="1">
      <c r="A194" s="30"/>
      <c r="B194" s="135"/>
      <c r="C194" s="136" t="s">
        <v>204</v>
      </c>
      <c r="D194" s="136" t="s">
        <v>121</v>
      </c>
      <c r="E194" s="137" t="s">
        <v>205</v>
      </c>
      <c r="F194" s="138" t="s">
        <v>206</v>
      </c>
      <c r="G194" s="139" t="s">
        <v>196</v>
      </c>
      <c r="H194" s="140">
        <v>0</v>
      </c>
      <c r="I194" s="141">
        <v>213.82</v>
      </c>
      <c r="J194" s="141">
        <f>ROUND(I194*H194,2)</f>
        <v>0</v>
      </c>
      <c r="K194" s="138" t="s">
        <v>123</v>
      </c>
      <c r="L194" s="31"/>
      <c r="M194" s="142" t="s">
        <v>3</v>
      </c>
      <c r="N194" s="143" t="s">
        <v>43</v>
      </c>
      <c r="O194" s="144">
        <v>0.397</v>
      </c>
      <c r="P194" s="144">
        <f>O194*H194</f>
        <v>0</v>
      </c>
      <c r="Q194" s="144">
        <v>0</v>
      </c>
      <c r="R194" s="144">
        <f>Q194*H194</f>
        <v>0</v>
      </c>
      <c r="S194" s="144">
        <v>0</v>
      </c>
      <c r="T194" s="145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46" t="s">
        <v>124</v>
      </c>
      <c r="AT194" s="146" t="s">
        <v>121</v>
      </c>
      <c r="AU194" s="146" t="s">
        <v>81</v>
      </c>
      <c r="AY194" s="17" t="s">
        <v>119</v>
      </c>
      <c r="BE194" s="147">
        <f>IF(N194="základní",J194,0)</f>
        <v>0</v>
      </c>
      <c r="BF194" s="147">
        <f>IF(N194="snížená",J194,0)</f>
        <v>0</v>
      </c>
      <c r="BG194" s="147">
        <f>IF(N194="zákl. přenesená",J194,0)</f>
        <v>0</v>
      </c>
      <c r="BH194" s="147">
        <f>IF(N194="sníž. přenesená",J194,0)</f>
        <v>0</v>
      </c>
      <c r="BI194" s="147">
        <f>IF(N194="nulová",J194,0)</f>
        <v>0</v>
      </c>
      <c r="BJ194" s="17" t="s">
        <v>79</v>
      </c>
      <c r="BK194" s="147">
        <f>ROUND(I194*H194,2)</f>
        <v>0</v>
      </c>
      <c r="BL194" s="17" t="s">
        <v>124</v>
      </c>
      <c r="BM194" s="146" t="s">
        <v>207</v>
      </c>
    </row>
    <row r="195" spans="2:63" s="12" customFormat="1" ht="25.9" customHeight="1">
      <c r="B195" s="123"/>
      <c r="D195" s="124" t="s">
        <v>71</v>
      </c>
      <c r="E195" s="125" t="s">
        <v>157</v>
      </c>
      <c r="F195" s="125" t="s">
        <v>208</v>
      </c>
      <c r="J195" s="126">
        <f>J196+J214+J224+J331</f>
        <v>0</v>
      </c>
      <c r="L195" s="123"/>
      <c r="M195" s="127"/>
      <c r="N195" s="128"/>
      <c r="O195" s="128"/>
      <c r="P195" s="129">
        <f>P196+P214+P331</f>
        <v>27.279561</v>
      </c>
      <c r="Q195" s="128"/>
      <c r="R195" s="129">
        <f>R196+R214+R331</f>
        <v>4.2256265</v>
      </c>
      <c r="S195" s="128"/>
      <c r="T195" s="130">
        <f>T196+T214+T331</f>
        <v>0</v>
      </c>
      <c r="AR195" s="124" t="s">
        <v>134</v>
      </c>
      <c r="AT195" s="131" t="s">
        <v>71</v>
      </c>
      <c r="AU195" s="131" t="s">
        <v>72</v>
      </c>
      <c r="AY195" s="124" t="s">
        <v>119</v>
      </c>
      <c r="BK195" s="132">
        <f>BK196+BK214+BK331</f>
        <v>0</v>
      </c>
    </row>
    <row r="196" spans="2:63" s="12" customFormat="1" ht="22.9" customHeight="1" hidden="1">
      <c r="B196" s="123"/>
      <c r="D196" s="124" t="s">
        <v>71</v>
      </c>
      <c r="E196" s="133" t="s">
        <v>209</v>
      </c>
      <c r="F196" s="133" t="s">
        <v>210</v>
      </c>
      <c r="J196" s="134">
        <f>SUM(J197:J207)</f>
        <v>0</v>
      </c>
      <c r="L196" s="123"/>
      <c r="M196" s="127"/>
      <c r="N196" s="128"/>
      <c r="O196" s="128"/>
      <c r="P196" s="129">
        <f>SUM(P197:P213)</f>
        <v>0</v>
      </c>
      <c r="Q196" s="128"/>
      <c r="R196" s="129">
        <f>SUM(R197:R213)</f>
        <v>0</v>
      </c>
      <c r="S196" s="128"/>
      <c r="T196" s="130">
        <f>SUM(T197:T213)</f>
        <v>0</v>
      </c>
      <c r="AR196" s="124" t="s">
        <v>134</v>
      </c>
      <c r="AT196" s="131" t="s">
        <v>71</v>
      </c>
      <c r="AU196" s="131" t="s">
        <v>79</v>
      </c>
      <c r="AY196" s="124" t="s">
        <v>119</v>
      </c>
      <c r="BK196" s="132">
        <f>SUM(BK197:BK213)</f>
        <v>0</v>
      </c>
    </row>
    <row r="197" spans="1:65" s="2" customFormat="1" ht="14.45" customHeight="1" hidden="1">
      <c r="A197" s="30"/>
      <c r="B197" s="135"/>
      <c r="C197" s="136" t="s">
        <v>211</v>
      </c>
      <c r="D197" s="136" t="s">
        <v>121</v>
      </c>
      <c r="E197" s="137" t="s">
        <v>212</v>
      </c>
      <c r="F197" s="138" t="s">
        <v>213</v>
      </c>
      <c r="G197" s="139" t="s">
        <v>214</v>
      </c>
      <c r="H197" s="140">
        <v>0</v>
      </c>
      <c r="I197" s="141">
        <v>61.84</v>
      </c>
      <c r="J197" s="141">
        <f>ROUND(I197*H197,2)</f>
        <v>0</v>
      </c>
      <c r="K197" s="138" t="s">
        <v>123</v>
      </c>
      <c r="L197" s="31"/>
      <c r="M197" s="142" t="s">
        <v>3</v>
      </c>
      <c r="N197" s="143" t="s">
        <v>43</v>
      </c>
      <c r="O197" s="144">
        <v>0.127</v>
      </c>
      <c r="P197" s="144">
        <f>O197*H197</f>
        <v>0</v>
      </c>
      <c r="Q197" s="144">
        <v>0</v>
      </c>
      <c r="R197" s="144">
        <f>Q197*H197</f>
        <v>0</v>
      </c>
      <c r="S197" s="144">
        <v>0</v>
      </c>
      <c r="T197" s="145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46" t="s">
        <v>215</v>
      </c>
      <c r="AT197" s="146" t="s">
        <v>121</v>
      </c>
      <c r="AU197" s="146" t="s">
        <v>81</v>
      </c>
      <c r="AY197" s="17" t="s">
        <v>119</v>
      </c>
      <c r="BE197" s="147">
        <f>IF(N197="základní",J197,0)</f>
        <v>0</v>
      </c>
      <c r="BF197" s="147">
        <f>IF(N197="snížená",J197,0)</f>
        <v>0</v>
      </c>
      <c r="BG197" s="147">
        <f>IF(N197="zákl. přenesená",J197,0)</f>
        <v>0</v>
      </c>
      <c r="BH197" s="147">
        <f>IF(N197="sníž. přenesená",J197,0)</f>
        <v>0</v>
      </c>
      <c r="BI197" s="147">
        <f>IF(N197="nulová",J197,0)</f>
        <v>0</v>
      </c>
      <c r="BJ197" s="17" t="s">
        <v>79</v>
      </c>
      <c r="BK197" s="147">
        <f>ROUND(I197*H197,2)</f>
        <v>0</v>
      </c>
      <c r="BL197" s="17" t="s">
        <v>215</v>
      </c>
      <c r="BM197" s="146" t="s">
        <v>216</v>
      </c>
    </row>
    <row r="198" spans="1:65" s="2" customFormat="1" ht="24.2" customHeight="1" hidden="1">
      <c r="A198" s="30"/>
      <c r="B198" s="135"/>
      <c r="C198" s="136" t="s">
        <v>218</v>
      </c>
      <c r="D198" s="136" t="s">
        <v>121</v>
      </c>
      <c r="E198" s="137" t="s">
        <v>219</v>
      </c>
      <c r="F198" s="138" t="s">
        <v>220</v>
      </c>
      <c r="G198" s="139" t="s">
        <v>214</v>
      </c>
      <c r="H198" s="140">
        <v>0</v>
      </c>
      <c r="I198" s="141">
        <v>523.44</v>
      </c>
      <c r="J198" s="141">
        <f>ROUND(I198*H198,2)</f>
        <v>0</v>
      </c>
      <c r="K198" s="138" t="s">
        <v>123</v>
      </c>
      <c r="L198" s="31"/>
      <c r="M198" s="142" t="s">
        <v>3</v>
      </c>
      <c r="N198" s="143" t="s">
        <v>43</v>
      </c>
      <c r="O198" s="144">
        <v>1.075</v>
      </c>
      <c r="P198" s="144">
        <f>O198*H198</f>
        <v>0</v>
      </c>
      <c r="Q198" s="144">
        <v>0</v>
      </c>
      <c r="R198" s="144">
        <f>Q198*H198</f>
        <v>0</v>
      </c>
      <c r="S198" s="144">
        <v>0</v>
      </c>
      <c r="T198" s="145">
        <f>S198*H198</f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46" t="s">
        <v>215</v>
      </c>
      <c r="AT198" s="146" t="s">
        <v>121</v>
      </c>
      <c r="AU198" s="146" t="s">
        <v>81</v>
      </c>
      <c r="AY198" s="17" t="s">
        <v>119</v>
      </c>
      <c r="BE198" s="147">
        <f>IF(N198="základní",J198,0)</f>
        <v>0</v>
      </c>
      <c r="BF198" s="147">
        <f>IF(N198="snížená",J198,0)</f>
        <v>0</v>
      </c>
      <c r="BG198" s="147">
        <f>IF(N198="zákl. přenesená",J198,0)</f>
        <v>0</v>
      </c>
      <c r="BH198" s="147">
        <f>IF(N198="sníž. přenesená",J198,0)</f>
        <v>0</v>
      </c>
      <c r="BI198" s="147">
        <f>IF(N198="nulová",J198,0)</f>
        <v>0</v>
      </c>
      <c r="BJ198" s="17" t="s">
        <v>79</v>
      </c>
      <c r="BK198" s="147">
        <f>ROUND(I198*H198,2)</f>
        <v>0</v>
      </c>
      <c r="BL198" s="17" t="s">
        <v>215</v>
      </c>
      <c r="BM198" s="146" t="s">
        <v>221</v>
      </c>
    </row>
    <row r="199" spans="1:65" s="2" customFormat="1" ht="14.45" customHeight="1" hidden="1">
      <c r="A199" s="30"/>
      <c r="B199" s="135"/>
      <c r="C199" s="172" t="s">
        <v>222</v>
      </c>
      <c r="D199" s="172" t="s">
        <v>157</v>
      </c>
      <c r="E199" s="173" t="s">
        <v>223</v>
      </c>
      <c r="F199" s="174" t="s">
        <v>224</v>
      </c>
      <c r="G199" s="175" t="s">
        <v>214</v>
      </c>
      <c r="H199" s="176">
        <v>0</v>
      </c>
      <c r="I199" s="177">
        <v>421.3</v>
      </c>
      <c r="J199" s="177">
        <f>ROUND(I199*H199,2)</f>
        <v>0</v>
      </c>
      <c r="K199" s="174" t="s">
        <v>123</v>
      </c>
      <c r="L199" s="178"/>
      <c r="M199" s="179" t="s">
        <v>3</v>
      </c>
      <c r="N199" s="180" t="s">
        <v>43</v>
      </c>
      <c r="O199" s="144">
        <v>0</v>
      </c>
      <c r="P199" s="144">
        <f>O199*H199</f>
        <v>0</v>
      </c>
      <c r="Q199" s="144">
        <v>0.0037</v>
      </c>
      <c r="R199" s="144">
        <f>Q199*H199</f>
        <v>0</v>
      </c>
      <c r="S199" s="144">
        <v>0</v>
      </c>
      <c r="T199" s="145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46" t="s">
        <v>225</v>
      </c>
      <c r="AT199" s="146" t="s">
        <v>157</v>
      </c>
      <c r="AU199" s="146" t="s">
        <v>81</v>
      </c>
      <c r="AY199" s="17" t="s">
        <v>119</v>
      </c>
      <c r="BE199" s="147">
        <f>IF(N199="základní",J199,0)</f>
        <v>0</v>
      </c>
      <c r="BF199" s="147">
        <f>IF(N199="snížená",J199,0)</f>
        <v>0</v>
      </c>
      <c r="BG199" s="147">
        <f>IF(N199="zákl. přenesená",J199,0)</f>
        <v>0</v>
      </c>
      <c r="BH199" s="147">
        <f>IF(N199="sníž. přenesená",J199,0)</f>
        <v>0</v>
      </c>
      <c r="BI199" s="147">
        <f>IF(N199="nulová",J199,0)</f>
        <v>0</v>
      </c>
      <c r="BJ199" s="17" t="s">
        <v>79</v>
      </c>
      <c r="BK199" s="147">
        <f>ROUND(I199*H199,2)</f>
        <v>0</v>
      </c>
      <c r="BL199" s="17" t="s">
        <v>215</v>
      </c>
      <c r="BM199" s="146" t="s">
        <v>226</v>
      </c>
    </row>
    <row r="200" spans="1:65" s="2" customFormat="1" ht="24.2" customHeight="1" hidden="1">
      <c r="A200" s="30"/>
      <c r="B200" s="135"/>
      <c r="C200" s="136" t="s">
        <v>231</v>
      </c>
      <c r="D200" s="136" t="s">
        <v>121</v>
      </c>
      <c r="E200" s="137" t="s">
        <v>232</v>
      </c>
      <c r="F200" s="138" t="s">
        <v>233</v>
      </c>
      <c r="G200" s="139" t="s">
        <v>132</v>
      </c>
      <c r="H200" s="140">
        <v>0</v>
      </c>
      <c r="I200" s="141">
        <v>28.23</v>
      </c>
      <c r="J200" s="141">
        <f>ROUND(I200*H200,2)</f>
        <v>0</v>
      </c>
      <c r="K200" s="138" t="s">
        <v>123</v>
      </c>
      <c r="L200" s="31"/>
      <c r="M200" s="142" t="s">
        <v>3</v>
      </c>
      <c r="N200" s="143" t="s">
        <v>43</v>
      </c>
      <c r="O200" s="144">
        <v>0.054</v>
      </c>
      <c r="P200" s="144">
        <f>O200*H200</f>
        <v>0</v>
      </c>
      <c r="Q200" s="144">
        <v>0</v>
      </c>
      <c r="R200" s="144">
        <f>Q200*H200</f>
        <v>0</v>
      </c>
      <c r="S200" s="144">
        <v>0</v>
      </c>
      <c r="T200" s="145">
        <f>S200*H200</f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46" t="s">
        <v>215</v>
      </c>
      <c r="AT200" s="146" t="s">
        <v>121</v>
      </c>
      <c r="AU200" s="146" t="s">
        <v>81</v>
      </c>
      <c r="AY200" s="17" t="s">
        <v>119</v>
      </c>
      <c r="BE200" s="147">
        <f>IF(N200="základní",J200,0)</f>
        <v>0</v>
      </c>
      <c r="BF200" s="147">
        <f>IF(N200="snížená",J200,0)</f>
        <v>0</v>
      </c>
      <c r="BG200" s="147">
        <f>IF(N200="zákl. přenesená",J200,0)</f>
        <v>0</v>
      </c>
      <c r="BH200" s="147">
        <f>IF(N200="sníž. přenesená",J200,0)</f>
        <v>0</v>
      </c>
      <c r="BI200" s="147">
        <f>IF(N200="nulová",J200,0)</f>
        <v>0</v>
      </c>
      <c r="BJ200" s="17" t="s">
        <v>79</v>
      </c>
      <c r="BK200" s="147">
        <f>ROUND(I200*H200,2)</f>
        <v>0</v>
      </c>
      <c r="BL200" s="17" t="s">
        <v>215</v>
      </c>
      <c r="BM200" s="146" t="s">
        <v>234</v>
      </c>
    </row>
    <row r="201" spans="2:51" s="13" customFormat="1" ht="12" hidden="1">
      <c r="B201" s="152"/>
      <c r="D201" s="148" t="s">
        <v>127</v>
      </c>
      <c r="E201" s="153" t="s">
        <v>3</v>
      </c>
      <c r="F201" s="154" t="s">
        <v>465</v>
      </c>
      <c r="H201" s="153" t="s">
        <v>3</v>
      </c>
      <c r="L201" s="152"/>
      <c r="M201" s="155"/>
      <c r="N201" s="156"/>
      <c r="O201" s="156"/>
      <c r="P201" s="156"/>
      <c r="Q201" s="156"/>
      <c r="R201" s="156"/>
      <c r="S201" s="156"/>
      <c r="T201" s="157"/>
      <c r="AT201" s="153" t="s">
        <v>127</v>
      </c>
      <c r="AU201" s="153" t="s">
        <v>81</v>
      </c>
      <c r="AV201" s="13" t="s">
        <v>79</v>
      </c>
      <c r="AW201" s="13" t="s">
        <v>34</v>
      </c>
      <c r="AX201" s="13" t="s">
        <v>72</v>
      </c>
      <c r="AY201" s="153" t="s">
        <v>119</v>
      </c>
    </row>
    <row r="202" spans="2:51" s="13" customFormat="1" ht="12" hidden="1">
      <c r="B202" s="152"/>
      <c r="D202" s="148" t="s">
        <v>127</v>
      </c>
      <c r="E202" s="153" t="s">
        <v>3</v>
      </c>
      <c r="F202" s="154" t="s">
        <v>229</v>
      </c>
      <c r="H202" s="153" t="s">
        <v>3</v>
      </c>
      <c r="L202" s="152"/>
      <c r="M202" s="155"/>
      <c r="N202" s="156"/>
      <c r="O202" s="156"/>
      <c r="P202" s="156"/>
      <c r="Q202" s="156"/>
      <c r="R202" s="156"/>
      <c r="S202" s="156"/>
      <c r="T202" s="157"/>
      <c r="AT202" s="153" t="s">
        <v>127</v>
      </c>
      <c r="AU202" s="153" t="s">
        <v>81</v>
      </c>
      <c r="AV202" s="13" t="s">
        <v>79</v>
      </c>
      <c r="AW202" s="13" t="s">
        <v>34</v>
      </c>
      <c r="AX202" s="13" t="s">
        <v>72</v>
      </c>
      <c r="AY202" s="153" t="s">
        <v>119</v>
      </c>
    </row>
    <row r="203" spans="2:51" s="14" customFormat="1" ht="12" hidden="1">
      <c r="B203" s="158"/>
      <c r="D203" s="148" t="s">
        <v>127</v>
      </c>
      <c r="E203" s="159" t="s">
        <v>3</v>
      </c>
      <c r="F203" s="160">
        <v>6</v>
      </c>
      <c r="H203" s="161">
        <v>6</v>
      </c>
      <c r="L203" s="158"/>
      <c r="M203" s="162"/>
      <c r="N203" s="163"/>
      <c r="O203" s="163"/>
      <c r="P203" s="163"/>
      <c r="Q203" s="163"/>
      <c r="R203" s="163"/>
      <c r="S203" s="163"/>
      <c r="T203" s="164"/>
      <c r="AT203" s="159" t="s">
        <v>127</v>
      </c>
      <c r="AU203" s="159" t="s">
        <v>81</v>
      </c>
      <c r="AV203" s="14" t="s">
        <v>81</v>
      </c>
      <c r="AW203" s="14" t="s">
        <v>34</v>
      </c>
      <c r="AX203" s="14" t="s">
        <v>72</v>
      </c>
      <c r="AY203" s="159" t="s">
        <v>119</v>
      </c>
    </row>
    <row r="204" spans="2:51" s="13" customFormat="1" ht="12" hidden="1">
      <c r="B204" s="152"/>
      <c r="D204" s="148" t="s">
        <v>127</v>
      </c>
      <c r="E204" s="153" t="s">
        <v>3</v>
      </c>
      <c r="F204" s="154" t="s">
        <v>230</v>
      </c>
      <c r="H204" s="153" t="s">
        <v>3</v>
      </c>
      <c r="L204" s="152"/>
      <c r="M204" s="155"/>
      <c r="N204" s="156"/>
      <c r="O204" s="156"/>
      <c r="P204" s="156"/>
      <c r="Q204" s="156"/>
      <c r="R204" s="156"/>
      <c r="S204" s="156"/>
      <c r="T204" s="157"/>
      <c r="AT204" s="153" t="s">
        <v>127</v>
      </c>
      <c r="AU204" s="153" t="s">
        <v>81</v>
      </c>
      <c r="AV204" s="13" t="s">
        <v>79</v>
      </c>
      <c r="AW204" s="13" t="s">
        <v>34</v>
      </c>
      <c r="AX204" s="13" t="s">
        <v>72</v>
      </c>
      <c r="AY204" s="153" t="s">
        <v>119</v>
      </c>
    </row>
    <row r="205" spans="2:51" s="14" customFormat="1" ht="12" hidden="1">
      <c r="B205" s="158"/>
      <c r="D205" s="148" t="s">
        <v>127</v>
      </c>
      <c r="E205" s="159" t="s">
        <v>3</v>
      </c>
      <c r="F205" s="160">
        <v>21</v>
      </c>
      <c r="H205" s="161">
        <v>21</v>
      </c>
      <c r="L205" s="158"/>
      <c r="M205" s="162"/>
      <c r="N205" s="163"/>
      <c r="O205" s="163"/>
      <c r="P205" s="163"/>
      <c r="Q205" s="163"/>
      <c r="R205" s="163"/>
      <c r="S205" s="163"/>
      <c r="T205" s="164"/>
      <c r="AT205" s="159" t="s">
        <v>127</v>
      </c>
      <c r="AU205" s="159" t="s">
        <v>81</v>
      </c>
      <c r="AV205" s="14" t="s">
        <v>81</v>
      </c>
      <c r="AW205" s="14" t="s">
        <v>34</v>
      </c>
      <c r="AX205" s="14" t="s">
        <v>72</v>
      </c>
      <c r="AY205" s="159" t="s">
        <v>119</v>
      </c>
    </row>
    <row r="206" spans="2:51" s="15" customFormat="1" ht="12" hidden="1">
      <c r="B206" s="165"/>
      <c r="D206" s="148" t="s">
        <v>127</v>
      </c>
      <c r="E206" s="166" t="s">
        <v>3</v>
      </c>
      <c r="F206" s="167" t="s">
        <v>131</v>
      </c>
      <c r="H206" s="168">
        <v>27</v>
      </c>
      <c r="L206" s="165"/>
      <c r="M206" s="169"/>
      <c r="N206" s="170"/>
      <c r="O206" s="170"/>
      <c r="P206" s="170"/>
      <c r="Q206" s="170"/>
      <c r="R206" s="170"/>
      <c r="S206" s="170"/>
      <c r="T206" s="171"/>
      <c r="AT206" s="166" t="s">
        <v>127</v>
      </c>
      <c r="AU206" s="166" t="s">
        <v>81</v>
      </c>
      <c r="AV206" s="15" t="s">
        <v>124</v>
      </c>
      <c r="AW206" s="15" t="s">
        <v>34</v>
      </c>
      <c r="AX206" s="15" t="s">
        <v>79</v>
      </c>
      <c r="AY206" s="166" t="s">
        <v>119</v>
      </c>
    </row>
    <row r="207" spans="1:65" s="2" customFormat="1" ht="14.45" customHeight="1" hidden="1">
      <c r="A207" s="30"/>
      <c r="B207" s="135"/>
      <c r="C207" s="172" t="s">
        <v>235</v>
      </c>
      <c r="D207" s="172" t="s">
        <v>157</v>
      </c>
      <c r="E207" s="173" t="s">
        <v>236</v>
      </c>
      <c r="F207" s="174" t="s">
        <v>466</v>
      </c>
      <c r="G207" s="175" t="s">
        <v>132</v>
      </c>
      <c r="H207" s="176">
        <v>0</v>
      </c>
      <c r="I207" s="177">
        <v>98.3</v>
      </c>
      <c r="J207" s="177">
        <f>ROUND(I207*H207,2)</f>
        <v>0</v>
      </c>
      <c r="K207" s="174" t="s">
        <v>123</v>
      </c>
      <c r="L207" s="178"/>
      <c r="M207" s="179" t="s">
        <v>3</v>
      </c>
      <c r="N207" s="180" t="s">
        <v>43</v>
      </c>
      <c r="O207" s="144">
        <v>0</v>
      </c>
      <c r="P207" s="144">
        <f>O207*H207</f>
        <v>0</v>
      </c>
      <c r="Q207" s="144">
        <v>0.00028</v>
      </c>
      <c r="R207" s="144">
        <f>Q207*H207</f>
        <v>0</v>
      </c>
      <c r="S207" s="144">
        <v>0</v>
      </c>
      <c r="T207" s="145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46" t="s">
        <v>225</v>
      </c>
      <c r="AT207" s="146" t="s">
        <v>157</v>
      </c>
      <c r="AU207" s="146" t="s">
        <v>81</v>
      </c>
      <c r="AY207" s="17" t="s">
        <v>119</v>
      </c>
      <c r="BE207" s="147">
        <f>IF(N207="základní",J207,0)</f>
        <v>0</v>
      </c>
      <c r="BF207" s="147">
        <f>IF(N207="snížená",J207,0)</f>
        <v>0</v>
      </c>
      <c r="BG207" s="147">
        <f>IF(N207="zákl. přenesená",J207,0)</f>
        <v>0</v>
      </c>
      <c r="BH207" s="147">
        <f>IF(N207="sníž. přenesená",J207,0)</f>
        <v>0</v>
      </c>
      <c r="BI207" s="147">
        <f>IF(N207="nulová",J207,0)</f>
        <v>0</v>
      </c>
      <c r="BJ207" s="17" t="s">
        <v>79</v>
      </c>
      <c r="BK207" s="147">
        <f>ROUND(I207*H207,2)</f>
        <v>0</v>
      </c>
      <c r="BL207" s="17" t="s">
        <v>215</v>
      </c>
      <c r="BM207" s="146" t="s">
        <v>237</v>
      </c>
    </row>
    <row r="208" spans="2:51" s="13" customFormat="1" ht="12" hidden="1">
      <c r="B208" s="152"/>
      <c r="D208" s="148" t="s">
        <v>127</v>
      </c>
      <c r="E208" s="153" t="s">
        <v>3</v>
      </c>
      <c r="F208" s="154" t="s">
        <v>465</v>
      </c>
      <c r="H208" s="153" t="s">
        <v>3</v>
      </c>
      <c r="L208" s="152"/>
      <c r="M208" s="155"/>
      <c r="N208" s="156"/>
      <c r="O208" s="156"/>
      <c r="P208" s="156"/>
      <c r="Q208" s="156"/>
      <c r="R208" s="156"/>
      <c r="S208" s="156"/>
      <c r="T208" s="157"/>
      <c r="AT208" s="153" t="s">
        <v>127</v>
      </c>
      <c r="AU208" s="153" t="s">
        <v>81</v>
      </c>
      <c r="AV208" s="13" t="s">
        <v>79</v>
      </c>
      <c r="AW208" s="13" t="s">
        <v>34</v>
      </c>
      <c r="AX208" s="13" t="s">
        <v>72</v>
      </c>
      <c r="AY208" s="153" t="s">
        <v>119</v>
      </c>
    </row>
    <row r="209" spans="2:51" s="13" customFormat="1" ht="12" hidden="1">
      <c r="B209" s="152"/>
      <c r="D209" s="148" t="s">
        <v>127</v>
      </c>
      <c r="E209" s="153" t="s">
        <v>3</v>
      </c>
      <c r="F209" s="154" t="s">
        <v>229</v>
      </c>
      <c r="H209" s="153" t="s">
        <v>3</v>
      </c>
      <c r="L209" s="152"/>
      <c r="M209" s="155"/>
      <c r="N209" s="156"/>
      <c r="O209" s="156"/>
      <c r="P209" s="156"/>
      <c r="Q209" s="156"/>
      <c r="R209" s="156"/>
      <c r="S209" s="156"/>
      <c r="T209" s="157"/>
      <c r="AT209" s="153" t="s">
        <v>127</v>
      </c>
      <c r="AU209" s="153" t="s">
        <v>81</v>
      </c>
      <c r="AV209" s="13" t="s">
        <v>79</v>
      </c>
      <c r="AW209" s="13" t="s">
        <v>34</v>
      </c>
      <c r="AX209" s="13" t="s">
        <v>72</v>
      </c>
      <c r="AY209" s="153" t="s">
        <v>119</v>
      </c>
    </row>
    <row r="210" spans="2:51" s="14" customFormat="1" ht="12" hidden="1">
      <c r="B210" s="158"/>
      <c r="D210" s="148" t="s">
        <v>127</v>
      </c>
      <c r="E210" s="159" t="s">
        <v>3</v>
      </c>
      <c r="F210" s="160">
        <v>16</v>
      </c>
      <c r="H210" s="161">
        <v>16</v>
      </c>
      <c r="L210" s="158"/>
      <c r="M210" s="162"/>
      <c r="N210" s="163"/>
      <c r="O210" s="163"/>
      <c r="P210" s="163"/>
      <c r="Q210" s="163"/>
      <c r="R210" s="163"/>
      <c r="S210" s="163"/>
      <c r="T210" s="164"/>
      <c r="AT210" s="159" t="s">
        <v>127</v>
      </c>
      <c r="AU210" s="159" t="s">
        <v>81</v>
      </c>
      <c r="AV210" s="14" t="s">
        <v>81</v>
      </c>
      <c r="AW210" s="14" t="s">
        <v>34</v>
      </c>
      <c r="AX210" s="14" t="s">
        <v>72</v>
      </c>
      <c r="AY210" s="159" t="s">
        <v>119</v>
      </c>
    </row>
    <row r="211" spans="2:51" s="13" customFormat="1" ht="12" hidden="1">
      <c r="B211" s="152"/>
      <c r="D211" s="148" t="s">
        <v>127</v>
      </c>
      <c r="E211" s="153" t="s">
        <v>3</v>
      </c>
      <c r="F211" s="154" t="s">
        <v>230</v>
      </c>
      <c r="H211" s="153" t="s">
        <v>3</v>
      </c>
      <c r="L211" s="152"/>
      <c r="M211" s="155"/>
      <c r="N211" s="156"/>
      <c r="O211" s="156"/>
      <c r="P211" s="156"/>
      <c r="Q211" s="156"/>
      <c r="R211" s="156"/>
      <c r="S211" s="156"/>
      <c r="T211" s="157"/>
      <c r="AT211" s="153" t="s">
        <v>127</v>
      </c>
      <c r="AU211" s="153" t="s">
        <v>81</v>
      </c>
      <c r="AV211" s="13" t="s">
        <v>79</v>
      </c>
      <c r="AW211" s="13" t="s">
        <v>34</v>
      </c>
      <c r="AX211" s="13" t="s">
        <v>72</v>
      </c>
      <c r="AY211" s="153" t="s">
        <v>119</v>
      </c>
    </row>
    <row r="212" spans="2:51" s="14" customFormat="1" ht="12" hidden="1">
      <c r="B212" s="158"/>
      <c r="D212" s="148" t="s">
        <v>127</v>
      </c>
      <c r="E212" s="159" t="s">
        <v>3</v>
      </c>
      <c r="F212" s="160">
        <v>33</v>
      </c>
      <c r="H212" s="161">
        <v>33</v>
      </c>
      <c r="L212" s="158"/>
      <c r="M212" s="162"/>
      <c r="N212" s="163"/>
      <c r="O212" s="163"/>
      <c r="P212" s="163"/>
      <c r="Q212" s="163"/>
      <c r="R212" s="163"/>
      <c r="S212" s="163"/>
      <c r="T212" s="164"/>
      <c r="AT212" s="159" t="s">
        <v>127</v>
      </c>
      <c r="AU212" s="159" t="s">
        <v>81</v>
      </c>
      <c r="AV212" s="14" t="s">
        <v>81</v>
      </c>
      <c r="AW212" s="14" t="s">
        <v>34</v>
      </c>
      <c r="AX212" s="14" t="s">
        <v>72</v>
      </c>
      <c r="AY212" s="159" t="s">
        <v>119</v>
      </c>
    </row>
    <row r="213" spans="2:51" s="15" customFormat="1" ht="12" hidden="1">
      <c r="B213" s="165"/>
      <c r="D213" s="148" t="s">
        <v>127</v>
      </c>
      <c r="E213" s="166" t="s">
        <v>3</v>
      </c>
      <c r="F213" s="167" t="s">
        <v>131</v>
      </c>
      <c r="H213" s="168">
        <v>49</v>
      </c>
      <c r="L213" s="165"/>
      <c r="M213" s="169"/>
      <c r="N213" s="170"/>
      <c r="O213" s="170"/>
      <c r="P213" s="170"/>
      <c r="Q213" s="170"/>
      <c r="R213" s="170"/>
      <c r="S213" s="170"/>
      <c r="T213" s="171"/>
      <c r="AT213" s="166" t="s">
        <v>127</v>
      </c>
      <c r="AU213" s="166" t="s">
        <v>81</v>
      </c>
      <c r="AV213" s="15" t="s">
        <v>124</v>
      </c>
      <c r="AW213" s="15" t="s">
        <v>34</v>
      </c>
      <c r="AX213" s="15" t="s">
        <v>79</v>
      </c>
      <c r="AY213" s="166" t="s">
        <v>119</v>
      </c>
    </row>
    <row r="214" spans="2:63" s="12" customFormat="1" ht="22.9" customHeight="1" hidden="1">
      <c r="B214" s="123"/>
      <c r="D214" s="124" t="s">
        <v>71</v>
      </c>
      <c r="E214" s="133" t="s">
        <v>238</v>
      </c>
      <c r="F214" s="133" t="s">
        <v>239</v>
      </c>
      <c r="J214" s="134">
        <f>SUM(J215:J223)</f>
        <v>0</v>
      </c>
      <c r="L214" s="123"/>
      <c r="M214" s="127"/>
      <c r="N214" s="128"/>
      <c r="O214" s="128"/>
      <c r="P214" s="129">
        <f>P215+SUM(P216:P224)</f>
        <v>0</v>
      </c>
      <c r="Q214" s="128"/>
      <c r="R214" s="129">
        <f>R215+SUM(R216:R224)</f>
        <v>0</v>
      </c>
      <c r="S214" s="128"/>
      <c r="T214" s="130">
        <f>T215+SUM(T216:T224)</f>
        <v>0</v>
      </c>
      <c r="AR214" s="124" t="s">
        <v>134</v>
      </c>
      <c r="AT214" s="131" t="s">
        <v>71</v>
      </c>
      <c r="AU214" s="131" t="s">
        <v>79</v>
      </c>
      <c r="AY214" s="124" t="s">
        <v>119</v>
      </c>
      <c r="BK214" s="132">
        <f>BK215+SUM(BK216:BK224)</f>
        <v>0</v>
      </c>
    </row>
    <row r="215" spans="1:65" s="2" customFormat="1" ht="14.45" customHeight="1" hidden="1">
      <c r="A215" s="30"/>
      <c r="B215" s="135"/>
      <c r="C215" s="136" t="s">
        <v>240</v>
      </c>
      <c r="D215" s="136" t="s">
        <v>121</v>
      </c>
      <c r="E215" s="137" t="s">
        <v>241</v>
      </c>
      <c r="F215" s="138" t="s">
        <v>242</v>
      </c>
      <c r="G215" s="139" t="s">
        <v>214</v>
      </c>
      <c r="H215" s="140">
        <v>0</v>
      </c>
      <c r="I215" s="141">
        <v>4213</v>
      </c>
      <c r="J215" s="141">
        <f>ROUND(I215*H215,2)</f>
        <v>0</v>
      </c>
      <c r="K215" s="138" t="s">
        <v>123</v>
      </c>
      <c r="L215" s="31"/>
      <c r="M215" s="142" t="s">
        <v>3</v>
      </c>
      <c r="N215" s="143" t="s">
        <v>43</v>
      </c>
      <c r="O215" s="144">
        <v>5.95</v>
      </c>
      <c r="P215" s="144">
        <f>O215*H215</f>
        <v>0</v>
      </c>
      <c r="Q215" s="144">
        <v>0</v>
      </c>
      <c r="R215" s="144">
        <f>Q215*H215</f>
        <v>0</v>
      </c>
      <c r="S215" s="144">
        <v>0</v>
      </c>
      <c r="T215" s="145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46" t="s">
        <v>215</v>
      </c>
      <c r="AT215" s="146" t="s">
        <v>121</v>
      </c>
      <c r="AU215" s="146" t="s">
        <v>81</v>
      </c>
      <c r="AY215" s="17" t="s">
        <v>119</v>
      </c>
      <c r="BE215" s="147">
        <f>IF(N215="základní",J215,0)</f>
        <v>0</v>
      </c>
      <c r="BF215" s="147">
        <f>IF(N215="snížená",J215,0)</f>
        <v>0</v>
      </c>
      <c r="BG215" s="147">
        <f>IF(N215="zákl. přenesená",J215,0)</f>
        <v>0</v>
      </c>
      <c r="BH215" s="147">
        <f>IF(N215="sníž. přenesená",J215,0)</f>
        <v>0</v>
      </c>
      <c r="BI215" s="147">
        <f>IF(N215="nulová",J215,0)</f>
        <v>0</v>
      </c>
      <c r="BJ215" s="17" t="s">
        <v>79</v>
      </c>
      <c r="BK215" s="147">
        <f>ROUND(I215*H215,2)</f>
        <v>0</v>
      </c>
      <c r="BL215" s="17" t="s">
        <v>215</v>
      </c>
      <c r="BM215" s="146" t="s">
        <v>243</v>
      </c>
    </row>
    <row r="216" spans="2:51" s="13" customFormat="1" ht="12" hidden="1">
      <c r="B216" s="152"/>
      <c r="D216" s="148" t="s">
        <v>127</v>
      </c>
      <c r="E216" s="153" t="s">
        <v>3</v>
      </c>
      <c r="F216" s="154" t="s">
        <v>217</v>
      </c>
      <c r="H216" s="153" t="s">
        <v>3</v>
      </c>
      <c r="L216" s="152"/>
      <c r="M216" s="155"/>
      <c r="N216" s="156"/>
      <c r="O216" s="156"/>
      <c r="P216" s="156"/>
      <c r="Q216" s="156"/>
      <c r="R216" s="156"/>
      <c r="S216" s="156"/>
      <c r="T216" s="157"/>
      <c r="AT216" s="153" t="s">
        <v>127</v>
      </c>
      <c r="AU216" s="153" t="s">
        <v>81</v>
      </c>
      <c r="AV216" s="13" t="s">
        <v>79</v>
      </c>
      <c r="AW216" s="13" t="s">
        <v>34</v>
      </c>
      <c r="AX216" s="13" t="s">
        <v>72</v>
      </c>
      <c r="AY216" s="153" t="s">
        <v>119</v>
      </c>
    </row>
    <row r="217" spans="2:51" s="13" customFormat="1" ht="12" hidden="1">
      <c r="B217" s="152"/>
      <c r="D217" s="148" t="s">
        <v>127</v>
      </c>
      <c r="E217" s="153" t="s">
        <v>3</v>
      </c>
      <c r="F217" s="154" t="s">
        <v>244</v>
      </c>
      <c r="H217" s="153" t="s">
        <v>3</v>
      </c>
      <c r="L217" s="152"/>
      <c r="M217" s="155"/>
      <c r="N217" s="156"/>
      <c r="O217" s="156"/>
      <c r="P217" s="156"/>
      <c r="Q217" s="156"/>
      <c r="R217" s="156"/>
      <c r="S217" s="156"/>
      <c r="T217" s="157"/>
      <c r="AT217" s="153" t="s">
        <v>127</v>
      </c>
      <c r="AU217" s="153" t="s">
        <v>81</v>
      </c>
      <c r="AV217" s="13" t="s">
        <v>79</v>
      </c>
      <c r="AW217" s="13" t="s">
        <v>34</v>
      </c>
      <c r="AX217" s="13" t="s">
        <v>72</v>
      </c>
      <c r="AY217" s="153" t="s">
        <v>119</v>
      </c>
    </row>
    <row r="218" spans="2:51" s="14" customFormat="1" ht="12" hidden="1">
      <c r="B218" s="158"/>
      <c r="D218" s="148" t="s">
        <v>127</v>
      </c>
      <c r="E218" s="159" t="s">
        <v>3</v>
      </c>
      <c r="F218" s="160" t="s">
        <v>81</v>
      </c>
      <c r="H218" s="161">
        <v>2</v>
      </c>
      <c r="L218" s="158"/>
      <c r="M218" s="162"/>
      <c r="N218" s="163"/>
      <c r="O218" s="163"/>
      <c r="P218" s="163"/>
      <c r="Q218" s="163"/>
      <c r="R218" s="163"/>
      <c r="S218" s="163"/>
      <c r="T218" s="164"/>
      <c r="AT218" s="159" t="s">
        <v>127</v>
      </c>
      <c r="AU218" s="159" t="s">
        <v>81</v>
      </c>
      <c r="AV218" s="14" t="s">
        <v>81</v>
      </c>
      <c r="AW218" s="14" t="s">
        <v>34</v>
      </c>
      <c r="AX218" s="14" t="s">
        <v>79</v>
      </c>
      <c r="AY218" s="159" t="s">
        <v>119</v>
      </c>
    </row>
    <row r="219" spans="1:65" s="2" customFormat="1" ht="14.45" customHeight="1" hidden="1">
      <c r="A219" s="30"/>
      <c r="B219" s="135"/>
      <c r="C219" s="172" t="s">
        <v>245</v>
      </c>
      <c r="D219" s="172" t="s">
        <v>157</v>
      </c>
      <c r="E219" s="173" t="s">
        <v>227</v>
      </c>
      <c r="F219" s="174" t="s">
        <v>468</v>
      </c>
      <c r="G219" s="175" t="s">
        <v>214</v>
      </c>
      <c r="H219" s="176">
        <v>0</v>
      </c>
      <c r="I219" s="177">
        <v>1630</v>
      </c>
      <c r="J219" s="177">
        <f>ROUND(I219*H219,2)</f>
        <v>0</v>
      </c>
      <c r="K219" s="174" t="s">
        <v>228</v>
      </c>
      <c r="L219" s="178"/>
      <c r="M219" s="179" t="s">
        <v>3</v>
      </c>
      <c r="N219" s="180" t="s">
        <v>43</v>
      </c>
      <c r="O219" s="144">
        <v>0</v>
      </c>
      <c r="P219" s="144">
        <f>O219*H219</f>
        <v>0</v>
      </c>
      <c r="Q219" s="144">
        <v>0</v>
      </c>
      <c r="R219" s="144">
        <f>Q219*H219</f>
        <v>0</v>
      </c>
      <c r="S219" s="144">
        <v>0</v>
      </c>
      <c r="T219" s="145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46" t="s">
        <v>225</v>
      </c>
      <c r="AT219" s="146" t="s">
        <v>157</v>
      </c>
      <c r="AU219" s="146" t="s">
        <v>81</v>
      </c>
      <c r="AY219" s="17" t="s">
        <v>119</v>
      </c>
      <c r="BE219" s="147">
        <f>IF(N219="základní",J219,0)</f>
        <v>0</v>
      </c>
      <c r="BF219" s="147">
        <f>IF(N219="snížená",J219,0)</f>
        <v>0</v>
      </c>
      <c r="BG219" s="147">
        <f>IF(N219="zákl. přenesená",J219,0)</f>
        <v>0</v>
      </c>
      <c r="BH219" s="147">
        <f>IF(N219="sníž. přenesená",J219,0)</f>
        <v>0</v>
      </c>
      <c r="BI219" s="147">
        <f>IF(N219="nulová",J219,0)</f>
        <v>0</v>
      </c>
      <c r="BJ219" s="17" t="s">
        <v>79</v>
      </c>
      <c r="BK219" s="147">
        <f>ROUND(I219*H219,2)</f>
        <v>0</v>
      </c>
      <c r="BL219" s="17" t="s">
        <v>215</v>
      </c>
      <c r="BM219" s="146" t="s">
        <v>246</v>
      </c>
    </row>
    <row r="220" spans="2:51" s="13" customFormat="1" ht="12" hidden="1">
      <c r="B220" s="152"/>
      <c r="D220" s="148" t="s">
        <v>127</v>
      </c>
      <c r="E220" s="153" t="s">
        <v>3</v>
      </c>
      <c r="F220" s="154" t="s">
        <v>467</v>
      </c>
      <c r="H220" s="153" t="s">
        <v>3</v>
      </c>
      <c r="L220" s="152"/>
      <c r="M220" s="155"/>
      <c r="N220" s="156"/>
      <c r="O220" s="156"/>
      <c r="P220" s="156"/>
      <c r="Q220" s="156"/>
      <c r="R220" s="156"/>
      <c r="S220" s="156"/>
      <c r="T220" s="157"/>
      <c r="AT220" s="153" t="s">
        <v>127</v>
      </c>
      <c r="AU220" s="153" t="s">
        <v>81</v>
      </c>
      <c r="AV220" s="13" t="s">
        <v>79</v>
      </c>
      <c r="AW220" s="13" t="s">
        <v>34</v>
      </c>
      <c r="AX220" s="13" t="s">
        <v>72</v>
      </c>
      <c r="AY220" s="153" t="s">
        <v>119</v>
      </c>
    </row>
    <row r="221" spans="2:51" s="14" customFormat="1" ht="12" hidden="1">
      <c r="B221" s="158"/>
      <c r="D221" s="148" t="s">
        <v>127</v>
      </c>
      <c r="E221" s="159" t="s">
        <v>3</v>
      </c>
      <c r="F221" s="160" t="s">
        <v>81</v>
      </c>
      <c r="H221" s="161">
        <v>2</v>
      </c>
      <c r="L221" s="158"/>
      <c r="M221" s="162"/>
      <c r="N221" s="163"/>
      <c r="O221" s="163"/>
      <c r="P221" s="163"/>
      <c r="Q221" s="163"/>
      <c r="R221" s="163"/>
      <c r="S221" s="163"/>
      <c r="T221" s="164"/>
      <c r="AT221" s="159" t="s">
        <v>127</v>
      </c>
      <c r="AU221" s="159" t="s">
        <v>81</v>
      </c>
      <c r="AV221" s="14" t="s">
        <v>81</v>
      </c>
      <c r="AW221" s="14" t="s">
        <v>34</v>
      </c>
      <c r="AX221" s="14" t="s">
        <v>79</v>
      </c>
      <c r="AY221" s="159" t="s">
        <v>119</v>
      </c>
    </row>
    <row r="222" spans="1:65" s="2" customFormat="1" ht="24.2" customHeight="1" hidden="1">
      <c r="A222" s="30"/>
      <c r="B222" s="135"/>
      <c r="C222" s="136" t="s">
        <v>247</v>
      </c>
      <c r="D222" s="136" t="s">
        <v>121</v>
      </c>
      <c r="E222" s="137" t="s">
        <v>248</v>
      </c>
      <c r="F222" s="138" t="s">
        <v>249</v>
      </c>
      <c r="G222" s="139" t="s">
        <v>214</v>
      </c>
      <c r="H222" s="140">
        <v>0</v>
      </c>
      <c r="I222" s="141">
        <v>97.34</v>
      </c>
      <c r="J222" s="141">
        <f>ROUND(I222*H222,2)</f>
        <v>0</v>
      </c>
      <c r="K222" s="138" t="s">
        <v>123</v>
      </c>
      <c r="L222" s="31"/>
      <c r="M222" s="142" t="s">
        <v>3</v>
      </c>
      <c r="N222" s="143" t="s">
        <v>43</v>
      </c>
      <c r="O222" s="144">
        <v>0.11</v>
      </c>
      <c r="P222" s="144">
        <f>O222*H222</f>
        <v>0</v>
      </c>
      <c r="Q222" s="144">
        <v>0</v>
      </c>
      <c r="R222" s="144">
        <f>Q222*H222</f>
        <v>0</v>
      </c>
      <c r="S222" s="144">
        <v>0</v>
      </c>
      <c r="T222" s="145">
        <f>S222*H222</f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46" t="s">
        <v>215</v>
      </c>
      <c r="AT222" s="146" t="s">
        <v>121</v>
      </c>
      <c r="AU222" s="146" t="s">
        <v>81</v>
      </c>
      <c r="AY222" s="17" t="s">
        <v>119</v>
      </c>
      <c r="BE222" s="147">
        <f>IF(N222="základní",J222,0)</f>
        <v>0</v>
      </c>
      <c r="BF222" s="147">
        <f>IF(N222="snížená",J222,0)</f>
        <v>0</v>
      </c>
      <c r="BG222" s="147">
        <f>IF(N222="zákl. přenesená",J222,0)</f>
        <v>0</v>
      </c>
      <c r="BH222" s="147">
        <f>IF(N222="sníž. přenesená",J222,0)</f>
        <v>0</v>
      </c>
      <c r="BI222" s="147">
        <f>IF(N222="nulová",J222,0)</f>
        <v>0</v>
      </c>
      <c r="BJ222" s="17" t="s">
        <v>79</v>
      </c>
      <c r="BK222" s="147">
        <f>ROUND(I222*H222,2)</f>
        <v>0</v>
      </c>
      <c r="BL222" s="17" t="s">
        <v>215</v>
      </c>
      <c r="BM222" s="146" t="s">
        <v>250</v>
      </c>
    </row>
    <row r="223" spans="1:65" s="2" customFormat="1" ht="14.45" customHeight="1" hidden="1">
      <c r="A223" s="30"/>
      <c r="B223" s="135"/>
      <c r="C223" s="172" t="s">
        <v>252</v>
      </c>
      <c r="D223" s="172" t="s">
        <v>157</v>
      </c>
      <c r="E223" s="173" t="s">
        <v>253</v>
      </c>
      <c r="F223" s="174" t="s">
        <v>254</v>
      </c>
      <c r="G223" s="175" t="s">
        <v>214</v>
      </c>
      <c r="H223" s="176">
        <v>0</v>
      </c>
      <c r="I223" s="177">
        <v>11.66</v>
      </c>
      <c r="J223" s="177">
        <f>ROUND(I223*H223,2)</f>
        <v>0</v>
      </c>
      <c r="K223" s="174" t="s">
        <v>123</v>
      </c>
      <c r="L223" s="178"/>
      <c r="M223" s="179" t="s">
        <v>3</v>
      </c>
      <c r="N223" s="180" t="s">
        <v>43</v>
      </c>
      <c r="O223" s="144">
        <v>0</v>
      </c>
      <c r="P223" s="144">
        <f>O223*H223</f>
        <v>0</v>
      </c>
      <c r="Q223" s="144">
        <v>0</v>
      </c>
      <c r="R223" s="144">
        <f>Q223*H223</f>
        <v>0</v>
      </c>
      <c r="S223" s="144">
        <v>0</v>
      </c>
      <c r="T223" s="145">
        <f>S223*H223</f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46" t="s">
        <v>225</v>
      </c>
      <c r="AT223" s="146" t="s">
        <v>157</v>
      </c>
      <c r="AU223" s="146" t="s">
        <v>81</v>
      </c>
      <c r="AY223" s="17" t="s">
        <v>119</v>
      </c>
      <c r="BE223" s="147">
        <f>IF(N223="základní",J223,0)</f>
        <v>0</v>
      </c>
      <c r="BF223" s="147">
        <f>IF(N223="snížená",J223,0)</f>
        <v>0</v>
      </c>
      <c r="BG223" s="147">
        <f>IF(N223="zákl. přenesená",J223,0)</f>
        <v>0</v>
      </c>
      <c r="BH223" s="147">
        <f>IF(N223="sníž. přenesená",J223,0)</f>
        <v>0</v>
      </c>
      <c r="BI223" s="147">
        <f>IF(N223="nulová",J223,0)</f>
        <v>0</v>
      </c>
      <c r="BJ223" s="17" t="s">
        <v>79</v>
      </c>
      <c r="BK223" s="147">
        <f>ROUND(I223*H223,2)</f>
        <v>0</v>
      </c>
      <c r="BL223" s="17" t="s">
        <v>215</v>
      </c>
      <c r="BM223" s="146" t="s">
        <v>255</v>
      </c>
    </row>
    <row r="224" spans="2:63" s="12" customFormat="1" ht="20.85" customHeight="1" hidden="1">
      <c r="B224" s="123"/>
      <c r="D224" s="124" t="s">
        <v>71</v>
      </c>
      <c r="E224" s="133" t="s">
        <v>256</v>
      </c>
      <c r="F224" s="133" t="s">
        <v>257</v>
      </c>
      <c r="J224" s="134">
        <f>SUM(J225:J328)</f>
        <v>0</v>
      </c>
      <c r="L224" s="123"/>
      <c r="M224" s="127"/>
      <c r="N224" s="128"/>
      <c r="O224" s="128"/>
      <c r="P224" s="129">
        <f>SUM(P225:P330)</f>
        <v>0</v>
      </c>
      <c r="Q224" s="128"/>
      <c r="R224" s="129">
        <f>SUM(R225:R330)</f>
        <v>0</v>
      </c>
      <c r="S224" s="128"/>
      <c r="T224" s="130">
        <f>SUM(T225:T330)</f>
        <v>0</v>
      </c>
      <c r="AR224" s="124" t="s">
        <v>134</v>
      </c>
      <c r="AT224" s="131" t="s">
        <v>71</v>
      </c>
      <c r="AU224" s="131" t="s">
        <v>81</v>
      </c>
      <c r="AY224" s="124" t="s">
        <v>119</v>
      </c>
      <c r="BK224" s="132">
        <f>SUM(BK225:BK330)</f>
        <v>0</v>
      </c>
    </row>
    <row r="225" spans="1:65" s="2" customFormat="1" ht="24.2" customHeight="1" hidden="1">
      <c r="A225" s="30"/>
      <c r="B225" s="135"/>
      <c r="C225" s="136" t="s">
        <v>258</v>
      </c>
      <c r="D225" s="136" t="s">
        <v>121</v>
      </c>
      <c r="E225" s="137" t="s">
        <v>259</v>
      </c>
      <c r="F225" s="138" t="s">
        <v>260</v>
      </c>
      <c r="G225" s="139" t="s">
        <v>214</v>
      </c>
      <c r="H225" s="140">
        <v>0</v>
      </c>
      <c r="I225" s="141">
        <v>3336.26</v>
      </c>
      <c r="J225" s="141">
        <f>ROUND(I225*H225,2)</f>
        <v>0</v>
      </c>
      <c r="K225" s="138" t="s">
        <v>123</v>
      </c>
      <c r="L225" s="31"/>
      <c r="M225" s="142" t="s">
        <v>3</v>
      </c>
      <c r="N225" s="143" t="s">
        <v>43</v>
      </c>
      <c r="O225" s="144">
        <v>3</v>
      </c>
      <c r="P225" s="144">
        <f>O225*H225</f>
        <v>0</v>
      </c>
      <c r="Q225" s="144">
        <v>0</v>
      </c>
      <c r="R225" s="144">
        <f>Q225*H225</f>
        <v>0</v>
      </c>
      <c r="S225" s="144">
        <v>0</v>
      </c>
      <c r="T225" s="145">
        <f>S225*H225</f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46" t="s">
        <v>215</v>
      </c>
      <c r="AT225" s="146" t="s">
        <v>121</v>
      </c>
      <c r="AU225" s="146" t="s">
        <v>134</v>
      </c>
      <c r="AY225" s="17" t="s">
        <v>119</v>
      </c>
      <c r="BE225" s="147">
        <f>IF(N225="základní",J225,0)</f>
        <v>0</v>
      </c>
      <c r="BF225" s="147">
        <f>IF(N225="snížená",J225,0)</f>
        <v>0</v>
      </c>
      <c r="BG225" s="147">
        <f>IF(N225="zákl. přenesená",J225,0)</f>
        <v>0</v>
      </c>
      <c r="BH225" s="147">
        <f>IF(N225="sníž. přenesená",J225,0)</f>
        <v>0</v>
      </c>
      <c r="BI225" s="147">
        <f>IF(N225="nulová",J225,0)</f>
        <v>0</v>
      </c>
      <c r="BJ225" s="17" t="s">
        <v>79</v>
      </c>
      <c r="BK225" s="147">
        <f>ROUND(I225*H225,2)</f>
        <v>0</v>
      </c>
      <c r="BL225" s="17" t="s">
        <v>215</v>
      </c>
      <c r="BM225" s="146" t="s">
        <v>261</v>
      </c>
    </row>
    <row r="226" spans="2:51" s="13" customFormat="1" ht="12" hidden="1">
      <c r="B226" s="152"/>
      <c r="D226" s="148" t="s">
        <v>127</v>
      </c>
      <c r="E226" s="153" t="s">
        <v>3</v>
      </c>
      <c r="F226" s="154" t="s">
        <v>262</v>
      </c>
      <c r="H226" s="153" t="s">
        <v>3</v>
      </c>
      <c r="L226" s="152"/>
      <c r="M226" s="155"/>
      <c r="N226" s="156"/>
      <c r="O226" s="156"/>
      <c r="P226" s="156"/>
      <c r="Q226" s="156"/>
      <c r="R226" s="156"/>
      <c r="S226" s="156"/>
      <c r="T226" s="157"/>
      <c r="AT226" s="153" t="s">
        <v>127</v>
      </c>
      <c r="AU226" s="153" t="s">
        <v>134</v>
      </c>
      <c r="AV226" s="13" t="s">
        <v>79</v>
      </c>
      <c r="AW226" s="13" t="s">
        <v>34</v>
      </c>
      <c r="AX226" s="13" t="s">
        <v>72</v>
      </c>
      <c r="AY226" s="153" t="s">
        <v>119</v>
      </c>
    </row>
    <row r="227" spans="2:51" s="14" customFormat="1" ht="12" hidden="1">
      <c r="B227" s="158"/>
      <c r="D227" s="148" t="s">
        <v>127</v>
      </c>
      <c r="E227" s="159" t="s">
        <v>3</v>
      </c>
      <c r="F227" s="160" t="s">
        <v>79</v>
      </c>
      <c r="H227" s="161">
        <v>1</v>
      </c>
      <c r="L227" s="158"/>
      <c r="M227" s="162"/>
      <c r="N227" s="163"/>
      <c r="O227" s="163"/>
      <c r="P227" s="163"/>
      <c r="Q227" s="163"/>
      <c r="R227" s="163"/>
      <c r="S227" s="163"/>
      <c r="T227" s="164"/>
      <c r="AT227" s="159" t="s">
        <v>127</v>
      </c>
      <c r="AU227" s="159" t="s">
        <v>134</v>
      </c>
      <c r="AV227" s="14" t="s">
        <v>81</v>
      </c>
      <c r="AW227" s="14" t="s">
        <v>34</v>
      </c>
      <c r="AX227" s="14" t="s">
        <v>72</v>
      </c>
      <c r="AY227" s="159" t="s">
        <v>119</v>
      </c>
    </row>
    <row r="228" spans="2:51" s="13" customFormat="1" ht="12" hidden="1">
      <c r="B228" s="152"/>
      <c r="D228" s="148" t="s">
        <v>127</v>
      </c>
      <c r="E228" s="153" t="s">
        <v>3</v>
      </c>
      <c r="F228" s="154" t="s">
        <v>263</v>
      </c>
      <c r="H228" s="153" t="s">
        <v>3</v>
      </c>
      <c r="L228" s="152"/>
      <c r="M228" s="155"/>
      <c r="N228" s="156"/>
      <c r="O228" s="156"/>
      <c r="P228" s="156"/>
      <c r="Q228" s="156"/>
      <c r="R228" s="156"/>
      <c r="S228" s="156"/>
      <c r="T228" s="157"/>
      <c r="AT228" s="153" t="s">
        <v>127</v>
      </c>
      <c r="AU228" s="153" t="s">
        <v>134</v>
      </c>
      <c r="AV228" s="13" t="s">
        <v>79</v>
      </c>
      <c r="AW228" s="13" t="s">
        <v>34</v>
      </c>
      <c r="AX228" s="13" t="s">
        <v>72</v>
      </c>
      <c r="AY228" s="153" t="s">
        <v>119</v>
      </c>
    </row>
    <row r="229" spans="2:51" s="14" customFormat="1" ht="12" hidden="1">
      <c r="B229" s="158"/>
      <c r="D229" s="148" t="s">
        <v>127</v>
      </c>
      <c r="E229" s="159" t="s">
        <v>3</v>
      </c>
      <c r="F229" s="160" t="s">
        <v>79</v>
      </c>
      <c r="H229" s="161">
        <v>1</v>
      </c>
      <c r="L229" s="158"/>
      <c r="M229" s="162"/>
      <c r="N229" s="163"/>
      <c r="O229" s="163"/>
      <c r="P229" s="163"/>
      <c r="Q229" s="163"/>
      <c r="R229" s="163"/>
      <c r="S229" s="163"/>
      <c r="T229" s="164"/>
      <c r="AT229" s="159" t="s">
        <v>127</v>
      </c>
      <c r="AU229" s="159" t="s">
        <v>134</v>
      </c>
      <c r="AV229" s="14" t="s">
        <v>81</v>
      </c>
      <c r="AW229" s="14" t="s">
        <v>34</v>
      </c>
      <c r="AX229" s="14" t="s">
        <v>72</v>
      </c>
      <c r="AY229" s="159" t="s">
        <v>119</v>
      </c>
    </row>
    <row r="230" spans="2:51" s="15" customFormat="1" ht="12" hidden="1">
      <c r="B230" s="165"/>
      <c r="D230" s="148" t="s">
        <v>127</v>
      </c>
      <c r="E230" s="166" t="s">
        <v>3</v>
      </c>
      <c r="F230" s="167" t="s">
        <v>131</v>
      </c>
      <c r="H230" s="168">
        <v>2</v>
      </c>
      <c r="L230" s="165"/>
      <c r="M230" s="169"/>
      <c r="N230" s="170"/>
      <c r="O230" s="170"/>
      <c r="P230" s="170"/>
      <c r="Q230" s="170"/>
      <c r="R230" s="170"/>
      <c r="S230" s="170"/>
      <c r="T230" s="171"/>
      <c r="AT230" s="166" t="s">
        <v>127</v>
      </c>
      <c r="AU230" s="166" t="s">
        <v>134</v>
      </c>
      <c r="AV230" s="15" t="s">
        <v>124</v>
      </c>
      <c r="AW230" s="15" t="s">
        <v>34</v>
      </c>
      <c r="AX230" s="15" t="s">
        <v>79</v>
      </c>
      <c r="AY230" s="166" t="s">
        <v>119</v>
      </c>
    </row>
    <row r="231" spans="1:65" s="2" customFormat="1" ht="14.45" customHeight="1" hidden="1">
      <c r="A231" s="30"/>
      <c r="B231" s="135"/>
      <c r="C231" s="172" t="s">
        <v>264</v>
      </c>
      <c r="D231" s="172" t="s">
        <v>157</v>
      </c>
      <c r="E231" s="173" t="s">
        <v>265</v>
      </c>
      <c r="F231" s="174" t="s">
        <v>469</v>
      </c>
      <c r="G231" s="175" t="s">
        <v>214</v>
      </c>
      <c r="H231" s="176">
        <v>0</v>
      </c>
      <c r="I231" s="177">
        <v>10203</v>
      </c>
      <c r="J231" s="177">
        <f>ROUND(I231*H231,2)</f>
        <v>0</v>
      </c>
      <c r="K231" s="174" t="s">
        <v>228</v>
      </c>
      <c r="L231" s="178"/>
      <c r="M231" s="179" t="s">
        <v>3</v>
      </c>
      <c r="N231" s="180" t="s">
        <v>43</v>
      </c>
      <c r="O231" s="144">
        <v>0</v>
      </c>
      <c r="P231" s="144">
        <f>O231*H231</f>
        <v>0</v>
      </c>
      <c r="Q231" s="144">
        <v>0</v>
      </c>
      <c r="R231" s="144">
        <f>Q231*H231</f>
        <v>0</v>
      </c>
      <c r="S231" s="144">
        <v>0</v>
      </c>
      <c r="T231" s="145">
        <f>S231*H231</f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46" t="s">
        <v>225</v>
      </c>
      <c r="AT231" s="146" t="s">
        <v>157</v>
      </c>
      <c r="AU231" s="146" t="s">
        <v>134</v>
      </c>
      <c r="AY231" s="17" t="s">
        <v>119</v>
      </c>
      <c r="BE231" s="147">
        <f>IF(N231="základní",J231,0)</f>
        <v>0</v>
      </c>
      <c r="BF231" s="147">
        <f>IF(N231="snížená",J231,0)</f>
        <v>0</v>
      </c>
      <c r="BG231" s="147">
        <f>IF(N231="zákl. přenesená",J231,0)</f>
        <v>0</v>
      </c>
      <c r="BH231" s="147">
        <f>IF(N231="sníž. přenesená",J231,0)</f>
        <v>0</v>
      </c>
      <c r="BI231" s="147">
        <f>IF(N231="nulová",J231,0)</f>
        <v>0</v>
      </c>
      <c r="BJ231" s="17" t="s">
        <v>79</v>
      </c>
      <c r="BK231" s="147">
        <f>ROUND(I231*H231,2)</f>
        <v>0</v>
      </c>
      <c r="BL231" s="17" t="s">
        <v>215</v>
      </c>
      <c r="BM231" s="146" t="s">
        <v>266</v>
      </c>
    </row>
    <row r="232" spans="1:65" s="2" customFormat="1" ht="24.2" customHeight="1" hidden="1">
      <c r="A232" s="30"/>
      <c r="B232" s="135"/>
      <c r="C232" s="136" t="s">
        <v>267</v>
      </c>
      <c r="D232" s="136" t="s">
        <v>121</v>
      </c>
      <c r="E232" s="137" t="s">
        <v>268</v>
      </c>
      <c r="F232" s="138" t="s">
        <v>269</v>
      </c>
      <c r="G232" s="139" t="s">
        <v>214</v>
      </c>
      <c r="H232" s="140">
        <v>0</v>
      </c>
      <c r="I232" s="141">
        <v>2222</v>
      </c>
      <c r="J232" s="141">
        <f>ROUND(I232*H232,2)</f>
        <v>0</v>
      </c>
      <c r="K232" s="138" t="s">
        <v>228</v>
      </c>
      <c r="L232" s="31"/>
      <c r="M232" s="142" t="s">
        <v>3</v>
      </c>
      <c r="N232" s="143" t="s">
        <v>43</v>
      </c>
      <c r="O232" s="144">
        <v>2.8</v>
      </c>
      <c r="P232" s="144">
        <f>O232*H232</f>
        <v>0</v>
      </c>
      <c r="Q232" s="144">
        <v>0</v>
      </c>
      <c r="R232" s="144">
        <f>Q232*H232</f>
        <v>0</v>
      </c>
      <c r="S232" s="144">
        <v>0</v>
      </c>
      <c r="T232" s="145">
        <f>S232*H232</f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46" t="s">
        <v>215</v>
      </c>
      <c r="AT232" s="146" t="s">
        <v>121</v>
      </c>
      <c r="AU232" s="146" t="s">
        <v>134</v>
      </c>
      <c r="AY232" s="17" t="s">
        <v>119</v>
      </c>
      <c r="BE232" s="147">
        <f>IF(N232="základní",J232,0)</f>
        <v>0</v>
      </c>
      <c r="BF232" s="147">
        <f>IF(N232="snížená",J232,0)</f>
        <v>0</v>
      </c>
      <c r="BG232" s="147">
        <f>IF(N232="zákl. přenesená",J232,0)</f>
        <v>0</v>
      </c>
      <c r="BH232" s="147">
        <f>IF(N232="sníž. přenesená",J232,0)</f>
        <v>0</v>
      </c>
      <c r="BI232" s="147">
        <f>IF(N232="nulová",J232,0)</f>
        <v>0</v>
      </c>
      <c r="BJ232" s="17" t="s">
        <v>79</v>
      </c>
      <c r="BK232" s="147">
        <f>ROUND(I232*H232,2)</f>
        <v>0</v>
      </c>
      <c r="BL232" s="17" t="s">
        <v>215</v>
      </c>
      <c r="BM232" s="146" t="s">
        <v>270</v>
      </c>
    </row>
    <row r="233" spans="2:51" s="13" customFormat="1" ht="12" hidden="1">
      <c r="B233" s="152"/>
      <c r="D233" s="148" t="s">
        <v>127</v>
      </c>
      <c r="E233" s="153" t="s">
        <v>3</v>
      </c>
      <c r="F233" s="154" t="s">
        <v>271</v>
      </c>
      <c r="H233" s="153" t="s">
        <v>3</v>
      </c>
      <c r="L233" s="152"/>
      <c r="M233" s="155"/>
      <c r="N233" s="156"/>
      <c r="O233" s="156"/>
      <c r="P233" s="156"/>
      <c r="Q233" s="156"/>
      <c r="R233" s="156"/>
      <c r="S233" s="156"/>
      <c r="T233" s="157"/>
      <c r="AT233" s="153" t="s">
        <v>127</v>
      </c>
      <c r="AU233" s="153" t="s">
        <v>134</v>
      </c>
      <c r="AV233" s="13" t="s">
        <v>79</v>
      </c>
      <c r="AW233" s="13" t="s">
        <v>34</v>
      </c>
      <c r="AX233" s="13" t="s">
        <v>72</v>
      </c>
      <c r="AY233" s="153" t="s">
        <v>119</v>
      </c>
    </row>
    <row r="234" spans="2:51" s="14" customFormat="1" ht="12" hidden="1">
      <c r="B234" s="158"/>
      <c r="D234" s="148" t="s">
        <v>127</v>
      </c>
      <c r="E234" s="159" t="s">
        <v>3</v>
      </c>
      <c r="F234" s="160" t="s">
        <v>79</v>
      </c>
      <c r="H234" s="161">
        <v>1</v>
      </c>
      <c r="L234" s="158"/>
      <c r="M234" s="162"/>
      <c r="N234" s="163"/>
      <c r="O234" s="163"/>
      <c r="P234" s="163"/>
      <c r="Q234" s="163"/>
      <c r="R234" s="163"/>
      <c r="S234" s="163"/>
      <c r="T234" s="164"/>
      <c r="AT234" s="159" t="s">
        <v>127</v>
      </c>
      <c r="AU234" s="159" t="s">
        <v>134</v>
      </c>
      <c r="AV234" s="14" t="s">
        <v>81</v>
      </c>
      <c r="AW234" s="14" t="s">
        <v>34</v>
      </c>
      <c r="AX234" s="14" t="s">
        <v>72</v>
      </c>
      <c r="AY234" s="159" t="s">
        <v>119</v>
      </c>
    </row>
    <row r="235" spans="2:51" s="13" customFormat="1" ht="12" hidden="1">
      <c r="B235" s="152"/>
      <c r="D235" s="148" t="s">
        <v>127</v>
      </c>
      <c r="E235" s="153" t="s">
        <v>3</v>
      </c>
      <c r="F235" s="154" t="s">
        <v>272</v>
      </c>
      <c r="H235" s="153" t="s">
        <v>3</v>
      </c>
      <c r="L235" s="152"/>
      <c r="M235" s="155"/>
      <c r="N235" s="156"/>
      <c r="O235" s="156"/>
      <c r="P235" s="156"/>
      <c r="Q235" s="156"/>
      <c r="R235" s="156"/>
      <c r="S235" s="156"/>
      <c r="T235" s="157"/>
      <c r="AT235" s="153" t="s">
        <v>127</v>
      </c>
      <c r="AU235" s="153" t="s">
        <v>134</v>
      </c>
      <c r="AV235" s="13" t="s">
        <v>79</v>
      </c>
      <c r="AW235" s="13" t="s">
        <v>34</v>
      </c>
      <c r="AX235" s="13" t="s">
        <v>72</v>
      </c>
      <c r="AY235" s="153" t="s">
        <v>119</v>
      </c>
    </row>
    <row r="236" spans="2:51" s="14" customFormat="1" ht="12" hidden="1">
      <c r="B236" s="158"/>
      <c r="D236" s="148" t="s">
        <v>127</v>
      </c>
      <c r="E236" s="159" t="s">
        <v>3</v>
      </c>
      <c r="F236" s="160" t="s">
        <v>79</v>
      </c>
      <c r="H236" s="161">
        <v>1</v>
      </c>
      <c r="L236" s="158"/>
      <c r="M236" s="162"/>
      <c r="N236" s="163"/>
      <c r="O236" s="163"/>
      <c r="P236" s="163"/>
      <c r="Q236" s="163"/>
      <c r="R236" s="163"/>
      <c r="S236" s="163"/>
      <c r="T236" s="164"/>
      <c r="AT236" s="159" t="s">
        <v>127</v>
      </c>
      <c r="AU236" s="159" t="s">
        <v>134</v>
      </c>
      <c r="AV236" s="14" t="s">
        <v>81</v>
      </c>
      <c r="AW236" s="14" t="s">
        <v>34</v>
      </c>
      <c r="AX236" s="14" t="s">
        <v>72</v>
      </c>
      <c r="AY236" s="159" t="s">
        <v>119</v>
      </c>
    </row>
    <row r="237" spans="2:51" s="15" customFormat="1" ht="12" hidden="1">
      <c r="B237" s="165"/>
      <c r="D237" s="148" t="s">
        <v>127</v>
      </c>
      <c r="E237" s="166" t="s">
        <v>3</v>
      </c>
      <c r="F237" s="167" t="s">
        <v>131</v>
      </c>
      <c r="H237" s="168">
        <v>2</v>
      </c>
      <c r="L237" s="165"/>
      <c r="M237" s="169"/>
      <c r="N237" s="170"/>
      <c r="O237" s="170"/>
      <c r="P237" s="170"/>
      <c r="Q237" s="170"/>
      <c r="R237" s="170"/>
      <c r="S237" s="170"/>
      <c r="T237" s="171"/>
      <c r="AT237" s="166" t="s">
        <v>127</v>
      </c>
      <c r="AU237" s="166" t="s">
        <v>134</v>
      </c>
      <c r="AV237" s="15" t="s">
        <v>124</v>
      </c>
      <c r="AW237" s="15" t="s">
        <v>34</v>
      </c>
      <c r="AX237" s="15" t="s">
        <v>79</v>
      </c>
      <c r="AY237" s="166" t="s">
        <v>119</v>
      </c>
    </row>
    <row r="238" spans="1:65" s="2" customFormat="1" ht="14.45" customHeight="1" hidden="1">
      <c r="A238" s="30"/>
      <c r="B238" s="135"/>
      <c r="C238" s="172" t="s">
        <v>273</v>
      </c>
      <c r="D238" s="172" t="s">
        <v>157</v>
      </c>
      <c r="E238" s="173" t="s">
        <v>274</v>
      </c>
      <c r="F238" s="174" t="s">
        <v>275</v>
      </c>
      <c r="G238" s="175" t="s">
        <v>214</v>
      </c>
      <c r="H238" s="176">
        <v>0</v>
      </c>
      <c r="I238" s="177">
        <v>16599</v>
      </c>
      <c r="J238" s="177">
        <f>ROUND(I238*H238,2)</f>
        <v>0</v>
      </c>
      <c r="K238" s="174" t="s">
        <v>228</v>
      </c>
      <c r="L238" s="178"/>
      <c r="M238" s="179" t="s">
        <v>3</v>
      </c>
      <c r="N238" s="180" t="s">
        <v>43</v>
      </c>
      <c r="O238" s="144">
        <v>0</v>
      </c>
      <c r="P238" s="144">
        <f>O238*H238</f>
        <v>0</v>
      </c>
      <c r="Q238" s="144">
        <v>0</v>
      </c>
      <c r="R238" s="144">
        <f>Q238*H238</f>
        <v>0</v>
      </c>
      <c r="S238" s="144">
        <v>0</v>
      </c>
      <c r="T238" s="145">
        <f>S238*H238</f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46" t="s">
        <v>225</v>
      </c>
      <c r="AT238" s="146" t="s">
        <v>157</v>
      </c>
      <c r="AU238" s="146" t="s">
        <v>134</v>
      </c>
      <c r="AY238" s="17" t="s">
        <v>119</v>
      </c>
      <c r="BE238" s="147">
        <f>IF(N238="základní",J238,0)</f>
        <v>0</v>
      </c>
      <c r="BF238" s="147">
        <f>IF(N238="snížená",J238,0)</f>
        <v>0</v>
      </c>
      <c r="BG238" s="147">
        <f>IF(N238="zákl. přenesená",J238,0)</f>
        <v>0</v>
      </c>
      <c r="BH238" s="147">
        <f>IF(N238="sníž. přenesená",J238,0)</f>
        <v>0</v>
      </c>
      <c r="BI238" s="147">
        <f>IF(N238="nulová",J238,0)</f>
        <v>0</v>
      </c>
      <c r="BJ238" s="17" t="s">
        <v>79</v>
      </c>
      <c r="BK238" s="147">
        <f>ROUND(I238*H238,2)</f>
        <v>0</v>
      </c>
      <c r="BL238" s="17" t="s">
        <v>215</v>
      </c>
      <c r="BM238" s="146" t="s">
        <v>276</v>
      </c>
    </row>
    <row r="239" spans="2:51" s="13" customFormat="1" ht="12" hidden="1">
      <c r="B239" s="152"/>
      <c r="D239" s="148" t="s">
        <v>127</v>
      </c>
      <c r="E239" s="153" t="s">
        <v>3</v>
      </c>
      <c r="F239" s="154" t="s">
        <v>271</v>
      </c>
      <c r="H239" s="153" t="s">
        <v>3</v>
      </c>
      <c r="L239" s="152"/>
      <c r="M239" s="155"/>
      <c r="N239" s="156"/>
      <c r="O239" s="156"/>
      <c r="P239" s="156"/>
      <c r="Q239" s="156"/>
      <c r="R239" s="156"/>
      <c r="S239" s="156"/>
      <c r="T239" s="157"/>
      <c r="AT239" s="153" t="s">
        <v>127</v>
      </c>
      <c r="AU239" s="153" t="s">
        <v>134</v>
      </c>
      <c r="AV239" s="13" t="s">
        <v>79</v>
      </c>
      <c r="AW239" s="13" t="s">
        <v>34</v>
      </c>
      <c r="AX239" s="13" t="s">
        <v>72</v>
      </c>
      <c r="AY239" s="153" t="s">
        <v>119</v>
      </c>
    </row>
    <row r="240" spans="2:51" s="14" customFormat="1" ht="12" hidden="1">
      <c r="B240" s="158"/>
      <c r="D240" s="148" t="s">
        <v>127</v>
      </c>
      <c r="E240" s="159" t="s">
        <v>3</v>
      </c>
      <c r="F240" s="160" t="s">
        <v>79</v>
      </c>
      <c r="H240" s="161">
        <v>1</v>
      </c>
      <c r="L240" s="158"/>
      <c r="M240" s="162"/>
      <c r="N240" s="163"/>
      <c r="O240" s="163"/>
      <c r="P240" s="163"/>
      <c r="Q240" s="163"/>
      <c r="R240" s="163"/>
      <c r="S240" s="163"/>
      <c r="T240" s="164"/>
      <c r="AT240" s="159" t="s">
        <v>127</v>
      </c>
      <c r="AU240" s="159" t="s">
        <v>134</v>
      </c>
      <c r="AV240" s="14" t="s">
        <v>81</v>
      </c>
      <c r="AW240" s="14" t="s">
        <v>34</v>
      </c>
      <c r="AX240" s="14" t="s">
        <v>72</v>
      </c>
      <c r="AY240" s="159" t="s">
        <v>119</v>
      </c>
    </row>
    <row r="241" spans="2:51" s="13" customFormat="1" ht="12" hidden="1">
      <c r="B241" s="152"/>
      <c r="D241" s="148" t="s">
        <v>127</v>
      </c>
      <c r="E241" s="153" t="s">
        <v>3</v>
      </c>
      <c r="F241" s="154" t="s">
        <v>272</v>
      </c>
      <c r="H241" s="153" t="s">
        <v>3</v>
      </c>
      <c r="L241" s="152"/>
      <c r="M241" s="155"/>
      <c r="N241" s="156"/>
      <c r="O241" s="156"/>
      <c r="P241" s="156"/>
      <c r="Q241" s="156"/>
      <c r="R241" s="156"/>
      <c r="S241" s="156"/>
      <c r="T241" s="157"/>
      <c r="AT241" s="153" t="s">
        <v>127</v>
      </c>
      <c r="AU241" s="153" t="s">
        <v>134</v>
      </c>
      <c r="AV241" s="13" t="s">
        <v>79</v>
      </c>
      <c r="AW241" s="13" t="s">
        <v>34</v>
      </c>
      <c r="AX241" s="13" t="s">
        <v>72</v>
      </c>
      <c r="AY241" s="153" t="s">
        <v>119</v>
      </c>
    </row>
    <row r="242" spans="2:51" s="14" customFormat="1" ht="12" hidden="1">
      <c r="B242" s="158"/>
      <c r="D242" s="148" t="s">
        <v>127</v>
      </c>
      <c r="E242" s="159" t="s">
        <v>3</v>
      </c>
      <c r="F242" s="160" t="s">
        <v>79</v>
      </c>
      <c r="H242" s="161">
        <v>1</v>
      </c>
      <c r="L242" s="158"/>
      <c r="M242" s="162"/>
      <c r="N242" s="163"/>
      <c r="O242" s="163"/>
      <c r="P242" s="163"/>
      <c r="Q242" s="163"/>
      <c r="R242" s="163"/>
      <c r="S242" s="163"/>
      <c r="T242" s="164"/>
      <c r="AT242" s="159" t="s">
        <v>127</v>
      </c>
      <c r="AU242" s="159" t="s">
        <v>134</v>
      </c>
      <c r="AV242" s="14" t="s">
        <v>81</v>
      </c>
      <c r="AW242" s="14" t="s">
        <v>34</v>
      </c>
      <c r="AX242" s="14" t="s">
        <v>72</v>
      </c>
      <c r="AY242" s="159" t="s">
        <v>119</v>
      </c>
    </row>
    <row r="243" spans="2:51" s="15" customFormat="1" ht="12" hidden="1">
      <c r="B243" s="165"/>
      <c r="D243" s="148" t="s">
        <v>127</v>
      </c>
      <c r="E243" s="166" t="s">
        <v>3</v>
      </c>
      <c r="F243" s="167" t="s">
        <v>131</v>
      </c>
      <c r="H243" s="168">
        <v>2</v>
      </c>
      <c r="L243" s="165"/>
      <c r="M243" s="169"/>
      <c r="N243" s="170"/>
      <c r="O243" s="170"/>
      <c r="P243" s="170"/>
      <c r="Q243" s="170"/>
      <c r="R243" s="170"/>
      <c r="S243" s="170"/>
      <c r="T243" s="171"/>
      <c r="AT243" s="166" t="s">
        <v>127</v>
      </c>
      <c r="AU243" s="166" t="s">
        <v>134</v>
      </c>
      <c r="AV243" s="15" t="s">
        <v>124</v>
      </c>
      <c r="AW243" s="15" t="s">
        <v>34</v>
      </c>
      <c r="AX243" s="15" t="s">
        <v>79</v>
      </c>
      <c r="AY243" s="166" t="s">
        <v>119</v>
      </c>
    </row>
    <row r="244" spans="1:65" s="2" customFormat="1" ht="14.45" customHeight="1" hidden="1">
      <c r="A244" s="30"/>
      <c r="B244" s="135"/>
      <c r="C244" s="136" t="s">
        <v>277</v>
      </c>
      <c r="D244" s="136" t="s">
        <v>121</v>
      </c>
      <c r="E244" s="137" t="s">
        <v>278</v>
      </c>
      <c r="F244" s="138" t="s">
        <v>279</v>
      </c>
      <c r="G244" s="139" t="s">
        <v>214</v>
      </c>
      <c r="H244" s="140">
        <v>0</v>
      </c>
      <c r="I244" s="141">
        <v>19096.91</v>
      </c>
      <c r="J244" s="141">
        <f>ROUND(I244*H244,2)</f>
        <v>0</v>
      </c>
      <c r="K244" s="138" t="s">
        <v>123</v>
      </c>
      <c r="L244" s="31"/>
      <c r="M244" s="142" t="s">
        <v>3</v>
      </c>
      <c r="N244" s="143" t="s">
        <v>43</v>
      </c>
      <c r="O244" s="144">
        <v>17.1</v>
      </c>
      <c r="P244" s="144">
        <f>O244*H244</f>
        <v>0</v>
      </c>
      <c r="Q244" s="144">
        <v>0</v>
      </c>
      <c r="R244" s="144">
        <f>Q244*H244</f>
        <v>0</v>
      </c>
      <c r="S244" s="144">
        <v>0</v>
      </c>
      <c r="T244" s="145">
        <f>S244*H244</f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46" t="s">
        <v>215</v>
      </c>
      <c r="AT244" s="146" t="s">
        <v>121</v>
      </c>
      <c r="AU244" s="146" t="s">
        <v>134</v>
      </c>
      <c r="AY244" s="17" t="s">
        <v>119</v>
      </c>
      <c r="BE244" s="147">
        <f>IF(N244="základní",J244,0)</f>
        <v>0</v>
      </c>
      <c r="BF244" s="147">
        <f>IF(N244="snížená",J244,0)</f>
        <v>0</v>
      </c>
      <c r="BG244" s="147">
        <f>IF(N244="zákl. přenesená",J244,0)</f>
        <v>0</v>
      </c>
      <c r="BH244" s="147">
        <f>IF(N244="sníž. přenesená",J244,0)</f>
        <v>0</v>
      </c>
      <c r="BI244" s="147">
        <f>IF(N244="nulová",J244,0)</f>
        <v>0</v>
      </c>
      <c r="BJ244" s="17" t="s">
        <v>79</v>
      </c>
      <c r="BK244" s="147">
        <f>ROUND(I244*H244,2)</f>
        <v>0</v>
      </c>
      <c r="BL244" s="17" t="s">
        <v>215</v>
      </c>
      <c r="BM244" s="146" t="s">
        <v>280</v>
      </c>
    </row>
    <row r="245" spans="2:51" s="13" customFormat="1" ht="12" hidden="1">
      <c r="B245" s="152"/>
      <c r="D245" s="148" t="s">
        <v>127</v>
      </c>
      <c r="E245" s="153" t="s">
        <v>3</v>
      </c>
      <c r="F245" s="154" t="s">
        <v>281</v>
      </c>
      <c r="H245" s="153" t="s">
        <v>3</v>
      </c>
      <c r="L245" s="152"/>
      <c r="M245" s="155"/>
      <c r="N245" s="156"/>
      <c r="O245" s="156"/>
      <c r="P245" s="156"/>
      <c r="Q245" s="156"/>
      <c r="R245" s="156"/>
      <c r="S245" s="156"/>
      <c r="T245" s="157"/>
      <c r="AT245" s="153" t="s">
        <v>127</v>
      </c>
      <c r="AU245" s="153" t="s">
        <v>134</v>
      </c>
      <c r="AV245" s="13" t="s">
        <v>79</v>
      </c>
      <c r="AW245" s="13" t="s">
        <v>34</v>
      </c>
      <c r="AX245" s="13" t="s">
        <v>72</v>
      </c>
      <c r="AY245" s="153" t="s">
        <v>119</v>
      </c>
    </row>
    <row r="246" spans="2:51" s="13" customFormat="1" ht="12" hidden="1">
      <c r="B246" s="152"/>
      <c r="D246" s="148" t="s">
        <v>127</v>
      </c>
      <c r="E246" s="153" t="s">
        <v>3</v>
      </c>
      <c r="F246" s="154" t="s">
        <v>282</v>
      </c>
      <c r="H246" s="153" t="s">
        <v>3</v>
      </c>
      <c r="L246" s="152"/>
      <c r="M246" s="155"/>
      <c r="N246" s="156"/>
      <c r="O246" s="156"/>
      <c r="P246" s="156"/>
      <c r="Q246" s="156"/>
      <c r="R246" s="156"/>
      <c r="S246" s="156"/>
      <c r="T246" s="157"/>
      <c r="AT246" s="153" t="s">
        <v>127</v>
      </c>
      <c r="AU246" s="153" t="s">
        <v>134</v>
      </c>
      <c r="AV246" s="13" t="s">
        <v>79</v>
      </c>
      <c r="AW246" s="13" t="s">
        <v>34</v>
      </c>
      <c r="AX246" s="13" t="s">
        <v>72</v>
      </c>
      <c r="AY246" s="153" t="s">
        <v>119</v>
      </c>
    </row>
    <row r="247" spans="2:51" s="14" customFormat="1" ht="12" hidden="1">
      <c r="B247" s="158"/>
      <c r="D247" s="148" t="s">
        <v>127</v>
      </c>
      <c r="E247" s="159" t="s">
        <v>3</v>
      </c>
      <c r="F247" s="160" t="s">
        <v>79</v>
      </c>
      <c r="H247" s="161">
        <v>1</v>
      </c>
      <c r="L247" s="158"/>
      <c r="M247" s="162"/>
      <c r="N247" s="163"/>
      <c r="O247" s="163"/>
      <c r="P247" s="163"/>
      <c r="Q247" s="163"/>
      <c r="R247" s="163"/>
      <c r="S247" s="163"/>
      <c r="T247" s="164"/>
      <c r="AT247" s="159" t="s">
        <v>127</v>
      </c>
      <c r="AU247" s="159" t="s">
        <v>134</v>
      </c>
      <c r="AV247" s="14" t="s">
        <v>81</v>
      </c>
      <c r="AW247" s="14" t="s">
        <v>34</v>
      </c>
      <c r="AX247" s="14" t="s">
        <v>72</v>
      </c>
      <c r="AY247" s="159" t="s">
        <v>119</v>
      </c>
    </row>
    <row r="248" spans="2:51" s="13" customFormat="1" ht="12" hidden="1">
      <c r="B248" s="152"/>
      <c r="D248" s="148" t="s">
        <v>127</v>
      </c>
      <c r="E248" s="153" t="s">
        <v>3</v>
      </c>
      <c r="F248" s="154" t="s">
        <v>283</v>
      </c>
      <c r="H248" s="153" t="s">
        <v>3</v>
      </c>
      <c r="L248" s="152"/>
      <c r="M248" s="155"/>
      <c r="N248" s="156"/>
      <c r="O248" s="156"/>
      <c r="P248" s="156"/>
      <c r="Q248" s="156"/>
      <c r="R248" s="156"/>
      <c r="S248" s="156"/>
      <c r="T248" s="157"/>
      <c r="AT248" s="153" t="s">
        <v>127</v>
      </c>
      <c r="AU248" s="153" t="s">
        <v>134</v>
      </c>
      <c r="AV248" s="13" t="s">
        <v>79</v>
      </c>
      <c r="AW248" s="13" t="s">
        <v>34</v>
      </c>
      <c r="AX248" s="13" t="s">
        <v>72</v>
      </c>
      <c r="AY248" s="153" t="s">
        <v>119</v>
      </c>
    </row>
    <row r="249" spans="2:51" s="14" customFormat="1" ht="12" hidden="1">
      <c r="B249" s="158"/>
      <c r="D249" s="148" t="s">
        <v>127</v>
      </c>
      <c r="E249" s="159" t="s">
        <v>3</v>
      </c>
      <c r="F249" s="160" t="s">
        <v>79</v>
      </c>
      <c r="H249" s="161">
        <v>1</v>
      </c>
      <c r="L249" s="158"/>
      <c r="M249" s="162"/>
      <c r="N249" s="163"/>
      <c r="O249" s="163"/>
      <c r="P249" s="163"/>
      <c r="Q249" s="163"/>
      <c r="R249" s="163"/>
      <c r="S249" s="163"/>
      <c r="T249" s="164"/>
      <c r="AT249" s="159" t="s">
        <v>127</v>
      </c>
      <c r="AU249" s="159" t="s">
        <v>134</v>
      </c>
      <c r="AV249" s="14" t="s">
        <v>81</v>
      </c>
      <c r="AW249" s="14" t="s">
        <v>34</v>
      </c>
      <c r="AX249" s="14" t="s">
        <v>72</v>
      </c>
      <c r="AY249" s="159" t="s">
        <v>119</v>
      </c>
    </row>
    <row r="250" spans="2:51" s="15" customFormat="1" ht="12" hidden="1">
      <c r="B250" s="165"/>
      <c r="D250" s="148" t="s">
        <v>127</v>
      </c>
      <c r="E250" s="166" t="s">
        <v>3</v>
      </c>
      <c r="F250" s="167" t="s">
        <v>131</v>
      </c>
      <c r="H250" s="168">
        <v>2</v>
      </c>
      <c r="L250" s="165"/>
      <c r="M250" s="169"/>
      <c r="N250" s="170"/>
      <c r="O250" s="170"/>
      <c r="P250" s="170"/>
      <c r="Q250" s="170"/>
      <c r="R250" s="170"/>
      <c r="S250" s="170"/>
      <c r="T250" s="171"/>
      <c r="AT250" s="166" t="s">
        <v>127</v>
      </c>
      <c r="AU250" s="166" t="s">
        <v>134</v>
      </c>
      <c r="AV250" s="15" t="s">
        <v>124</v>
      </c>
      <c r="AW250" s="15" t="s">
        <v>34</v>
      </c>
      <c r="AX250" s="15" t="s">
        <v>79</v>
      </c>
      <c r="AY250" s="166" t="s">
        <v>119</v>
      </c>
    </row>
    <row r="251" spans="1:65" s="2" customFormat="1" ht="14.45" customHeight="1" hidden="1">
      <c r="A251" s="30"/>
      <c r="B251" s="135"/>
      <c r="C251" s="172" t="s">
        <v>284</v>
      </c>
      <c r="D251" s="172" t="s">
        <v>157</v>
      </c>
      <c r="E251" s="173" t="s">
        <v>285</v>
      </c>
      <c r="F251" s="174" t="s">
        <v>286</v>
      </c>
      <c r="G251" s="175" t="s">
        <v>214</v>
      </c>
      <c r="H251" s="176">
        <v>0</v>
      </c>
      <c r="I251" s="188">
        <v>424490</v>
      </c>
      <c r="J251" s="177">
        <f>ROUND(I251*H251,2)</f>
        <v>0</v>
      </c>
      <c r="K251" s="174" t="s">
        <v>228</v>
      </c>
      <c r="L251" s="178"/>
      <c r="M251" s="179" t="s">
        <v>3</v>
      </c>
      <c r="N251" s="180" t="s">
        <v>43</v>
      </c>
      <c r="O251" s="144">
        <v>0</v>
      </c>
      <c r="P251" s="144">
        <f>O251*H251</f>
        <v>0</v>
      </c>
      <c r="Q251" s="144">
        <v>0</v>
      </c>
      <c r="R251" s="144">
        <f>Q251*H251</f>
        <v>0</v>
      </c>
      <c r="S251" s="144">
        <v>0</v>
      </c>
      <c r="T251" s="145">
        <f>S251*H251</f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46" t="s">
        <v>225</v>
      </c>
      <c r="AT251" s="146" t="s">
        <v>157</v>
      </c>
      <c r="AU251" s="146" t="s">
        <v>134</v>
      </c>
      <c r="AY251" s="17" t="s">
        <v>119</v>
      </c>
      <c r="BE251" s="147">
        <f>IF(N251="základní",J251,0)</f>
        <v>0</v>
      </c>
      <c r="BF251" s="147">
        <f>IF(N251="snížená",J251,0)</f>
        <v>0</v>
      </c>
      <c r="BG251" s="147">
        <f>IF(N251="zákl. přenesená",J251,0)</f>
        <v>0</v>
      </c>
      <c r="BH251" s="147">
        <f>IF(N251="sníž. přenesená",J251,0)</f>
        <v>0</v>
      </c>
      <c r="BI251" s="147">
        <f>IF(N251="nulová",J251,0)</f>
        <v>0</v>
      </c>
      <c r="BJ251" s="17" t="s">
        <v>79</v>
      </c>
      <c r="BK251" s="147">
        <f>ROUND(I251*H251,2)</f>
        <v>0</v>
      </c>
      <c r="BL251" s="17" t="s">
        <v>215</v>
      </c>
      <c r="BM251" s="146" t="s">
        <v>287</v>
      </c>
    </row>
    <row r="252" spans="2:51" s="13" customFormat="1" ht="12" hidden="1">
      <c r="B252" s="152"/>
      <c r="D252" s="148" t="s">
        <v>127</v>
      </c>
      <c r="E252" s="153" t="s">
        <v>3</v>
      </c>
      <c r="F252" s="154" t="s">
        <v>282</v>
      </c>
      <c r="H252" s="153" t="s">
        <v>3</v>
      </c>
      <c r="L252" s="152"/>
      <c r="M252" s="155"/>
      <c r="N252" s="156"/>
      <c r="O252" s="156"/>
      <c r="P252" s="156"/>
      <c r="Q252" s="156"/>
      <c r="R252" s="156"/>
      <c r="S252" s="156"/>
      <c r="T252" s="157"/>
      <c r="AT252" s="153" t="s">
        <v>127</v>
      </c>
      <c r="AU252" s="153" t="s">
        <v>134</v>
      </c>
      <c r="AV252" s="13" t="s">
        <v>79</v>
      </c>
      <c r="AW252" s="13" t="s">
        <v>34</v>
      </c>
      <c r="AX252" s="13" t="s">
        <v>72</v>
      </c>
      <c r="AY252" s="153" t="s">
        <v>119</v>
      </c>
    </row>
    <row r="253" spans="2:51" s="14" customFormat="1" ht="12" hidden="1">
      <c r="B253" s="158"/>
      <c r="D253" s="148" t="s">
        <v>127</v>
      </c>
      <c r="E253" s="159" t="s">
        <v>3</v>
      </c>
      <c r="F253" s="160" t="s">
        <v>79</v>
      </c>
      <c r="H253" s="161">
        <v>1</v>
      </c>
      <c r="L253" s="158"/>
      <c r="M253" s="162"/>
      <c r="N253" s="163"/>
      <c r="O253" s="163"/>
      <c r="P253" s="163"/>
      <c r="Q253" s="163"/>
      <c r="R253" s="163"/>
      <c r="S253" s="163"/>
      <c r="T253" s="164"/>
      <c r="AT253" s="159" t="s">
        <v>127</v>
      </c>
      <c r="AU253" s="159" t="s">
        <v>134</v>
      </c>
      <c r="AV253" s="14" t="s">
        <v>81</v>
      </c>
      <c r="AW253" s="14" t="s">
        <v>34</v>
      </c>
      <c r="AX253" s="14" t="s">
        <v>72</v>
      </c>
      <c r="AY253" s="159" t="s">
        <v>119</v>
      </c>
    </row>
    <row r="254" spans="2:51" s="13" customFormat="1" ht="12" hidden="1">
      <c r="B254" s="152"/>
      <c r="D254" s="148" t="s">
        <v>127</v>
      </c>
      <c r="E254" s="153" t="s">
        <v>3</v>
      </c>
      <c r="F254" s="154" t="s">
        <v>283</v>
      </c>
      <c r="H254" s="153" t="s">
        <v>3</v>
      </c>
      <c r="L254" s="152"/>
      <c r="M254" s="155"/>
      <c r="N254" s="156"/>
      <c r="O254" s="156"/>
      <c r="P254" s="156"/>
      <c r="Q254" s="156"/>
      <c r="R254" s="156"/>
      <c r="S254" s="156"/>
      <c r="T254" s="157"/>
      <c r="AT254" s="153" t="s">
        <v>127</v>
      </c>
      <c r="AU254" s="153" t="s">
        <v>134</v>
      </c>
      <c r="AV254" s="13" t="s">
        <v>79</v>
      </c>
      <c r="AW254" s="13" t="s">
        <v>34</v>
      </c>
      <c r="AX254" s="13" t="s">
        <v>72</v>
      </c>
      <c r="AY254" s="153" t="s">
        <v>119</v>
      </c>
    </row>
    <row r="255" spans="2:51" s="14" customFormat="1" ht="12" hidden="1">
      <c r="B255" s="158"/>
      <c r="D255" s="148" t="s">
        <v>127</v>
      </c>
      <c r="E255" s="159" t="s">
        <v>3</v>
      </c>
      <c r="F255" s="160" t="s">
        <v>79</v>
      </c>
      <c r="H255" s="161">
        <v>1</v>
      </c>
      <c r="L255" s="158"/>
      <c r="M255" s="162"/>
      <c r="N255" s="163"/>
      <c r="O255" s="163"/>
      <c r="P255" s="163"/>
      <c r="Q255" s="163"/>
      <c r="R255" s="163"/>
      <c r="S255" s="163"/>
      <c r="T255" s="164"/>
      <c r="AT255" s="159" t="s">
        <v>127</v>
      </c>
      <c r="AU255" s="159" t="s">
        <v>134</v>
      </c>
      <c r="AV255" s="14" t="s">
        <v>81</v>
      </c>
      <c r="AW255" s="14" t="s">
        <v>34</v>
      </c>
      <c r="AX255" s="14" t="s">
        <v>72</v>
      </c>
      <c r="AY255" s="159" t="s">
        <v>119</v>
      </c>
    </row>
    <row r="256" spans="2:51" s="15" customFormat="1" ht="12" hidden="1">
      <c r="B256" s="165"/>
      <c r="D256" s="148" t="s">
        <v>127</v>
      </c>
      <c r="E256" s="166" t="s">
        <v>3</v>
      </c>
      <c r="F256" s="167" t="s">
        <v>131</v>
      </c>
      <c r="H256" s="168">
        <v>2</v>
      </c>
      <c r="L256" s="165"/>
      <c r="M256" s="169"/>
      <c r="N256" s="170"/>
      <c r="O256" s="170"/>
      <c r="P256" s="170"/>
      <c r="Q256" s="170"/>
      <c r="R256" s="170"/>
      <c r="S256" s="170"/>
      <c r="T256" s="171"/>
      <c r="AT256" s="166" t="s">
        <v>127</v>
      </c>
      <c r="AU256" s="166" t="s">
        <v>134</v>
      </c>
      <c r="AV256" s="15" t="s">
        <v>124</v>
      </c>
      <c r="AW256" s="15" t="s">
        <v>34</v>
      </c>
      <c r="AX256" s="15" t="s">
        <v>79</v>
      </c>
      <c r="AY256" s="166" t="s">
        <v>119</v>
      </c>
    </row>
    <row r="257" spans="1:65" s="2" customFormat="1" ht="14.45" customHeight="1" hidden="1">
      <c r="A257" s="30"/>
      <c r="B257" s="135"/>
      <c r="C257" s="189" t="s">
        <v>288</v>
      </c>
      <c r="D257" s="189" t="s">
        <v>121</v>
      </c>
      <c r="E257" s="190" t="s">
        <v>289</v>
      </c>
      <c r="F257" s="191" t="s">
        <v>290</v>
      </c>
      <c r="G257" s="192" t="s">
        <v>291</v>
      </c>
      <c r="H257" s="193">
        <v>0</v>
      </c>
      <c r="I257" s="194">
        <v>57200</v>
      </c>
      <c r="J257" s="194">
        <f>ROUND(I257*H257,2)</f>
        <v>0</v>
      </c>
      <c r="K257" s="191" t="s">
        <v>228</v>
      </c>
      <c r="L257" s="31"/>
      <c r="M257" s="142" t="s">
        <v>3</v>
      </c>
      <c r="N257" s="143" t="s">
        <v>43</v>
      </c>
      <c r="O257" s="144">
        <v>0</v>
      </c>
      <c r="P257" s="144">
        <f>O257*H257</f>
        <v>0</v>
      </c>
      <c r="Q257" s="144">
        <v>0</v>
      </c>
      <c r="R257" s="144">
        <f>Q257*H257</f>
        <v>0</v>
      </c>
      <c r="S257" s="144">
        <v>0</v>
      </c>
      <c r="T257" s="145">
        <f>S257*H257</f>
        <v>0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R257" s="146" t="s">
        <v>215</v>
      </c>
      <c r="AT257" s="146" t="s">
        <v>121</v>
      </c>
      <c r="AU257" s="146" t="s">
        <v>134</v>
      </c>
      <c r="AY257" s="17" t="s">
        <v>119</v>
      </c>
      <c r="BE257" s="147">
        <f>IF(N257="základní",J257,0)</f>
        <v>0</v>
      </c>
      <c r="BF257" s="147">
        <f>IF(N257="snížená",J257,0)</f>
        <v>0</v>
      </c>
      <c r="BG257" s="147">
        <f>IF(N257="zákl. přenesená",J257,0)</f>
        <v>0</v>
      </c>
      <c r="BH257" s="147">
        <f>IF(N257="sníž. přenesená",J257,0)</f>
        <v>0</v>
      </c>
      <c r="BI257" s="147">
        <f>IF(N257="nulová",J257,0)</f>
        <v>0</v>
      </c>
      <c r="BJ257" s="17" t="s">
        <v>79</v>
      </c>
      <c r="BK257" s="147">
        <f>ROUND(I257*H257,2)</f>
        <v>0</v>
      </c>
      <c r="BL257" s="17" t="s">
        <v>215</v>
      </c>
      <c r="BM257" s="146" t="s">
        <v>292</v>
      </c>
    </row>
    <row r="258" spans="2:51" s="13" customFormat="1" ht="12" hidden="1">
      <c r="B258" s="152"/>
      <c r="D258" s="148" t="s">
        <v>127</v>
      </c>
      <c r="E258" s="153" t="s">
        <v>3</v>
      </c>
      <c r="F258" s="154" t="s">
        <v>293</v>
      </c>
      <c r="H258" s="153" t="s">
        <v>3</v>
      </c>
      <c r="L258" s="152"/>
      <c r="M258" s="155"/>
      <c r="N258" s="156"/>
      <c r="O258" s="156"/>
      <c r="P258" s="156"/>
      <c r="Q258" s="156"/>
      <c r="R258" s="156"/>
      <c r="S258" s="156"/>
      <c r="T258" s="157"/>
      <c r="AT258" s="153" t="s">
        <v>127</v>
      </c>
      <c r="AU258" s="153" t="s">
        <v>134</v>
      </c>
      <c r="AV258" s="13" t="s">
        <v>79</v>
      </c>
      <c r="AW258" s="13" t="s">
        <v>34</v>
      </c>
      <c r="AX258" s="13" t="s">
        <v>72</v>
      </c>
      <c r="AY258" s="153" t="s">
        <v>119</v>
      </c>
    </row>
    <row r="259" spans="2:51" s="13" customFormat="1" ht="12" hidden="1">
      <c r="B259" s="152"/>
      <c r="D259" s="148" t="s">
        <v>127</v>
      </c>
      <c r="E259" s="153" t="s">
        <v>3</v>
      </c>
      <c r="F259" s="154" t="s">
        <v>294</v>
      </c>
      <c r="H259" s="153" t="s">
        <v>3</v>
      </c>
      <c r="L259" s="152"/>
      <c r="M259" s="155"/>
      <c r="N259" s="156"/>
      <c r="O259" s="156"/>
      <c r="P259" s="156"/>
      <c r="Q259" s="156"/>
      <c r="R259" s="156"/>
      <c r="S259" s="156"/>
      <c r="T259" s="157"/>
      <c r="AT259" s="153" t="s">
        <v>127</v>
      </c>
      <c r="AU259" s="153" t="s">
        <v>134</v>
      </c>
      <c r="AV259" s="13" t="s">
        <v>79</v>
      </c>
      <c r="AW259" s="13" t="s">
        <v>34</v>
      </c>
      <c r="AX259" s="13" t="s">
        <v>72</v>
      </c>
      <c r="AY259" s="153" t="s">
        <v>119</v>
      </c>
    </row>
    <row r="260" spans="2:51" s="13" customFormat="1" ht="12" hidden="1">
      <c r="B260" s="152"/>
      <c r="D260" s="148" t="s">
        <v>127</v>
      </c>
      <c r="E260" s="153" t="s">
        <v>3</v>
      </c>
      <c r="F260" s="154" t="s">
        <v>295</v>
      </c>
      <c r="H260" s="153" t="s">
        <v>3</v>
      </c>
      <c r="L260" s="152"/>
      <c r="M260" s="155"/>
      <c r="N260" s="156"/>
      <c r="O260" s="156"/>
      <c r="P260" s="156"/>
      <c r="Q260" s="156"/>
      <c r="R260" s="156"/>
      <c r="S260" s="156"/>
      <c r="T260" s="157"/>
      <c r="AT260" s="153" t="s">
        <v>127</v>
      </c>
      <c r="AU260" s="153" t="s">
        <v>134</v>
      </c>
      <c r="AV260" s="13" t="s">
        <v>79</v>
      </c>
      <c r="AW260" s="13" t="s">
        <v>34</v>
      </c>
      <c r="AX260" s="13" t="s">
        <v>72</v>
      </c>
      <c r="AY260" s="153" t="s">
        <v>119</v>
      </c>
    </row>
    <row r="261" spans="2:51" s="13" customFormat="1" ht="12" hidden="1">
      <c r="B261" s="152"/>
      <c r="D261" s="148" t="s">
        <v>127</v>
      </c>
      <c r="E261" s="153" t="s">
        <v>3</v>
      </c>
      <c r="F261" s="154" t="s">
        <v>296</v>
      </c>
      <c r="H261" s="153" t="s">
        <v>3</v>
      </c>
      <c r="L261" s="152"/>
      <c r="M261" s="155"/>
      <c r="N261" s="156"/>
      <c r="O261" s="156"/>
      <c r="P261" s="156"/>
      <c r="Q261" s="156"/>
      <c r="R261" s="156"/>
      <c r="S261" s="156"/>
      <c r="T261" s="157"/>
      <c r="AT261" s="153" t="s">
        <v>127</v>
      </c>
      <c r="AU261" s="153" t="s">
        <v>134</v>
      </c>
      <c r="AV261" s="13" t="s">
        <v>79</v>
      </c>
      <c r="AW261" s="13" t="s">
        <v>34</v>
      </c>
      <c r="AX261" s="13" t="s">
        <v>72</v>
      </c>
      <c r="AY261" s="153" t="s">
        <v>119</v>
      </c>
    </row>
    <row r="262" spans="2:51" s="14" customFormat="1" ht="12" hidden="1">
      <c r="B262" s="158"/>
      <c r="D262" s="148" t="s">
        <v>127</v>
      </c>
      <c r="E262" s="159" t="s">
        <v>3</v>
      </c>
      <c r="F262" s="160" t="s">
        <v>79</v>
      </c>
      <c r="H262" s="161">
        <v>1</v>
      </c>
      <c r="L262" s="158"/>
      <c r="M262" s="162"/>
      <c r="N262" s="163"/>
      <c r="O262" s="163"/>
      <c r="P262" s="163"/>
      <c r="Q262" s="163"/>
      <c r="R262" s="163"/>
      <c r="S262" s="163"/>
      <c r="T262" s="164"/>
      <c r="AT262" s="159" t="s">
        <v>127</v>
      </c>
      <c r="AU262" s="159" t="s">
        <v>134</v>
      </c>
      <c r="AV262" s="14" t="s">
        <v>81</v>
      </c>
      <c r="AW262" s="14" t="s">
        <v>34</v>
      </c>
      <c r="AX262" s="14" t="s">
        <v>79</v>
      </c>
      <c r="AY262" s="159" t="s">
        <v>119</v>
      </c>
    </row>
    <row r="263" spans="1:65" s="2" customFormat="1" ht="24.2" customHeight="1" hidden="1">
      <c r="A263" s="30"/>
      <c r="B263" s="135"/>
      <c r="C263" s="136" t="s">
        <v>297</v>
      </c>
      <c r="D263" s="136" t="s">
        <v>121</v>
      </c>
      <c r="E263" s="137" t="s">
        <v>298</v>
      </c>
      <c r="F263" s="138" t="s">
        <v>299</v>
      </c>
      <c r="G263" s="139" t="s">
        <v>214</v>
      </c>
      <c r="H263" s="140">
        <v>0</v>
      </c>
      <c r="I263" s="141">
        <v>993.94</v>
      </c>
      <c r="J263" s="141">
        <f>ROUND(I263*H263,2)</f>
        <v>0</v>
      </c>
      <c r="K263" s="138" t="s">
        <v>123</v>
      </c>
      <c r="L263" s="31"/>
      <c r="M263" s="142" t="s">
        <v>3</v>
      </c>
      <c r="N263" s="143" t="s">
        <v>43</v>
      </c>
      <c r="O263" s="144">
        <v>0.89</v>
      </c>
      <c r="P263" s="144">
        <f>O263*H263</f>
        <v>0</v>
      </c>
      <c r="Q263" s="144">
        <v>0</v>
      </c>
      <c r="R263" s="144">
        <f>Q263*H263</f>
        <v>0</v>
      </c>
      <c r="S263" s="144">
        <v>0</v>
      </c>
      <c r="T263" s="145">
        <f>S263*H263</f>
        <v>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46" t="s">
        <v>215</v>
      </c>
      <c r="AT263" s="146" t="s">
        <v>121</v>
      </c>
      <c r="AU263" s="146" t="s">
        <v>134</v>
      </c>
      <c r="AY263" s="17" t="s">
        <v>119</v>
      </c>
      <c r="BE263" s="147">
        <f>IF(N263="základní",J263,0)</f>
        <v>0</v>
      </c>
      <c r="BF263" s="147">
        <f>IF(N263="snížená",J263,0)</f>
        <v>0</v>
      </c>
      <c r="BG263" s="147">
        <f>IF(N263="zákl. přenesená",J263,0)</f>
        <v>0</v>
      </c>
      <c r="BH263" s="147">
        <f>IF(N263="sníž. přenesená",J263,0)</f>
        <v>0</v>
      </c>
      <c r="BI263" s="147">
        <f>IF(N263="nulová",J263,0)</f>
        <v>0</v>
      </c>
      <c r="BJ263" s="17" t="s">
        <v>79</v>
      </c>
      <c r="BK263" s="147">
        <f>ROUND(I263*H263,2)</f>
        <v>0</v>
      </c>
      <c r="BL263" s="17" t="s">
        <v>215</v>
      </c>
      <c r="BM263" s="146" t="s">
        <v>300</v>
      </c>
    </row>
    <row r="264" spans="2:51" s="13" customFormat="1" ht="12" hidden="1">
      <c r="B264" s="152"/>
      <c r="D264" s="148" t="s">
        <v>127</v>
      </c>
      <c r="E264" s="153" t="s">
        <v>3</v>
      </c>
      <c r="F264" s="154" t="s">
        <v>301</v>
      </c>
      <c r="H264" s="153" t="s">
        <v>3</v>
      </c>
      <c r="L264" s="152"/>
      <c r="M264" s="155"/>
      <c r="N264" s="156"/>
      <c r="O264" s="156"/>
      <c r="P264" s="156"/>
      <c r="Q264" s="156"/>
      <c r="R264" s="156"/>
      <c r="S264" s="156"/>
      <c r="T264" s="157"/>
      <c r="AT264" s="153" t="s">
        <v>127</v>
      </c>
      <c r="AU264" s="153" t="s">
        <v>134</v>
      </c>
      <c r="AV264" s="13" t="s">
        <v>79</v>
      </c>
      <c r="AW264" s="13" t="s">
        <v>34</v>
      </c>
      <c r="AX264" s="13" t="s">
        <v>72</v>
      </c>
      <c r="AY264" s="153" t="s">
        <v>119</v>
      </c>
    </row>
    <row r="265" spans="2:51" s="14" customFormat="1" ht="12" hidden="1">
      <c r="B265" s="158"/>
      <c r="D265" s="148" t="s">
        <v>127</v>
      </c>
      <c r="E265" s="159" t="s">
        <v>3</v>
      </c>
      <c r="F265" s="160" t="s">
        <v>81</v>
      </c>
      <c r="H265" s="161">
        <v>2</v>
      </c>
      <c r="L265" s="158"/>
      <c r="M265" s="162"/>
      <c r="N265" s="163"/>
      <c r="O265" s="163"/>
      <c r="P265" s="163"/>
      <c r="Q265" s="163"/>
      <c r="R265" s="163"/>
      <c r="S265" s="163"/>
      <c r="T265" s="164"/>
      <c r="AT265" s="159" t="s">
        <v>127</v>
      </c>
      <c r="AU265" s="159" t="s">
        <v>134</v>
      </c>
      <c r="AV265" s="14" t="s">
        <v>81</v>
      </c>
      <c r="AW265" s="14" t="s">
        <v>34</v>
      </c>
      <c r="AX265" s="14" t="s">
        <v>72</v>
      </c>
      <c r="AY265" s="159" t="s">
        <v>119</v>
      </c>
    </row>
    <row r="266" spans="2:51" s="13" customFormat="1" ht="12" hidden="1">
      <c r="B266" s="152"/>
      <c r="D266" s="148" t="s">
        <v>127</v>
      </c>
      <c r="E266" s="153" t="s">
        <v>3</v>
      </c>
      <c r="F266" s="154" t="s">
        <v>302</v>
      </c>
      <c r="H266" s="153" t="s">
        <v>3</v>
      </c>
      <c r="L266" s="152"/>
      <c r="M266" s="155"/>
      <c r="N266" s="156"/>
      <c r="O266" s="156"/>
      <c r="P266" s="156"/>
      <c r="Q266" s="156"/>
      <c r="R266" s="156"/>
      <c r="S266" s="156"/>
      <c r="T266" s="157"/>
      <c r="AT266" s="153" t="s">
        <v>127</v>
      </c>
      <c r="AU266" s="153" t="s">
        <v>134</v>
      </c>
      <c r="AV266" s="13" t="s">
        <v>79</v>
      </c>
      <c r="AW266" s="13" t="s">
        <v>34</v>
      </c>
      <c r="AX266" s="13" t="s">
        <v>72</v>
      </c>
      <c r="AY266" s="153" t="s">
        <v>119</v>
      </c>
    </row>
    <row r="267" spans="2:51" s="14" customFormat="1" ht="12" hidden="1">
      <c r="B267" s="158"/>
      <c r="D267" s="148" t="s">
        <v>127</v>
      </c>
      <c r="E267" s="159" t="s">
        <v>3</v>
      </c>
      <c r="F267" s="160" t="s">
        <v>81</v>
      </c>
      <c r="H267" s="161">
        <v>2</v>
      </c>
      <c r="L267" s="158"/>
      <c r="M267" s="162"/>
      <c r="N267" s="163"/>
      <c r="O267" s="163"/>
      <c r="P267" s="163"/>
      <c r="Q267" s="163"/>
      <c r="R267" s="163"/>
      <c r="S267" s="163"/>
      <c r="T267" s="164"/>
      <c r="AT267" s="159" t="s">
        <v>127</v>
      </c>
      <c r="AU267" s="159" t="s">
        <v>134</v>
      </c>
      <c r="AV267" s="14" t="s">
        <v>81</v>
      </c>
      <c r="AW267" s="14" t="s">
        <v>34</v>
      </c>
      <c r="AX267" s="14" t="s">
        <v>72</v>
      </c>
      <c r="AY267" s="159" t="s">
        <v>119</v>
      </c>
    </row>
    <row r="268" spans="2:51" s="15" customFormat="1" ht="12" hidden="1">
      <c r="B268" s="165"/>
      <c r="D268" s="148" t="s">
        <v>127</v>
      </c>
      <c r="E268" s="166" t="s">
        <v>3</v>
      </c>
      <c r="F268" s="167" t="s">
        <v>131</v>
      </c>
      <c r="H268" s="168">
        <v>4</v>
      </c>
      <c r="L268" s="165"/>
      <c r="M268" s="169"/>
      <c r="N268" s="170"/>
      <c r="O268" s="170"/>
      <c r="P268" s="170"/>
      <c r="Q268" s="170"/>
      <c r="R268" s="170"/>
      <c r="S268" s="170"/>
      <c r="T268" s="171"/>
      <c r="AT268" s="166" t="s">
        <v>127</v>
      </c>
      <c r="AU268" s="166" t="s">
        <v>134</v>
      </c>
      <c r="AV268" s="15" t="s">
        <v>124</v>
      </c>
      <c r="AW268" s="15" t="s">
        <v>34</v>
      </c>
      <c r="AX268" s="15" t="s">
        <v>79</v>
      </c>
      <c r="AY268" s="166" t="s">
        <v>119</v>
      </c>
    </row>
    <row r="269" spans="1:65" s="2" customFormat="1" ht="14.45" customHeight="1" hidden="1">
      <c r="A269" s="30"/>
      <c r="B269" s="135"/>
      <c r="C269" s="172" t="s">
        <v>215</v>
      </c>
      <c r="D269" s="172" t="s">
        <v>157</v>
      </c>
      <c r="E269" s="173" t="s">
        <v>303</v>
      </c>
      <c r="F269" s="174" t="s">
        <v>304</v>
      </c>
      <c r="G269" s="175" t="s">
        <v>214</v>
      </c>
      <c r="H269" s="176">
        <v>0</v>
      </c>
      <c r="I269" s="188">
        <v>53350</v>
      </c>
      <c r="J269" s="177">
        <f>ROUND(I269*H269,2)</f>
        <v>0</v>
      </c>
      <c r="K269" s="174" t="s">
        <v>228</v>
      </c>
      <c r="L269" s="178"/>
      <c r="M269" s="179" t="s">
        <v>3</v>
      </c>
      <c r="N269" s="180" t="s">
        <v>43</v>
      </c>
      <c r="O269" s="144">
        <v>0</v>
      </c>
      <c r="P269" s="144">
        <f>O269*H269</f>
        <v>0</v>
      </c>
      <c r="Q269" s="144">
        <v>0</v>
      </c>
      <c r="R269" s="144">
        <f>Q269*H269</f>
        <v>0</v>
      </c>
      <c r="S269" s="144">
        <v>0</v>
      </c>
      <c r="T269" s="145">
        <f>S269*H269</f>
        <v>0</v>
      </c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R269" s="146" t="s">
        <v>225</v>
      </c>
      <c r="AT269" s="146" t="s">
        <v>157</v>
      </c>
      <c r="AU269" s="146" t="s">
        <v>134</v>
      </c>
      <c r="AY269" s="17" t="s">
        <v>119</v>
      </c>
      <c r="BE269" s="147">
        <f>IF(N269="základní",J269,0)</f>
        <v>0</v>
      </c>
      <c r="BF269" s="147">
        <f>IF(N269="snížená",J269,0)</f>
        <v>0</v>
      </c>
      <c r="BG269" s="147">
        <f>IF(N269="zákl. přenesená",J269,0)</f>
        <v>0</v>
      </c>
      <c r="BH269" s="147">
        <f>IF(N269="sníž. přenesená",J269,0)</f>
        <v>0</v>
      </c>
      <c r="BI269" s="147">
        <f>IF(N269="nulová",J269,0)</f>
        <v>0</v>
      </c>
      <c r="BJ269" s="17" t="s">
        <v>79</v>
      </c>
      <c r="BK269" s="147">
        <f>ROUND(I269*H269,2)</f>
        <v>0</v>
      </c>
      <c r="BL269" s="17" t="s">
        <v>215</v>
      </c>
      <c r="BM269" s="146" t="s">
        <v>305</v>
      </c>
    </row>
    <row r="270" spans="2:51" s="13" customFormat="1" ht="12" hidden="1">
      <c r="B270" s="152"/>
      <c r="D270" s="148" t="s">
        <v>127</v>
      </c>
      <c r="E270" s="153" t="s">
        <v>3</v>
      </c>
      <c r="F270" s="154" t="s">
        <v>301</v>
      </c>
      <c r="H270" s="153" t="s">
        <v>3</v>
      </c>
      <c r="L270" s="152"/>
      <c r="M270" s="155"/>
      <c r="N270" s="156"/>
      <c r="O270" s="156"/>
      <c r="P270" s="156"/>
      <c r="Q270" s="156"/>
      <c r="R270" s="156"/>
      <c r="S270" s="156"/>
      <c r="T270" s="157"/>
      <c r="AT270" s="153" t="s">
        <v>127</v>
      </c>
      <c r="AU270" s="153" t="s">
        <v>134</v>
      </c>
      <c r="AV270" s="13" t="s">
        <v>79</v>
      </c>
      <c r="AW270" s="13" t="s">
        <v>34</v>
      </c>
      <c r="AX270" s="13" t="s">
        <v>72</v>
      </c>
      <c r="AY270" s="153" t="s">
        <v>119</v>
      </c>
    </row>
    <row r="271" spans="2:51" s="14" customFormat="1" ht="12" hidden="1">
      <c r="B271" s="158"/>
      <c r="D271" s="148" t="s">
        <v>127</v>
      </c>
      <c r="E271" s="159" t="s">
        <v>3</v>
      </c>
      <c r="F271" s="160" t="s">
        <v>81</v>
      </c>
      <c r="H271" s="161">
        <v>2</v>
      </c>
      <c r="L271" s="158"/>
      <c r="M271" s="162"/>
      <c r="N271" s="163"/>
      <c r="O271" s="163"/>
      <c r="P271" s="163"/>
      <c r="Q271" s="163"/>
      <c r="R271" s="163"/>
      <c r="S271" s="163"/>
      <c r="T271" s="164"/>
      <c r="AT271" s="159" t="s">
        <v>127</v>
      </c>
      <c r="AU271" s="159" t="s">
        <v>134</v>
      </c>
      <c r="AV271" s="14" t="s">
        <v>81</v>
      </c>
      <c r="AW271" s="14" t="s">
        <v>34</v>
      </c>
      <c r="AX271" s="14" t="s">
        <v>72</v>
      </c>
      <c r="AY271" s="159" t="s">
        <v>119</v>
      </c>
    </row>
    <row r="272" spans="2:51" s="13" customFormat="1" ht="12" hidden="1">
      <c r="B272" s="152"/>
      <c r="D272" s="148" t="s">
        <v>127</v>
      </c>
      <c r="E272" s="153" t="s">
        <v>3</v>
      </c>
      <c r="F272" s="154" t="s">
        <v>302</v>
      </c>
      <c r="H272" s="153" t="s">
        <v>3</v>
      </c>
      <c r="L272" s="152"/>
      <c r="M272" s="155"/>
      <c r="N272" s="156"/>
      <c r="O272" s="156"/>
      <c r="P272" s="156"/>
      <c r="Q272" s="156"/>
      <c r="R272" s="156"/>
      <c r="S272" s="156"/>
      <c r="T272" s="157"/>
      <c r="AT272" s="153" t="s">
        <v>127</v>
      </c>
      <c r="AU272" s="153" t="s">
        <v>134</v>
      </c>
      <c r="AV272" s="13" t="s">
        <v>79</v>
      </c>
      <c r="AW272" s="13" t="s">
        <v>34</v>
      </c>
      <c r="AX272" s="13" t="s">
        <v>72</v>
      </c>
      <c r="AY272" s="153" t="s">
        <v>119</v>
      </c>
    </row>
    <row r="273" spans="2:51" s="14" customFormat="1" ht="12" hidden="1">
      <c r="B273" s="158"/>
      <c r="D273" s="148" t="s">
        <v>127</v>
      </c>
      <c r="E273" s="159" t="s">
        <v>3</v>
      </c>
      <c r="F273" s="160" t="s">
        <v>81</v>
      </c>
      <c r="H273" s="161">
        <v>2</v>
      </c>
      <c r="L273" s="158"/>
      <c r="M273" s="162"/>
      <c r="N273" s="163"/>
      <c r="O273" s="163"/>
      <c r="P273" s="163"/>
      <c r="Q273" s="163"/>
      <c r="R273" s="163"/>
      <c r="S273" s="163"/>
      <c r="T273" s="164"/>
      <c r="AT273" s="159" t="s">
        <v>127</v>
      </c>
      <c r="AU273" s="159" t="s">
        <v>134</v>
      </c>
      <c r="AV273" s="14" t="s">
        <v>81</v>
      </c>
      <c r="AW273" s="14" t="s">
        <v>34</v>
      </c>
      <c r="AX273" s="14" t="s">
        <v>72</v>
      </c>
      <c r="AY273" s="159" t="s">
        <v>119</v>
      </c>
    </row>
    <row r="274" spans="2:51" s="15" customFormat="1" ht="12" hidden="1">
      <c r="B274" s="165"/>
      <c r="D274" s="148" t="s">
        <v>127</v>
      </c>
      <c r="E274" s="166" t="s">
        <v>3</v>
      </c>
      <c r="F274" s="167" t="s">
        <v>131</v>
      </c>
      <c r="H274" s="168">
        <v>4</v>
      </c>
      <c r="L274" s="165"/>
      <c r="M274" s="169"/>
      <c r="N274" s="170"/>
      <c r="O274" s="170"/>
      <c r="P274" s="170"/>
      <c r="Q274" s="170"/>
      <c r="R274" s="170"/>
      <c r="S274" s="170"/>
      <c r="T274" s="171"/>
      <c r="AT274" s="166" t="s">
        <v>127</v>
      </c>
      <c r="AU274" s="166" t="s">
        <v>134</v>
      </c>
      <c r="AV274" s="15" t="s">
        <v>124</v>
      </c>
      <c r="AW274" s="15" t="s">
        <v>34</v>
      </c>
      <c r="AX274" s="15" t="s">
        <v>79</v>
      </c>
      <c r="AY274" s="166" t="s">
        <v>119</v>
      </c>
    </row>
    <row r="275" spans="1:65" s="2" customFormat="1" ht="14.45" customHeight="1" hidden="1">
      <c r="A275" s="30"/>
      <c r="B275" s="135"/>
      <c r="C275" s="172" t="s">
        <v>306</v>
      </c>
      <c r="D275" s="172" t="s">
        <v>157</v>
      </c>
      <c r="E275" s="173" t="s">
        <v>307</v>
      </c>
      <c r="F275" s="174" t="s">
        <v>308</v>
      </c>
      <c r="G275" s="175" t="s">
        <v>214</v>
      </c>
      <c r="H275" s="176">
        <v>0</v>
      </c>
      <c r="I275" s="188">
        <v>38500</v>
      </c>
      <c r="J275" s="177">
        <f>ROUND(I275*H275,2)</f>
        <v>0</v>
      </c>
      <c r="K275" s="174" t="s">
        <v>228</v>
      </c>
      <c r="L275" s="178"/>
      <c r="M275" s="179" t="s">
        <v>3</v>
      </c>
      <c r="N275" s="180" t="s">
        <v>43</v>
      </c>
      <c r="O275" s="144">
        <v>0</v>
      </c>
      <c r="P275" s="144">
        <f>O275*H275</f>
        <v>0</v>
      </c>
      <c r="Q275" s="144">
        <v>0</v>
      </c>
      <c r="R275" s="144">
        <f>Q275*H275</f>
        <v>0</v>
      </c>
      <c r="S275" s="144">
        <v>0</v>
      </c>
      <c r="T275" s="145">
        <f>S275*H275</f>
        <v>0</v>
      </c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R275" s="146" t="s">
        <v>225</v>
      </c>
      <c r="AT275" s="146" t="s">
        <v>157</v>
      </c>
      <c r="AU275" s="146" t="s">
        <v>134</v>
      </c>
      <c r="AY275" s="17" t="s">
        <v>119</v>
      </c>
      <c r="BE275" s="147">
        <f>IF(N275="základní",J275,0)</f>
        <v>0</v>
      </c>
      <c r="BF275" s="147">
        <f>IF(N275="snížená",J275,0)</f>
        <v>0</v>
      </c>
      <c r="BG275" s="147">
        <f>IF(N275="zákl. přenesená",J275,0)</f>
        <v>0</v>
      </c>
      <c r="BH275" s="147">
        <f>IF(N275="sníž. přenesená",J275,0)</f>
        <v>0</v>
      </c>
      <c r="BI275" s="147">
        <f>IF(N275="nulová",J275,0)</f>
        <v>0</v>
      </c>
      <c r="BJ275" s="17" t="s">
        <v>79</v>
      </c>
      <c r="BK275" s="147">
        <f>ROUND(I275*H275,2)</f>
        <v>0</v>
      </c>
      <c r="BL275" s="17" t="s">
        <v>215</v>
      </c>
      <c r="BM275" s="146" t="s">
        <v>309</v>
      </c>
    </row>
    <row r="276" spans="2:51" s="13" customFormat="1" ht="12" hidden="1">
      <c r="B276" s="152"/>
      <c r="D276" s="148" t="s">
        <v>127</v>
      </c>
      <c r="E276" s="153" t="s">
        <v>3</v>
      </c>
      <c r="F276" s="154" t="s">
        <v>310</v>
      </c>
      <c r="H276" s="153" t="s">
        <v>3</v>
      </c>
      <c r="L276" s="152"/>
      <c r="M276" s="155"/>
      <c r="N276" s="156"/>
      <c r="O276" s="156"/>
      <c r="P276" s="156"/>
      <c r="Q276" s="156"/>
      <c r="R276" s="156"/>
      <c r="S276" s="156"/>
      <c r="T276" s="157"/>
      <c r="AT276" s="153" t="s">
        <v>127</v>
      </c>
      <c r="AU276" s="153" t="s">
        <v>134</v>
      </c>
      <c r="AV276" s="13" t="s">
        <v>79</v>
      </c>
      <c r="AW276" s="13" t="s">
        <v>34</v>
      </c>
      <c r="AX276" s="13" t="s">
        <v>72</v>
      </c>
      <c r="AY276" s="153" t="s">
        <v>119</v>
      </c>
    </row>
    <row r="277" spans="2:51" s="14" customFormat="1" ht="12" hidden="1">
      <c r="B277" s="158"/>
      <c r="D277" s="148" t="s">
        <v>127</v>
      </c>
      <c r="E277" s="159" t="s">
        <v>3</v>
      </c>
      <c r="F277" s="160" t="s">
        <v>79</v>
      </c>
      <c r="H277" s="161">
        <v>1</v>
      </c>
      <c r="L277" s="158"/>
      <c r="M277" s="162"/>
      <c r="N277" s="163"/>
      <c r="O277" s="163"/>
      <c r="P277" s="163"/>
      <c r="Q277" s="163"/>
      <c r="R277" s="163"/>
      <c r="S277" s="163"/>
      <c r="T277" s="164"/>
      <c r="AT277" s="159" t="s">
        <v>127</v>
      </c>
      <c r="AU277" s="159" t="s">
        <v>134</v>
      </c>
      <c r="AV277" s="14" t="s">
        <v>81</v>
      </c>
      <c r="AW277" s="14" t="s">
        <v>34</v>
      </c>
      <c r="AX277" s="14" t="s">
        <v>79</v>
      </c>
      <c r="AY277" s="159" t="s">
        <v>119</v>
      </c>
    </row>
    <row r="278" spans="2:51" s="14" customFormat="1" ht="12" hidden="1">
      <c r="B278" s="158"/>
      <c r="C278" s="136" t="s">
        <v>306</v>
      </c>
      <c r="D278" s="136" t="s">
        <v>157</v>
      </c>
      <c r="E278" s="137" t="s">
        <v>471</v>
      </c>
      <c r="F278" s="138" t="s">
        <v>470</v>
      </c>
      <c r="G278" s="139" t="s">
        <v>214</v>
      </c>
      <c r="H278" s="140">
        <v>0</v>
      </c>
      <c r="I278" s="141">
        <v>100000</v>
      </c>
      <c r="J278" s="141">
        <f>ROUND(I278*H278,2)</f>
        <v>0</v>
      </c>
      <c r="K278" s="138" t="s">
        <v>228</v>
      </c>
      <c r="L278" s="158"/>
      <c r="M278" s="162"/>
      <c r="N278" s="185"/>
      <c r="O278" s="185"/>
      <c r="P278" s="185"/>
      <c r="Q278" s="185"/>
      <c r="R278" s="185"/>
      <c r="S278" s="185"/>
      <c r="T278" s="164"/>
      <c r="AT278" s="159"/>
      <c r="AU278" s="159"/>
      <c r="AY278" s="159"/>
    </row>
    <row r="279" spans="2:51" s="14" customFormat="1" ht="12" hidden="1">
      <c r="B279" s="158"/>
      <c r="C279" s="13"/>
      <c r="D279" s="148" t="s">
        <v>127</v>
      </c>
      <c r="E279" s="153" t="s">
        <v>3</v>
      </c>
      <c r="F279" s="154" t="s">
        <v>472</v>
      </c>
      <c r="G279" s="13"/>
      <c r="H279" s="153" t="s">
        <v>3</v>
      </c>
      <c r="I279" s="13"/>
      <c r="J279" s="13"/>
      <c r="K279" s="13"/>
      <c r="L279" s="158"/>
      <c r="M279" s="162"/>
      <c r="N279" s="185"/>
      <c r="O279" s="185"/>
      <c r="P279" s="185"/>
      <c r="Q279" s="185"/>
      <c r="R279" s="185"/>
      <c r="S279" s="185"/>
      <c r="T279" s="164"/>
      <c r="AT279" s="159"/>
      <c r="AU279" s="159"/>
      <c r="AY279" s="159"/>
    </row>
    <row r="280" spans="1:65" s="2" customFormat="1" ht="14.45" customHeight="1" hidden="1">
      <c r="A280" s="30"/>
      <c r="B280" s="135"/>
      <c r="C280" s="172" t="s">
        <v>311</v>
      </c>
      <c r="D280" s="172" t="s">
        <v>157</v>
      </c>
      <c r="E280" s="173" t="s">
        <v>312</v>
      </c>
      <c r="F280" s="174" t="s">
        <v>489</v>
      </c>
      <c r="G280" s="175" t="s">
        <v>214</v>
      </c>
      <c r="H280" s="176">
        <v>0</v>
      </c>
      <c r="I280" s="188">
        <v>41000</v>
      </c>
      <c r="J280" s="177">
        <f>ROUND(I280*H280,2)</f>
        <v>0</v>
      </c>
      <c r="K280" s="174" t="s">
        <v>228</v>
      </c>
      <c r="L280" s="178"/>
      <c r="M280" s="179" t="s">
        <v>3</v>
      </c>
      <c r="N280" s="180" t="s">
        <v>43</v>
      </c>
      <c r="O280" s="144">
        <v>0</v>
      </c>
      <c r="P280" s="144">
        <f>O280*H280</f>
        <v>0</v>
      </c>
      <c r="Q280" s="144">
        <v>0</v>
      </c>
      <c r="R280" s="144">
        <f>Q280*H280</f>
        <v>0</v>
      </c>
      <c r="S280" s="144">
        <v>0</v>
      </c>
      <c r="T280" s="145">
        <f>S280*H280</f>
        <v>0</v>
      </c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R280" s="146" t="s">
        <v>225</v>
      </c>
      <c r="AT280" s="146" t="s">
        <v>157</v>
      </c>
      <c r="AU280" s="146" t="s">
        <v>134</v>
      </c>
      <c r="AY280" s="17" t="s">
        <v>119</v>
      </c>
      <c r="BE280" s="147">
        <f>IF(N280="základní",J280,0)</f>
        <v>0</v>
      </c>
      <c r="BF280" s="147">
        <f>IF(N280="snížená",J280,0)</f>
        <v>0</v>
      </c>
      <c r="BG280" s="147">
        <f>IF(N280="zákl. přenesená",J280,0)</f>
        <v>0</v>
      </c>
      <c r="BH280" s="147">
        <f>IF(N280="sníž. přenesená",J280,0)</f>
        <v>0</v>
      </c>
      <c r="BI280" s="147">
        <f>IF(N280="nulová",J280,0)</f>
        <v>0</v>
      </c>
      <c r="BJ280" s="17" t="s">
        <v>79</v>
      </c>
      <c r="BK280" s="147">
        <f>ROUND(I280*H280,2)</f>
        <v>0</v>
      </c>
      <c r="BL280" s="17" t="s">
        <v>215</v>
      </c>
      <c r="BM280" s="146" t="s">
        <v>313</v>
      </c>
    </row>
    <row r="281" spans="2:51" s="13" customFormat="1" ht="12" hidden="1">
      <c r="B281" s="152"/>
      <c r="D281" s="148" t="s">
        <v>127</v>
      </c>
      <c r="E281" s="153" t="s">
        <v>3</v>
      </c>
      <c r="F281" s="154" t="s">
        <v>314</v>
      </c>
      <c r="H281" s="153" t="s">
        <v>3</v>
      </c>
      <c r="L281" s="152"/>
      <c r="M281" s="155"/>
      <c r="N281" s="156"/>
      <c r="O281" s="156"/>
      <c r="P281" s="156"/>
      <c r="Q281" s="156"/>
      <c r="R281" s="156"/>
      <c r="S281" s="156"/>
      <c r="T281" s="157"/>
      <c r="AT281" s="153" t="s">
        <v>127</v>
      </c>
      <c r="AU281" s="153" t="s">
        <v>134</v>
      </c>
      <c r="AV281" s="13" t="s">
        <v>79</v>
      </c>
      <c r="AW281" s="13" t="s">
        <v>34</v>
      </c>
      <c r="AX281" s="13" t="s">
        <v>72</v>
      </c>
      <c r="AY281" s="153" t="s">
        <v>119</v>
      </c>
    </row>
    <row r="282" spans="2:51" s="14" customFormat="1" ht="12" hidden="1">
      <c r="B282" s="158"/>
      <c r="D282" s="148" t="s">
        <v>127</v>
      </c>
      <c r="E282" s="159" t="s">
        <v>3</v>
      </c>
      <c r="F282" s="160" t="s">
        <v>79</v>
      </c>
      <c r="H282" s="161">
        <v>1</v>
      </c>
      <c r="L282" s="158"/>
      <c r="M282" s="162"/>
      <c r="N282" s="163"/>
      <c r="O282" s="163"/>
      <c r="P282" s="163"/>
      <c r="Q282" s="163"/>
      <c r="R282" s="163"/>
      <c r="S282" s="163"/>
      <c r="T282" s="164"/>
      <c r="AT282" s="159" t="s">
        <v>127</v>
      </c>
      <c r="AU282" s="159" t="s">
        <v>134</v>
      </c>
      <c r="AV282" s="14" t="s">
        <v>81</v>
      </c>
      <c r="AW282" s="14" t="s">
        <v>34</v>
      </c>
      <c r="AX282" s="14" t="s">
        <v>72</v>
      </c>
      <c r="AY282" s="159" t="s">
        <v>119</v>
      </c>
    </row>
    <row r="283" spans="2:51" s="13" customFormat="1" ht="12" hidden="1">
      <c r="B283" s="152"/>
      <c r="D283" s="148" t="s">
        <v>127</v>
      </c>
      <c r="E283" s="153" t="s">
        <v>3</v>
      </c>
      <c r="F283" s="154" t="s">
        <v>315</v>
      </c>
      <c r="H283" s="153" t="s">
        <v>3</v>
      </c>
      <c r="L283" s="152"/>
      <c r="M283" s="155"/>
      <c r="N283" s="156"/>
      <c r="O283" s="156"/>
      <c r="P283" s="156"/>
      <c r="Q283" s="156"/>
      <c r="R283" s="156"/>
      <c r="S283" s="156"/>
      <c r="T283" s="157"/>
      <c r="AT283" s="153" t="s">
        <v>127</v>
      </c>
      <c r="AU283" s="153" t="s">
        <v>134</v>
      </c>
      <c r="AV283" s="13" t="s">
        <v>79</v>
      </c>
      <c r="AW283" s="13" t="s">
        <v>34</v>
      </c>
      <c r="AX283" s="13" t="s">
        <v>72</v>
      </c>
      <c r="AY283" s="153" t="s">
        <v>119</v>
      </c>
    </row>
    <row r="284" spans="2:51" s="14" customFormat="1" ht="12" hidden="1">
      <c r="B284" s="158"/>
      <c r="D284" s="148" t="s">
        <v>127</v>
      </c>
      <c r="E284" s="159" t="s">
        <v>3</v>
      </c>
      <c r="F284" s="160" t="s">
        <v>79</v>
      </c>
      <c r="H284" s="161">
        <v>1</v>
      </c>
      <c r="L284" s="158"/>
      <c r="M284" s="162"/>
      <c r="N284" s="163"/>
      <c r="O284" s="163"/>
      <c r="P284" s="163"/>
      <c r="Q284" s="163"/>
      <c r="R284" s="163"/>
      <c r="S284" s="163"/>
      <c r="T284" s="164"/>
      <c r="AT284" s="159" t="s">
        <v>127</v>
      </c>
      <c r="AU284" s="159" t="s">
        <v>134</v>
      </c>
      <c r="AV284" s="14" t="s">
        <v>81</v>
      </c>
      <c r="AW284" s="14" t="s">
        <v>34</v>
      </c>
      <c r="AX284" s="14" t="s">
        <v>72</v>
      </c>
      <c r="AY284" s="159" t="s">
        <v>119</v>
      </c>
    </row>
    <row r="285" spans="2:51" s="15" customFormat="1" ht="12" hidden="1">
      <c r="B285" s="165"/>
      <c r="D285" s="148" t="s">
        <v>127</v>
      </c>
      <c r="E285" s="166" t="s">
        <v>3</v>
      </c>
      <c r="F285" s="167" t="s">
        <v>131</v>
      </c>
      <c r="H285" s="168">
        <v>2</v>
      </c>
      <c r="L285" s="165"/>
      <c r="M285" s="169"/>
      <c r="N285" s="170"/>
      <c r="O285" s="170"/>
      <c r="P285" s="170"/>
      <c r="Q285" s="170"/>
      <c r="R285" s="170"/>
      <c r="S285" s="170"/>
      <c r="T285" s="171"/>
      <c r="AT285" s="166" t="s">
        <v>127</v>
      </c>
      <c r="AU285" s="166" t="s">
        <v>134</v>
      </c>
      <c r="AV285" s="15" t="s">
        <v>124</v>
      </c>
      <c r="AW285" s="15" t="s">
        <v>34</v>
      </c>
      <c r="AX285" s="15" t="s">
        <v>79</v>
      </c>
      <c r="AY285" s="166" t="s">
        <v>119</v>
      </c>
    </row>
    <row r="286" spans="1:65" s="2" customFormat="1" ht="14.45" customHeight="1" hidden="1">
      <c r="A286" s="30"/>
      <c r="B286" s="135"/>
      <c r="C286" s="172" t="s">
        <v>316</v>
      </c>
      <c r="D286" s="172" t="s">
        <v>157</v>
      </c>
      <c r="E286" s="173" t="s">
        <v>317</v>
      </c>
      <c r="F286" s="174" t="s">
        <v>318</v>
      </c>
      <c r="G286" s="175" t="s">
        <v>214</v>
      </c>
      <c r="H286" s="176">
        <v>0</v>
      </c>
      <c r="I286" s="188">
        <v>25000</v>
      </c>
      <c r="J286" s="177">
        <f>ROUND(I286*H286,2)</f>
        <v>0</v>
      </c>
      <c r="K286" s="174" t="s">
        <v>228</v>
      </c>
      <c r="L286" s="178"/>
      <c r="M286" s="179" t="s">
        <v>3</v>
      </c>
      <c r="N286" s="180" t="s">
        <v>43</v>
      </c>
      <c r="O286" s="144">
        <v>0</v>
      </c>
      <c r="P286" s="144">
        <f>O286*H286</f>
        <v>0</v>
      </c>
      <c r="Q286" s="144">
        <v>0</v>
      </c>
      <c r="R286" s="144">
        <f>Q286*H286</f>
        <v>0</v>
      </c>
      <c r="S286" s="144">
        <v>0</v>
      </c>
      <c r="T286" s="145">
        <f>S286*H286</f>
        <v>0</v>
      </c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R286" s="146" t="s">
        <v>225</v>
      </c>
      <c r="AT286" s="146" t="s">
        <v>157</v>
      </c>
      <c r="AU286" s="146" t="s">
        <v>134</v>
      </c>
      <c r="AY286" s="17" t="s">
        <v>119</v>
      </c>
      <c r="BE286" s="147">
        <f>IF(N286="základní",J286,0)</f>
        <v>0</v>
      </c>
      <c r="BF286" s="147">
        <f>IF(N286="snížená",J286,0)</f>
        <v>0</v>
      </c>
      <c r="BG286" s="147">
        <f>IF(N286="zákl. přenesená",J286,0)</f>
        <v>0</v>
      </c>
      <c r="BH286" s="147">
        <f>IF(N286="sníž. přenesená",J286,0)</f>
        <v>0</v>
      </c>
      <c r="BI286" s="147">
        <f>IF(N286="nulová",J286,0)</f>
        <v>0</v>
      </c>
      <c r="BJ286" s="17" t="s">
        <v>79</v>
      </c>
      <c r="BK286" s="147">
        <f>ROUND(I286*H286,2)</f>
        <v>0</v>
      </c>
      <c r="BL286" s="17" t="s">
        <v>215</v>
      </c>
      <c r="BM286" s="146" t="s">
        <v>319</v>
      </c>
    </row>
    <row r="287" spans="2:51" s="13" customFormat="1" ht="12" hidden="1">
      <c r="B287" s="152"/>
      <c r="D287" s="148" t="s">
        <v>127</v>
      </c>
      <c r="E287" s="153" t="s">
        <v>3</v>
      </c>
      <c r="F287" s="154" t="s">
        <v>314</v>
      </c>
      <c r="H287" s="153" t="s">
        <v>3</v>
      </c>
      <c r="L287" s="152"/>
      <c r="M287" s="155"/>
      <c r="N287" s="156"/>
      <c r="O287" s="156"/>
      <c r="P287" s="156"/>
      <c r="Q287" s="156"/>
      <c r="R287" s="156"/>
      <c r="S287" s="156"/>
      <c r="T287" s="157"/>
      <c r="AT287" s="153" t="s">
        <v>127</v>
      </c>
      <c r="AU287" s="153" t="s">
        <v>134</v>
      </c>
      <c r="AV287" s="13" t="s">
        <v>79</v>
      </c>
      <c r="AW287" s="13" t="s">
        <v>34</v>
      </c>
      <c r="AX287" s="13" t="s">
        <v>72</v>
      </c>
      <c r="AY287" s="153" t="s">
        <v>119</v>
      </c>
    </row>
    <row r="288" spans="2:51" s="14" customFormat="1" ht="12" hidden="1">
      <c r="B288" s="158"/>
      <c r="D288" s="148" t="s">
        <v>127</v>
      </c>
      <c r="E288" s="159" t="s">
        <v>3</v>
      </c>
      <c r="F288" s="160" t="s">
        <v>79</v>
      </c>
      <c r="H288" s="161">
        <v>1</v>
      </c>
      <c r="L288" s="158"/>
      <c r="M288" s="162"/>
      <c r="N288" s="163"/>
      <c r="O288" s="163"/>
      <c r="P288" s="163"/>
      <c r="Q288" s="163"/>
      <c r="R288" s="163"/>
      <c r="S288" s="163"/>
      <c r="T288" s="164"/>
      <c r="AT288" s="159" t="s">
        <v>127</v>
      </c>
      <c r="AU288" s="159" t="s">
        <v>134</v>
      </c>
      <c r="AV288" s="14" t="s">
        <v>81</v>
      </c>
      <c r="AW288" s="14" t="s">
        <v>34</v>
      </c>
      <c r="AX288" s="14" t="s">
        <v>72</v>
      </c>
      <c r="AY288" s="159" t="s">
        <v>119</v>
      </c>
    </row>
    <row r="289" spans="2:51" s="13" customFormat="1" ht="12" hidden="1">
      <c r="B289" s="152"/>
      <c r="D289" s="148" t="s">
        <v>127</v>
      </c>
      <c r="E289" s="153" t="s">
        <v>3</v>
      </c>
      <c r="F289" s="154" t="s">
        <v>315</v>
      </c>
      <c r="H289" s="153" t="s">
        <v>3</v>
      </c>
      <c r="L289" s="152"/>
      <c r="M289" s="155"/>
      <c r="N289" s="156"/>
      <c r="O289" s="156"/>
      <c r="P289" s="156"/>
      <c r="Q289" s="156"/>
      <c r="R289" s="156"/>
      <c r="S289" s="156"/>
      <c r="T289" s="157"/>
      <c r="AT289" s="153" t="s">
        <v>127</v>
      </c>
      <c r="AU289" s="153" t="s">
        <v>134</v>
      </c>
      <c r="AV289" s="13" t="s">
        <v>79</v>
      </c>
      <c r="AW289" s="13" t="s">
        <v>34</v>
      </c>
      <c r="AX289" s="13" t="s">
        <v>72</v>
      </c>
      <c r="AY289" s="153" t="s">
        <v>119</v>
      </c>
    </row>
    <row r="290" spans="2:51" s="14" customFormat="1" ht="12" hidden="1">
      <c r="B290" s="158"/>
      <c r="D290" s="148" t="s">
        <v>127</v>
      </c>
      <c r="E290" s="159" t="s">
        <v>3</v>
      </c>
      <c r="F290" s="160" t="s">
        <v>79</v>
      </c>
      <c r="H290" s="161">
        <v>1</v>
      </c>
      <c r="L290" s="158"/>
      <c r="M290" s="162"/>
      <c r="N290" s="163"/>
      <c r="O290" s="163"/>
      <c r="P290" s="163"/>
      <c r="Q290" s="163"/>
      <c r="R290" s="163"/>
      <c r="S290" s="163"/>
      <c r="T290" s="164"/>
      <c r="AT290" s="159" t="s">
        <v>127</v>
      </c>
      <c r="AU290" s="159" t="s">
        <v>134</v>
      </c>
      <c r="AV290" s="14" t="s">
        <v>81</v>
      </c>
      <c r="AW290" s="14" t="s">
        <v>34</v>
      </c>
      <c r="AX290" s="14" t="s">
        <v>72</v>
      </c>
      <c r="AY290" s="159" t="s">
        <v>119</v>
      </c>
    </row>
    <row r="291" spans="2:51" s="15" customFormat="1" ht="12" hidden="1">
      <c r="B291" s="165"/>
      <c r="D291" s="148" t="s">
        <v>127</v>
      </c>
      <c r="E291" s="166" t="s">
        <v>3</v>
      </c>
      <c r="F291" s="167" t="s">
        <v>131</v>
      </c>
      <c r="H291" s="168">
        <v>2</v>
      </c>
      <c r="L291" s="165"/>
      <c r="M291" s="169"/>
      <c r="N291" s="170"/>
      <c r="O291" s="170"/>
      <c r="P291" s="170"/>
      <c r="Q291" s="170"/>
      <c r="R291" s="170"/>
      <c r="S291" s="170"/>
      <c r="T291" s="171"/>
      <c r="AT291" s="166" t="s">
        <v>127</v>
      </c>
      <c r="AU291" s="166" t="s">
        <v>134</v>
      </c>
      <c r="AV291" s="15" t="s">
        <v>124</v>
      </c>
      <c r="AW291" s="15" t="s">
        <v>34</v>
      </c>
      <c r="AX291" s="15" t="s">
        <v>79</v>
      </c>
      <c r="AY291" s="166" t="s">
        <v>119</v>
      </c>
    </row>
    <row r="292" spans="1:65" s="2" customFormat="1" ht="14.45" customHeight="1" hidden="1">
      <c r="A292" s="30"/>
      <c r="B292" s="135"/>
      <c r="C292" s="136" t="s">
        <v>320</v>
      </c>
      <c r="D292" s="136" t="s">
        <v>121</v>
      </c>
      <c r="E292" s="137" t="s">
        <v>321</v>
      </c>
      <c r="F292" s="138" t="s">
        <v>322</v>
      </c>
      <c r="G292" s="139" t="s">
        <v>214</v>
      </c>
      <c r="H292" s="140">
        <v>0</v>
      </c>
      <c r="I292" s="141">
        <v>4037</v>
      </c>
      <c r="J292" s="141">
        <f>ROUND(I292*H292,2)</f>
        <v>0</v>
      </c>
      <c r="K292" s="138" t="s">
        <v>228</v>
      </c>
      <c r="L292" s="31"/>
      <c r="M292" s="142" t="s">
        <v>3</v>
      </c>
      <c r="N292" s="143" t="s">
        <v>43</v>
      </c>
      <c r="O292" s="144">
        <v>5.62</v>
      </c>
      <c r="P292" s="144">
        <f>O292*H292</f>
        <v>0</v>
      </c>
      <c r="Q292" s="144">
        <v>0</v>
      </c>
      <c r="R292" s="144">
        <f>Q292*H292</f>
        <v>0</v>
      </c>
      <c r="S292" s="144">
        <v>0</v>
      </c>
      <c r="T292" s="145">
        <f>S292*H292</f>
        <v>0</v>
      </c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R292" s="146" t="s">
        <v>215</v>
      </c>
      <c r="AT292" s="146" t="s">
        <v>121</v>
      </c>
      <c r="AU292" s="146" t="s">
        <v>134</v>
      </c>
      <c r="AY292" s="17" t="s">
        <v>119</v>
      </c>
      <c r="BE292" s="147">
        <f>IF(N292="základní",J292,0)</f>
        <v>0</v>
      </c>
      <c r="BF292" s="147">
        <f>IF(N292="snížená",J292,0)</f>
        <v>0</v>
      </c>
      <c r="BG292" s="147">
        <f>IF(N292="zákl. přenesená",J292,0)</f>
        <v>0</v>
      </c>
      <c r="BH292" s="147">
        <f>IF(N292="sníž. přenesená",J292,0)</f>
        <v>0</v>
      </c>
      <c r="BI292" s="147">
        <f>IF(N292="nulová",J292,0)</f>
        <v>0</v>
      </c>
      <c r="BJ292" s="17" t="s">
        <v>79</v>
      </c>
      <c r="BK292" s="147">
        <f>ROUND(I292*H292,2)</f>
        <v>0</v>
      </c>
      <c r="BL292" s="17" t="s">
        <v>215</v>
      </c>
      <c r="BM292" s="146" t="s">
        <v>323</v>
      </c>
    </row>
    <row r="293" spans="2:51" s="13" customFormat="1" ht="12" hidden="1">
      <c r="B293" s="152"/>
      <c r="D293" s="148" t="s">
        <v>127</v>
      </c>
      <c r="E293" s="153" t="s">
        <v>3</v>
      </c>
      <c r="F293" s="154" t="s">
        <v>324</v>
      </c>
      <c r="H293" s="153" t="s">
        <v>3</v>
      </c>
      <c r="L293" s="152"/>
      <c r="M293" s="155"/>
      <c r="N293" s="156"/>
      <c r="O293" s="156"/>
      <c r="P293" s="156"/>
      <c r="Q293" s="156"/>
      <c r="R293" s="156"/>
      <c r="S293" s="156"/>
      <c r="T293" s="157"/>
      <c r="AT293" s="153" t="s">
        <v>127</v>
      </c>
      <c r="AU293" s="153" t="s">
        <v>134</v>
      </c>
      <c r="AV293" s="13" t="s">
        <v>79</v>
      </c>
      <c r="AW293" s="13" t="s">
        <v>34</v>
      </c>
      <c r="AX293" s="13" t="s">
        <v>72</v>
      </c>
      <c r="AY293" s="153" t="s">
        <v>119</v>
      </c>
    </row>
    <row r="294" spans="2:51" s="14" customFormat="1" ht="12" hidden="1">
      <c r="B294" s="158"/>
      <c r="D294" s="148" t="s">
        <v>127</v>
      </c>
      <c r="E294" s="159" t="s">
        <v>3</v>
      </c>
      <c r="F294" s="160" t="s">
        <v>81</v>
      </c>
      <c r="H294" s="161">
        <v>2</v>
      </c>
      <c r="L294" s="158"/>
      <c r="M294" s="162"/>
      <c r="N294" s="163"/>
      <c r="O294" s="163"/>
      <c r="P294" s="163"/>
      <c r="Q294" s="163"/>
      <c r="R294" s="163"/>
      <c r="S294" s="163"/>
      <c r="T294" s="164"/>
      <c r="AT294" s="159" t="s">
        <v>127</v>
      </c>
      <c r="AU294" s="159" t="s">
        <v>134</v>
      </c>
      <c r="AV294" s="14" t="s">
        <v>81</v>
      </c>
      <c r="AW294" s="14" t="s">
        <v>34</v>
      </c>
      <c r="AX294" s="14" t="s">
        <v>72</v>
      </c>
      <c r="AY294" s="159" t="s">
        <v>119</v>
      </c>
    </row>
    <row r="295" spans="2:51" s="13" customFormat="1" ht="12" hidden="1">
      <c r="B295" s="152"/>
      <c r="D295" s="148" t="s">
        <v>127</v>
      </c>
      <c r="E295" s="153" t="s">
        <v>3</v>
      </c>
      <c r="F295" s="154" t="s">
        <v>302</v>
      </c>
      <c r="H295" s="153" t="s">
        <v>3</v>
      </c>
      <c r="L295" s="152"/>
      <c r="M295" s="155"/>
      <c r="N295" s="156"/>
      <c r="O295" s="156"/>
      <c r="P295" s="156"/>
      <c r="Q295" s="156"/>
      <c r="R295" s="156"/>
      <c r="S295" s="156"/>
      <c r="T295" s="157"/>
      <c r="AT295" s="153" t="s">
        <v>127</v>
      </c>
      <c r="AU295" s="153" t="s">
        <v>134</v>
      </c>
      <c r="AV295" s="13" t="s">
        <v>79</v>
      </c>
      <c r="AW295" s="13" t="s">
        <v>34</v>
      </c>
      <c r="AX295" s="13" t="s">
        <v>72</v>
      </c>
      <c r="AY295" s="153" t="s">
        <v>119</v>
      </c>
    </row>
    <row r="296" spans="2:51" s="14" customFormat="1" ht="12" hidden="1">
      <c r="B296" s="158"/>
      <c r="D296" s="148" t="s">
        <v>127</v>
      </c>
      <c r="E296" s="159" t="s">
        <v>3</v>
      </c>
      <c r="F296" s="160" t="s">
        <v>81</v>
      </c>
      <c r="H296" s="161">
        <v>2</v>
      </c>
      <c r="L296" s="158"/>
      <c r="M296" s="162"/>
      <c r="N296" s="163"/>
      <c r="O296" s="163"/>
      <c r="P296" s="163"/>
      <c r="Q296" s="163"/>
      <c r="R296" s="163"/>
      <c r="S296" s="163"/>
      <c r="T296" s="164"/>
      <c r="AT296" s="159" t="s">
        <v>127</v>
      </c>
      <c r="AU296" s="159" t="s">
        <v>134</v>
      </c>
      <c r="AV296" s="14" t="s">
        <v>81</v>
      </c>
      <c r="AW296" s="14" t="s">
        <v>34</v>
      </c>
      <c r="AX296" s="14" t="s">
        <v>72</v>
      </c>
      <c r="AY296" s="159" t="s">
        <v>119</v>
      </c>
    </row>
    <row r="297" spans="2:51" s="15" customFormat="1" ht="12" hidden="1">
      <c r="B297" s="165"/>
      <c r="D297" s="148" t="s">
        <v>127</v>
      </c>
      <c r="E297" s="166" t="s">
        <v>3</v>
      </c>
      <c r="F297" s="167" t="s">
        <v>131</v>
      </c>
      <c r="H297" s="168">
        <v>4</v>
      </c>
      <c r="L297" s="165"/>
      <c r="M297" s="169"/>
      <c r="N297" s="170"/>
      <c r="O297" s="170"/>
      <c r="P297" s="170"/>
      <c r="Q297" s="170"/>
      <c r="R297" s="170"/>
      <c r="S297" s="170"/>
      <c r="T297" s="171"/>
      <c r="AT297" s="166" t="s">
        <v>127</v>
      </c>
      <c r="AU297" s="166" t="s">
        <v>134</v>
      </c>
      <c r="AV297" s="15" t="s">
        <v>124</v>
      </c>
      <c r="AW297" s="15" t="s">
        <v>34</v>
      </c>
      <c r="AX297" s="15" t="s">
        <v>79</v>
      </c>
      <c r="AY297" s="166" t="s">
        <v>119</v>
      </c>
    </row>
    <row r="298" spans="1:65" s="2" customFormat="1" ht="37.9" customHeight="1" hidden="1">
      <c r="A298" s="30"/>
      <c r="B298" s="135"/>
      <c r="C298" s="136" t="s">
        <v>325</v>
      </c>
      <c r="D298" s="136" t="s">
        <v>121</v>
      </c>
      <c r="E298" s="137" t="s">
        <v>326</v>
      </c>
      <c r="F298" s="138" t="s">
        <v>327</v>
      </c>
      <c r="G298" s="139" t="s">
        <v>214</v>
      </c>
      <c r="H298" s="140">
        <v>0</v>
      </c>
      <c r="I298" s="141">
        <v>1295.46</v>
      </c>
      <c r="J298" s="141">
        <f>ROUND(I298*H298,2)</f>
        <v>0</v>
      </c>
      <c r="K298" s="138" t="s">
        <v>123</v>
      </c>
      <c r="L298" s="31"/>
      <c r="M298" s="142" t="s">
        <v>3</v>
      </c>
      <c r="N298" s="143" t="s">
        <v>43</v>
      </c>
      <c r="O298" s="144">
        <v>1.16</v>
      </c>
      <c r="P298" s="144">
        <f>O298*H298</f>
        <v>0</v>
      </c>
      <c r="Q298" s="144">
        <v>0</v>
      </c>
      <c r="R298" s="144">
        <f>Q298*H298</f>
        <v>0</v>
      </c>
      <c r="S298" s="144">
        <v>0</v>
      </c>
      <c r="T298" s="145">
        <f>S298*H298</f>
        <v>0</v>
      </c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R298" s="146" t="s">
        <v>215</v>
      </c>
      <c r="AT298" s="146" t="s">
        <v>121</v>
      </c>
      <c r="AU298" s="146" t="s">
        <v>134</v>
      </c>
      <c r="AY298" s="17" t="s">
        <v>119</v>
      </c>
      <c r="BE298" s="147">
        <f>IF(N298="základní",J298,0)</f>
        <v>0</v>
      </c>
      <c r="BF298" s="147">
        <f>IF(N298="snížená",J298,0)</f>
        <v>0</v>
      </c>
      <c r="BG298" s="147">
        <f>IF(N298="zákl. přenesená",J298,0)</f>
        <v>0</v>
      </c>
      <c r="BH298" s="147">
        <f>IF(N298="sníž. přenesená",J298,0)</f>
        <v>0</v>
      </c>
      <c r="BI298" s="147">
        <f>IF(N298="nulová",J298,0)</f>
        <v>0</v>
      </c>
      <c r="BJ298" s="17" t="s">
        <v>79</v>
      </c>
      <c r="BK298" s="147">
        <f>ROUND(I298*H298,2)</f>
        <v>0</v>
      </c>
      <c r="BL298" s="17" t="s">
        <v>215</v>
      </c>
      <c r="BM298" s="146" t="s">
        <v>328</v>
      </c>
    </row>
    <row r="299" spans="2:51" s="13" customFormat="1" ht="12" hidden="1">
      <c r="B299" s="152"/>
      <c r="D299" s="148" t="s">
        <v>127</v>
      </c>
      <c r="E299" s="153" t="s">
        <v>3</v>
      </c>
      <c r="F299" s="154" t="s">
        <v>324</v>
      </c>
      <c r="H299" s="153" t="s">
        <v>3</v>
      </c>
      <c r="L299" s="152"/>
      <c r="M299" s="155"/>
      <c r="N299" s="156"/>
      <c r="O299" s="156"/>
      <c r="P299" s="156"/>
      <c r="Q299" s="156"/>
      <c r="R299" s="156"/>
      <c r="S299" s="156"/>
      <c r="T299" s="157"/>
      <c r="AT299" s="153" t="s">
        <v>127</v>
      </c>
      <c r="AU299" s="153" t="s">
        <v>134</v>
      </c>
      <c r="AV299" s="13" t="s">
        <v>79</v>
      </c>
      <c r="AW299" s="13" t="s">
        <v>34</v>
      </c>
      <c r="AX299" s="13" t="s">
        <v>72</v>
      </c>
      <c r="AY299" s="153" t="s">
        <v>119</v>
      </c>
    </row>
    <row r="300" spans="2:51" s="14" customFormat="1" ht="12" hidden="1">
      <c r="B300" s="158"/>
      <c r="D300" s="148" t="s">
        <v>127</v>
      </c>
      <c r="E300" s="159" t="s">
        <v>3</v>
      </c>
      <c r="F300" s="160" t="s">
        <v>81</v>
      </c>
      <c r="H300" s="161">
        <v>2</v>
      </c>
      <c r="L300" s="158"/>
      <c r="M300" s="162"/>
      <c r="N300" s="163"/>
      <c r="O300" s="163"/>
      <c r="P300" s="163"/>
      <c r="Q300" s="163"/>
      <c r="R300" s="163"/>
      <c r="S300" s="163"/>
      <c r="T300" s="164"/>
      <c r="AT300" s="159" t="s">
        <v>127</v>
      </c>
      <c r="AU300" s="159" t="s">
        <v>134</v>
      </c>
      <c r="AV300" s="14" t="s">
        <v>81</v>
      </c>
      <c r="AW300" s="14" t="s">
        <v>34</v>
      </c>
      <c r="AX300" s="14" t="s">
        <v>72</v>
      </c>
      <c r="AY300" s="159" t="s">
        <v>119</v>
      </c>
    </row>
    <row r="301" spans="2:51" s="13" customFormat="1" ht="12" hidden="1">
      <c r="B301" s="152"/>
      <c r="D301" s="148" t="s">
        <v>127</v>
      </c>
      <c r="E301" s="153" t="s">
        <v>3</v>
      </c>
      <c r="F301" s="154" t="s">
        <v>329</v>
      </c>
      <c r="H301" s="153" t="s">
        <v>3</v>
      </c>
      <c r="L301" s="152"/>
      <c r="M301" s="155"/>
      <c r="N301" s="156"/>
      <c r="O301" s="156"/>
      <c r="P301" s="156"/>
      <c r="Q301" s="156"/>
      <c r="R301" s="156"/>
      <c r="S301" s="156"/>
      <c r="T301" s="157"/>
      <c r="AT301" s="153" t="s">
        <v>127</v>
      </c>
      <c r="AU301" s="153" t="s">
        <v>134</v>
      </c>
      <c r="AV301" s="13" t="s">
        <v>79</v>
      </c>
      <c r="AW301" s="13" t="s">
        <v>34</v>
      </c>
      <c r="AX301" s="13" t="s">
        <v>72</v>
      </c>
      <c r="AY301" s="153" t="s">
        <v>119</v>
      </c>
    </row>
    <row r="302" spans="2:51" s="14" customFormat="1" ht="12" hidden="1">
      <c r="B302" s="158"/>
      <c r="D302" s="148" t="s">
        <v>127</v>
      </c>
      <c r="E302" s="159" t="s">
        <v>3</v>
      </c>
      <c r="F302" s="160" t="s">
        <v>81</v>
      </c>
      <c r="H302" s="161">
        <v>2</v>
      </c>
      <c r="L302" s="158"/>
      <c r="M302" s="162"/>
      <c r="N302" s="163"/>
      <c r="O302" s="163"/>
      <c r="P302" s="163"/>
      <c r="Q302" s="163"/>
      <c r="R302" s="163"/>
      <c r="S302" s="163"/>
      <c r="T302" s="164"/>
      <c r="AT302" s="159" t="s">
        <v>127</v>
      </c>
      <c r="AU302" s="159" t="s">
        <v>134</v>
      </c>
      <c r="AV302" s="14" t="s">
        <v>81</v>
      </c>
      <c r="AW302" s="14" t="s">
        <v>34</v>
      </c>
      <c r="AX302" s="14" t="s">
        <v>72</v>
      </c>
      <c r="AY302" s="159" t="s">
        <v>119</v>
      </c>
    </row>
    <row r="303" spans="2:51" s="15" customFormat="1" ht="12" hidden="1">
      <c r="B303" s="165"/>
      <c r="D303" s="148" t="s">
        <v>127</v>
      </c>
      <c r="E303" s="166" t="s">
        <v>3</v>
      </c>
      <c r="F303" s="167" t="s">
        <v>131</v>
      </c>
      <c r="H303" s="168">
        <v>4</v>
      </c>
      <c r="L303" s="165"/>
      <c r="M303" s="169"/>
      <c r="N303" s="170"/>
      <c r="O303" s="170"/>
      <c r="P303" s="170"/>
      <c r="Q303" s="170"/>
      <c r="R303" s="170"/>
      <c r="S303" s="170"/>
      <c r="T303" s="171"/>
      <c r="AT303" s="166" t="s">
        <v>127</v>
      </c>
      <c r="AU303" s="166" t="s">
        <v>134</v>
      </c>
      <c r="AV303" s="15" t="s">
        <v>124</v>
      </c>
      <c r="AW303" s="15" t="s">
        <v>34</v>
      </c>
      <c r="AX303" s="15" t="s">
        <v>79</v>
      </c>
      <c r="AY303" s="166" t="s">
        <v>119</v>
      </c>
    </row>
    <row r="304" spans="1:65" s="2" customFormat="1" ht="24.2" customHeight="1" hidden="1">
      <c r="A304" s="30"/>
      <c r="B304" s="135"/>
      <c r="C304" s="136" t="s">
        <v>330</v>
      </c>
      <c r="D304" s="136" t="s">
        <v>121</v>
      </c>
      <c r="E304" s="137" t="s">
        <v>331</v>
      </c>
      <c r="F304" s="138" t="s">
        <v>332</v>
      </c>
      <c r="G304" s="139" t="s">
        <v>214</v>
      </c>
      <c r="H304" s="140">
        <v>0</v>
      </c>
      <c r="I304" s="141">
        <v>3025</v>
      </c>
      <c r="J304" s="141">
        <f>ROUND(I304*H304,2)</f>
        <v>0</v>
      </c>
      <c r="K304" s="138" t="s">
        <v>123</v>
      </c>
      <c r="L304" s="31"/>
      <c r="M304" s="142" t="s">
        <v>3</v>
      </c>
      <c r="N304" s="143" t="s">
        <v>43</v>
      </c>
      <c r="O304" s="144">
        <v>3.87</v>
      </c>
      <c r="P304" s="144">
        <f>O304*H304</f>
        <v>0</v>
      </c>
      <c r="Q304" s="144">
        <v>0</v>
      </c>
      <c r="R304" s="144">
        <f>Q304*H304</f>
        <v>0</v>
      </c>
      <c r="S304" s="144">
        <v>0</v>
      </c>
      <c r="T304" s="145">
        <f>S304*H304</f>
        <v>0</v>
      </c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R304" s="146" t="s">
        <v>215</v>
      </c>
      <c r="AT304" s="146" t="s">
        <v>121</v>
      </c>
      <c r="AU304" s="146" t="s">
        <v>134</v>
      </c>
      <c r="AY304" s="17" t="s">
        <v>119</v>
      </c>
      <c r="BE304" s="147">
        <f>IF(N304="základní",J304,0)</f>
        <v>0</v>
      </c>
      <c r="BF304" s="147">
        <f>IF(N304="snížená",J304,0)</f>
        <v>0</v>
      </c>
      <c r="BG304" s="147">
        <f>IF(N304="zákl. přenesená",J304,0)</f>
        <v>0</v>
      </c>
      <c r="BH304" s="147">
        <f>IF(N304="sníž. přenesená",J304,0)</f>
        <v>0</v>
      </c>
      <c r="BI304" s="147">
        <f>IF(N304="nulová",J304,0)</f>
        <v>0</v>
      </c>
      <c r="BJ304" s="17" t="s">
        <v>79</v>
      </c>
      <c r="BK304" s="147">
        <f>ROUND(I304*H304,2)</f>
        <v>0</v>
      </c>
      <c r="BL304" s="17" t="s">
        <v>215</v>
      </c>
      <c r="BM304" s="146" t="s">
        <v>333</v>
      </c>
    </row>
    <row r="305" spans="2:51" s="13" customFormat="1" ht="12" hidden="1">
      <c r="B305" s="152"/>
      <c r="D305" s="148" t="s">
        <v>127</v>
      </c>
      <c r="E305" s="153" t="s">
        <v>3</v>
      </c>
      <c r="F305" s="154" t="s">
        <v>334</v>
      </c>
      <c r="H305" s="153" t="s">
        <v>3</v>
      </c>
      <c r="L305" s="152"/>
      <c r="M305" s="155"/>
      <c r="N305" s="156"/>
      <c r="O305" s="156"/>
      <c r="P305" s="156"/>
      <c r="Q305" s="156"/>
      <c r="R305" s="156"/>
      <c r="S305" s="156"/>
      <c r="T305" s="157"/>
      <c r="AT305" s="153" t="s">
        <v>127</v>
      </c>
      <c r="AU305" s="153" t="s">
        <v>134</v>
      </c>
      <c r="AV305" s="13" t="s">
        <v>79</v>
      </c>
      <c r="AW305" s="13" t="s">
        <v>34</v>
      </c>
      <c r="AX305" s="13" t="s">
        <v>72</v>
      </c>
      <c r="AY305" s="153" t="s">
        <v>119</v>
      </c>
    </row>
    <row r="306" spans="2:51" s="14" customFormat="1" ht="12" hidden="1">
      <c r="B306" s="158"/>
      <c r="D306" s="148" t="s">
        <v>127</v>
      </c>
      <c r="E306" s="159" t="s">
        <v>3</v>
      </c>
      <c r="F306" s="160" t="s">
        <v>79</v>
      </c>
      <c r="H306" s="161">
        <v>1</v>
      </c>
      <c r="L306" s="158"/>
      <c r="M306" s="162"/>
      <c r="N306" s="163"/>
      <c r="O306" s="163"/>
      <c r="P306" s="163"/>
      <c r="Q306" s="163"/>
      <c r="R306" s="163"/>
      <c r="S306" s="163"/>
      <c r="T306" s="164"/>
      <c r="AT306" s="159" t="s">
        <v>127</v>
      </c>
      <c r="AU306" s="159" t="s">
        <v>134</v>
      </c>
      <c r="AV306" s="14" t="s">
        <v>81</v>
      </c>
      <c r="AW306" s="14" t="s">
        <v>34</v>
      </c>
      <c r="AX306" s="14" t="s">
        <v>72</v>
      </c>
      <c r="AY306" s="159" t="s">
        <v>119</v>
      </c>
    </row>
    <row r="307" spans="2:51" s="13" customFormat="1" ht="12" hidden="1">
      <c r="B307" s="152"/>
      <c r="D307" s="148" t="s">
        <v>127</v>
      </c>
      <c r="E307" s="153" t="s">
        <v>3</v>
      </c>
      <c r="F307" s="154" t="s">
        <v>335</v>
      </c>
      <c r="H307" s="153" t="s">
        <v>3</v>
      </c>
      <c r="L307" s="152"/>
      <c r="M307" s="155"/>
      <c r="N307" s="156"/>
      <c r="O307" s="156"/>
      <c r="P307" s="156"/>
      <c r="Q307" s="156"/>
      <c r="R307" s="156"/>
      <c r="S307" s="156"/>
      <c r="T307" s="157"/>
      <c r="AT307" s="153" t="s">
        <v>127</v>
      </c>
      <c r="AU307" s="153" t="s">
        <v>134</v>
      </c>
      <c r="AV307" s="13" t="s">
        <v>79</v>
      </c>
      <c r="AW307" s="13" t="s">
        <v>34</v>
      </c>
      <c r="AX307" s="13" t="s">
        <v>72</v>
      </c>
      <c r="AY307" s="153" t="s">
        <v>119</v>
      </c>
    </row>
    <row r="308" spans="2:51" s="14" customFormat="1" ht="12" hidden="1">
      <c r="B308" s="158"/>
      <c r="D308" s="148" t="s">
        <v>127</v>
      </c>
      <c r="E308" s="159" t="s">
        <v>3</v>
      </c>
      <c r="F308" s="160" t="s">
        <v>79</v>
      </c>
      <c r="H308" s="161">
        <v>1</v>
      </c>
      <c r="L308" s="158"/>
      <c r="M308" s="162"/>
      <c r="N308" s="163"/>
      <c r="O308" s="163"/>
      <c r="P308" s="163"/>
      <c r="Q308" s="163"/>
      <c r="R308" s="163"/>
      <c r="S308" s="163"/>
      <c r="T308" s="164"/>
      <c r="AT308" s="159" t="s">
        <v>127</v>
      </c>
      <c r="AU308" s="159" t="s">
        <v>134</v>
      </c>
      <c r="AV308" s="14" t="s">
        <v>81</v>
      </c>
      <c r="AW308" s="14" t="s">
        <v>34</v>
      </c>
      <c r="AX308" s="14" t="s">
        <v>72</v>
      </c>
      <c r="AY308" s="159" t="s">
        <v>119</v>
      </c>
    </row>
    <row r="309" spans="2:51" s="15" customFormat="1" ht="12" hidden="1">
      <c r="B309" s="165"/>
      <c r="D309" s="148" t="s">
        <v>127</v>
      </c>
      <c r="E309" s="166" t="s">
        <v>3</v>
      </c>
      <c r="F309" s="167" t="s">
        <v>131</v>
      </c>
      <c r="H309" s="168">
        <v>2</v>
      </c>
      <c r="L309" s="165"/>
      <c r="M309" s="169"/>
      <c r="N309" s="170"/>
      <c r="O309" s="170"/>
      <c r="P309" s="170"/>
      <c r="Q309" s="170"/>
      <c r="R309" s="170"/>
      <c r="S309" s="170"/>
      <c r="T309" s="171"/>
      <c r="AT309" s="166" t="s">
        <v>127</v>
      </c>
      <c r="AU309" s="166" t="s">
        <v>134</v>
      </c>
      <c r="AV309" s="15" t="s">
        <v>124</v>
      </c>
      <c r="AW309" s="15" t="s">
        <v>34</v>
      </c>
      <c r="AX309" s="15" t="s">
        <v>79</v>
      </c>
      <c r="AY309" s="166" t="s">
        <v>119</v>
      </c>
    </row>
    <row r="310" spans="1:65" s="2" customFormat="1" ht="14.45" customHeight="1" hidden="1">
      <c r="A310" s="30"/>
      <c r="B310" s="135"/>
      <c r="C310" s="172" t="s">
        <v>336</v>
      </c>
      <c r="D310" s="172" t="s">
        <v>157</v>
      </c>
      <c r="E310" s="173" t="s">
        <v>337</v>
      </c>
      <c r="F310" s="174" t="s">
        <v>338</v>
      </c>
      <c r="G310" s="175" t="s">
        <v>214</v>
      </c>
      <c r="H310" s="176">
        <v>0</v>
      </c>
      <c r="I310" s="177">
        <v>66000</v>
      </c>
      <c r="J310" s="177">
        <f>ROUND(I310*H310,2)</f>
        <v>0</v>
      </c>
      <c r="K310" s="174" t="s">
        <v>228</v>
      </c>
      <c r="L310" s="178"/>
      <c r="M310" s="179" t="s">
        <v>3</v>
      </c>
      <c r="N310" s="180" t="s">
        <v>43</v>
      </c>
      <c r="O310" s="144">
        <v>0</v>
      </c>
      <c r="P310" s="144">
        <f>O310*H310</f>
        <v>0</v>
      </c>
      <c r="Q310" s="144">
        <v>0</v>
      </c>
      <c r="R310" s="144">
        <f>Q310*H310</f>
        <v>0</v>
      </c>
      <c r="S310" s="144">
        <v>0</v>
      </c>
      <c r="T310" s="145">
        <f>S310*H310</f>
        <v>0</v>
      </c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R310" s="146" t="s">
        <v>225</v>
      </c>
      <c r="AT310" s="146" t="s">
        <v>157</v>
      </c>
      <c r="AU310" s="146" t="s">
        <v>134</v>
      </c>
      <c r="AY310" s="17" t="s">
        <v>119</v>
      </c>
      <c r="BE310" s="147">
        <f>IF(N310="základní",J310,0)</f>
        <v>0</v>
      </c>
      <c r="BF310" s="147">
        <f>IF(N310="snížená",J310,0)</f>
        <v>0</v>
      </c>
      <c r="BG310" s="147">
        <f>IF(N310="zákl. přenesená",J310,0)</f>
        <v>0</v>
      </c>
      <c r="BH310" s="147">
        <f>IF(N310="sníž. přenesená",J310,0)</f>
        <v>0</v>
      </c>
      <c r="BI310" s="147">
        <f>IF(N310="nulová",J310,0)</f>
        <v>0</v>
      </c>
      <c r="BJ310" s="17" t="s">
        <v>79</v>
      </c>
      <c r="BK310" s="147">
        <f>ROUND(I310*H310,2)</f>
        <v>0</v>
      </c>
      <c r="BL310" s="17" t="s">
        <v>215</v>
      </c>
      <c r="BM310" s="146" t="s">
        <v>339</v>
      </c>
    </row>
    <row r="311" spans="2:51" s="13" customFormat="1" ht="12" hidden="1">
      <c r="B311" s="152"/>
      <c r="D311" s="148" t="s">
        <v>127</v>
      </c>
      <c r="E311" s="153" t="s">
        <v>3</v>
      </c>
      <c r="F311" s="154" t="s">
        <v>334</v>
      </c>
      <c r="H311" s="153" t="s">
        <v>3</v>
      </c>
      <c r="L311" s="152"/>
      <c r="M311" s="155"/>
      <c r="N311" s="156"/>
      <c r="O311" s="156"/>
      <c r="P311" s="156"/>
      <c r="Q311" s="156"/>
      <c r="R311" s="156"/>
      <c r="S311" s="156"/>
      <c r="T311" s="157"/>
      <c r="AT311" s="153" t="s">
        <v>127</v>
      </c>
      <c r="AU311" s="153" t="s">
        <v>134</v>
      </c>
      <c r="AV311" s="13" t="s">
        <v>79</v>
      </c>
      <c r="AW311" s="13" t="s">
        <v>34</v>
      </c>
      <c r="AX311" s="13" t="s">
        <v>72</v>
      </c>
      <c r="AY311" s="153" t="s">
        <v>119</v>
      </c>
    </row>
    <row r="312" spans="2:51" s="14" customFormat="1" ht="12" hidden="1">
      <c r="B312" s="158"/>
      <c r="D312" s="148" t="s">
        <v>127</v>
      </c>
      <c r="E312" s="159" t="s">
        <v>3</v>
      </c>
      <c r="F312" s="160" t="s">
        <v>79</v>
      </c>
      <c r="H312" s="161">
        <v>1</v>
      </c>
      <c r="L312" s="158"/>
      <c r="M312" s="162"/>
      <c r="N312" s="163"/>
      <c r="O312" s="163"/>
      <c r="P312" s="163"/>
      <c r="Q312" s="163"/>
      <c r="R312" s="163"/>
      <c r="S312" s="163"/>
      <c r="T312" s="164"/>
      <c r="AT312" s="159" t="s">
        <v>127</v>
      </c>
      <c r="AU312" s="159" t="s">
        <v>134</v>
      </c>
      <c r="AV312" s="14" t="s">
        <v>81</v>
      </c>
      <c r="AW312" s="14" t="s">
        <v>34</v>
      </c>
      <c r="AX312" s="14" t="s">
        <v>72</v>
      </c>
      <c r="AY312" s="159" t="s">
        <v>119</v>
      </c>
    </row>
    <row r="313" spans="2:51" s="13" customFormat="1" ht="12" hidden="1">
      <c r="B313" s="152"/>
      <c r="D313" s="148" t="s">
        <v>127</v>
      </c>
      <c r="E313" s="153" t="s">
        <v>3</v>
      </c>
      <c r="F313" s="154" t="s">
        <v>335</v>
      </c>
      <c r="H313" s="153" t="s">
        <v>3</v>
      </c>
      <c r="L313" s="152"/>
      <c r="M313" s="155"/>
      <c r="N313" s="156"/>
      <c r="O313" s="156"/>
      <c r="P313" s="156"/>
      <c r="Q313" s="156"/>
      <c r="R313" s="156"/>
      <c r="S313" s="156"/>
      <c r="T313" s="157"/>
      <c r="AT313" s="153" t="s">
        <v>127</v>
      </c>
      <c r="AU313" s="153" t="s">
        <v>134</v>
      </c>
      <c r="AV313" s="13" t="s">
        <v>79</v>
      </c>
      <c r="AW313" s="13" t="s">
        <v>34</v>
      </c>
      <c r="AX313" s="13" t="s">
        <v>72</v>
      </c>
      <c r="AY313" s="153" t="s">
        <v>119</v>
      </c>
    </row>
    <row r="314" spans="2:51" s="14" customFormat="1" ht="12" hidden="1">
      <c r="B314" s="158"/>
      <c r="D314" s="148" t="s">
        <v>127</v>
      </c>
      <c r="E314" s="159" t="s">
        <v>3</v>
      </c>
      <c r="F314" s="160" t="s">
        <v>79</v>
      </c>
      <c r="H314" s="161">
        <v>1</v>
      </c>
      <c r="L314" s="158"/>
      <c r="M314" s="162"/>
      <c r="N314" s="163"/>
      <c r="O314" s="163"/>
      <c r="P314" s="163"/>
      <c r="Q314" s="163"/>
      <c r="R314" s="163"/>
      <c r="S314" s="163"/>
      <c r="T314" s="164"/>
      <c r="AT314" s="159" t="s">
        <v>127</v>
      </c>
      <c r="AU314" s="159" t="s">
        <v>134</v>
      </c>
      <c r="AV314" s="14" t="s">
        <v>81</v>
      </c>
      <c r="AW314" s="14" t="s">
        <v>34</v>
      </c>
      <c r="AX314" s="14" t="s">
        <v>72</v>
      </c>
      <c r="AY314" s="159" t="s">
        <v>119</v>
      </c>
    </row>
    <row r="315" spans="2:51" s="15" customFormat="1" ht="12" hidden="1">
      <c r="B315" s="165"/>
      <c r="D315" s="148" t="s">
        <v>127</v>
      </c>
      <c r="E315" s="166" t="s">
        <v>3</v>
      </c>
      <c r="F315" s="167" t="s">
        <v>131</v>
      </c>
      <c r="H315" s="168">
        <v>2</v>
      </c>
      <c r="L315" s="165"/>
      <c r="M315" s="169"/>
      <c r="N315" s="170"/>
      <c r="O315" s="170"/>
      <c r="P315" s="170"/>
      <c r="Q315" s="170"/>
      <c r="R315" s="170"/>
      <c r="S315" s="170"/>
      <c r="T315" s="171"/>
      <c r="AT315" s="166" t="s">
        <v>127</v>
      </c>
      <c r="AU315" s="166" t="s">
        <v>134</v>
      </c>
      <c r="AV315" s="15" t="s">
        <v>124</v>
      </c>
      <c r="AW315" s="15" t="s">
        <v>34</v>
      </c>
      <c r="AX315" s="15" t="s">
        <v>79</v>
      </c>
      <c r="AY315" s="166" t="s">
        <v>119</v>
      </c>
    </row>
    <row r="316" spans="1:65" s="2" customFormat="1" ht="14.45" customHeight="1" hidden="1">
      <c r="A316" s="30"/>
      <c r="B316" s="135"/>
      <c r="C316" s="136" t="s">
        <v>340</v>
      </c>
      <c r="D316" s="136" t="s">
        <v>121</v>
      </c>
      <c r="E316" s="137" t="s">
        <v>341</v>
      </c>
      <c r="F316" s="138" t="s">
        <v>342</v>
      </c>
      <c r="G316" s="139" t="s">
        <v>214</v>
      </c>
      <c r="H316" s="140">
        <v>0</v>
      </c>
      <c r="I316" s="141">
        <v>5807.25</v>
      </c>
      <c r="J316" s="141">
        <f>ROUND(I316*H316,2)</f>
        <v>0</v>
      </c>
      <c r="K316" s="138" t="s">
        <v>123</v>
      </c>
      <c r="L316" s="31"/>
      <c r="M316" s="142" t="s">
        <v>3</v>
      </c>
      <c r="N316" s="143" t="s">
        <v>43</v>
      </c>
      <c r="O316" s="144">
        <v>5.2</v>
      </c>
      <c r="P316" s="144">
        <f>O316*H316</f>
        <v>0</v>
      </c>
      <c r="Q316" s="144">
        <v>0</v>
      </c>
      <c r="R316" s="144">
        <f>Q316*H316</f>
        <v>0</v>
      </c>
      <c r="S316" s="144">
        <v>0</v>
      </c>
      <c r="T316" s="145">
        <f>S316*H316</f>
        <v>0</v>
      </c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R316" s="146" t="s">
        <v>215</v>
      </c>
      <c r="AT316" s="146" t="s">
        <v>121</v>
      </c>
      <c r="AU316" s="146" t="s">
        <v>134</v>
      </c>
      <c r="AY316" s="17" t="s">
        <v>119</v>
      </c>
      <c r="BE316" s="147">
        <f>IF(N316="základní",J316,0)</f>
        <v>0</v>
      </c>
      <c r="BF316" s="147">
        <f>IF(N316="snížená",J316,0)</f>
        <v>0</v>
      </c>
      <c r="BG316" s="147">
        <f>IF(N316="zákl. přenesená",J316,0)</f>
        <v>0</v>
      </c>
      <c r="BH316" s="147">
        <f>IF(N316="sníž. přenesená",J316,0)</f>
        <v>0</v>
      </c>
      <c r="BI316" s="147">
        <f>IF(N316="nulová",J316,0)</f>
        <v>0</v>
      </c>
      <c r="BJ316" s="17" t="s">
        <v>79</v>
      </c>
      <c r="BK316" s="147">
        <f>ROUND(I316*H316,2)</f>
        <v>0</v>
      </c>
      <c r="BL316" s="17" t="s">
        <v>215</v>
      </c>
      <c r="BM316" s="146" t="s">
        <v>343</v>
      </c>
    </row>
    <row r="317" spans="2:51" s="13" customFormat="1" ht="12" hidden="1">
      <c r="B317" s="152"/>
      <c r="D317" s="148" t="s">
        <v>127</v>
      </c>
      <c r="E317" s="153" t="s">
        <v>3</v>
      </c>
      <c r="F317" s="154" t="s">
        <v>324</v>
      </c>
      <c r="H317" s="153" t="s">
        <v>3</v>
      </c>
      <c r="L317" s="152"/>
      <c r="M317" s="155"/>
      <c r="N317" s="156"/>
      <c r="O317" s="156"/>
      <c r="P317" s="156"/>
      <c r="Q317" s="156"/>
      <c r="R317" s="156"/>
      <c r="S317" s="156"/>
      <c r="T317" s="157"/>
      <c r="AT317" s="153" t="s">
        <v>127</v>
      </c>
      <c r="AU317" s="153" t="s">
        <v>134</v>
      </c>
      <c r="AV317" s="13" t="s">
        <v>79</v>
      </c>
      <c r="AW317" s="13" t="s">
        <v>34</v>
      </c>
      <c r="AX317" s="13" t="s">
        <v>72</v>
      </c>
      <c r="AY317" s="153" t="s">
        <v>119</v>
      </c>
    </row>
    <row r="318" spans="2:51" s="14" customFormat="1" ht="12" hidden="1">
      <c r="B318" s="158"/>
      <c r="D318" s="148" t="s">
        <v>127</v>
      </c>
      <c r="E318" s="159" t="s">
        <v>3</v>
      </c>
      <c r="F318" s="160" t="s">
        <v>81</v>
      </c>
      <c r="H318" s="161">
        <v>2</v>
      </c>
      <c r="L318" s="158"/>
      <c r="M318" s="162"/>
      <c r="N318" s="163"/>
      <c r="O318" s="163"/>
      <c r="P318" s="163"/>
      <c r="Q318" s="163"/>
      <c r="R318" s="163"/>
      <c r="S318" s="163"/>
      <c r="T318" s="164"/>
      <c r="AT318" s="159" t="s">
        <v>127</v>
      </c>
      <c r="AU318" s="159" t="s">
        <v>134</v>
      </c>
      <c r="AV318" s="14" t="s">
        <v>81</v>
      </c>
      <c r="AW318" s="14" t="s">
        <v>34</v>
      </c>
      <c r="AX318" s="14" t="s">
        <v>72</v>
      </c>
      <c r="AY318" s="159" t="s">
        <v>119</v>
      </c>
    </row>
    <row r="319" spans="2:51" s="13" customFormat="1" ht="12" hidden="1">
      <c r="B319" s="152"/>
      <c r="D319" s="148" t="s">
        <v>127</v>
      </c>
      <c r="E319" s="153" t="s">
        <v>3</v>
      </c>
      <c r="F319" s="154" t="s">
        <v>329</v>
      </c>
      <c r="H319" s="153" t="s">
        <v>3</v>
      </c>
      <c r="L319" s="152"/>
      <c r="M319" s="155"/>
      <c r="N319" s="156"/>
      <c r="O319" s="156"/>
      <c r="P319" s="156"/>
      <c r="Q319" s="156"/>
      <c r="R319" s="156"/>
      <c r="S319" s="156"/>
      <c r="T319" s="157"/>
      <c r="AT319" s="153" t="s">
        <v>127</v>
      </c>
      <c r="AU319" s="153" t="s">
        <v>134</v>
      </c>
      <c r="AV319" s="13" t="s">
        <v>79</v>
      </c>
      <c r="AW319" s="13" t="s">
        <v>34</v>
      </c>
      <c r="AX319" s="13" t="s">
        <v>72</v>
      </c>
      <c r="AY319" s="153" t="s">
        <v>119</v>
      </c>
    </row>
    <row r="320" spans="2:51" s="14" customFormat="1" ht="12" hidden="1">
      <c r="B320" s="158"/>
      <c r="D320" s="148" t="s">
        <v>127</v>
      </c>
      <c r="E320" s="159" t="s">
        <v>3</v>
      </c>
      <c r="F320" s="160" t="s">
        <v>81</v>
      </c>
      <c r="H320" s="161">
        <v>2</v>
      </c>
      <c r="L320" s="158"/>
      <c r="M320" s="162"/>
      <c r="N320" s="163"/>
      <c r="O320" s="163"/>
      <c r="P320" s="163"/>
      <c r="Q320" s="163"/>
      <c r="R320" s="163"/>
      <c r="S320" s="163"/>
      <c r="T320" s="164"/>
      <c r="AT320" s="159" t="s">
        <v>127</v>
      </c>
      <c r="AU320" s="159" t="s">
        <v>134</v>
      </c>
      <c r="AV320" s="14" t="s">
        <v>81</v>
      </c>
      <c r="AW320" s="14" t="s">
        <v>34</v>
      </c>
      <c r="AX320" s="14" t="s">
        <v>72</v>
      </c>
      <c r="AY320" s="159" t="s">
        <v>119</v>
      </c>
    </row>
    <row r="321" spans="2:51" s="15" customFormat="1" ht="12" hidden="1">
      <c r="B321" s="165"/>
      <c r="D321" s="148" t="s">
        <v>127</v>
      </c>
      <c r="E321" s="166" t="s">
        <v>3</v>
      </c>
      <c r="F321" s="167" t="s">
        <v>131</v>
      </c>
      <c r="H321" s="168">
        <v>4</v>
      </c>
      <c r="L321" s="165"/>
      <c r="M321" s="169"/>
      <c r="N321" s="170"/>
      <c r="O321" s="170"/>
      <c r="P321" s="170"/>
      <c r="Q321" s="170"/>
      <c r="R321" s="170"/>
      <c r="S321" s="170"/>
      <c r="T321" s="171"/>
      <c r="AT321" s="166" t="s">
        <v>127</v>
      </c>
      <c r="AU321" s="166" t="s">
        <v>134</v>
      </c>
      <c r="AV321" s="15" t="s">
        <v>124</v>
      </c>
      <c r="AW321" s="15" t="s">
        <v>34</v>
      </c>
      <c r="AX321" s="15" t="s">
        <v>79</v>
      </c>
      <c r="AY321" s="166" t="s">
        <v>119</v>
      </c>
    </row>
    <row r="322" spans="1:65" s="2" customFormat="1" ht="14.45" customHeight="1" hidden="1">
      <c r="A322" s="30"/>
      <c r="B322" s="135"/>
      <c r="C322" s="136" t="s">
        <v>344</v>
      </c>
      <c r="D322" s="136" t="s">
        <v>121</v>
      </c>
      <c r="E322" s="137" t="s">
        <v>345</v>
      </c>
      <c r="F322" s="138" t="s">
        <v>346</v>
      </c>
      <c r="G322" s="139" t="s">
        <v>214</v>
      </c>
      <c r="H322" s="140">
        <v>0</v>
      </c>
      <c r="I322" s="141">
        <v>21218.79</v>
      </c>
      <c r="J322" s="141">
        <f>ROUND(I322*H322,2)</f>
        <v>0</v>
      </c>
      <c r="K322" s="138" t="s">
        <v>123</v>
      </c>
      <c r="L322" s="31"/>
      <c r="M322" s="142" t="s">
        <v>3</v>
      </c>
      <c r="N322" s="143" t="s">
        <v>43</v>
      </c>
      <c r="O322" s="144">
        <v>19</v>
      </c>
      <c r="P322" s="144">
        <f>O322*H322</f>
        <v>0</v>
      </c>
      <c r="Q322" s="144">
        <v>0</v>
      </c>
      <c r="R322" s="144">
        <f>Q322*H322</f>
        <v>0</v>
      </c>
      <c r="S322" s="144">
        <v>0</v>
      </c>
      <c r="T322" s="145">
        <f>S322*H322</f>
        <v>0</v>
      </c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R322" s="146" t="s">
        <v>215</v>
      </c>
      <c r="AT322" s="146" t="s">
        <v>121</v>
      </c>
      <c r="AU322" s="146" t="s">
        <v>134</v>
      </c>
      <c r="AY322" s="17" t="s">
        <v>119</v>
      </c>
      <c r="BE322" s="147">
        <f>IF(N322="základní",J322,0)</f>
        <v>0</v>
      </c>
      <c r="BF322" s="147">
        <f>IF(N322="snížená",J322,0)</f>
        <v>0</v>
      </c>
      <c r="BG322" s="147">
        <f>IF(N322="zákl. přenesená",J322,0)</f>
        <v>0</v>
      </c>
      <c r="BH322" s="147">
        <f>IF(N322="sníž. přenesená",J322,0)</f>
        <v>0</v>
      </c>
      <c r="BI322" s="147">
        <f>IF(N322="nulová",J322,0)</f>
        <v>0</v>
      </c>
      <c r="BJ322" s="17" t="s">
        <v>79</v>
      </c>
      <c r="BK322" s="147">
        <f>ROUND(I322*H322,2)</f>
        <v>0</v>
      </c>
      <c r="BL322" s="17" t="s">
        <v>215</v>
      </c>
      <c r="BM322" s="146" t="s">
        <v>347</v>
      </c>
    </row>
    <row r="323" spans="2:51" s="13" customFormat="1" ht="12" hidden="1">
      <c r="B323" s="152"/>
      <c r="D323" s="148" t="s">
        <v>127</v>
      </c>
      <c r="E323" s="153" t="s">
        <v>3</v>
      </c>
      <c r="F323" s="154" t="s">
        <v>282</v>
      </c>
      <c r="H323" s="153" t="s">
        <v>3</v>
      </c>
      <c r="L323" s="152"/>
      <c r="M323" s="155"/>
      <c r="N323" s="156"/>
      <c r="O323" s="156"/>
      <c r="P323" s="156"/>
      <c r="Q323" s="156"/>
      <c r="R323" s="156"/>
      <c r="S323" s="156"/>
      <c r="T323" s="157"/>
      <c r="AT323" s="153" t="s">
        <v>127</v>
      </c>
      <c r="AU323" s="153" t="s">
        <v>134</v>
      </c>
      <c r="AV323" s="13" t="s">
        <v>79</v>
      </c>
      <c r="AW323" s="13" t="s">
        <v>34</v>
      </c>
      <c r="AX323" s="13" t="s">
        <v>72</v>
      </c>
      <c r="AY323" s="153" t="s">
        <v>119</v>
      </c>
    </row>
    <row r="324" spans="2:51" s="14" customFormat="1" ht="12" hidden="1">
      <c r="B324" s="158"/>
      <c r="D324" s="148" t="s">
        <v>127</v>
      </c>
      <c r="E324" s="159" t="s">
        <v>3</v>
      </c>
      <c r="F324" s="160" t="s">
        <v>79</v>
      </c>
      <c r="H324" s="161">
        <v>1</v>
      </c>
      <c r="L324" s="158"/>
      <c r="M324" s="162"/>
      <c r="N324" s="163"/>
      <c r="O324" s="163"/>
      <c r="P324" s="163"/>
      <c r="Q324" s="163"/>
      <c r="R324" s="163"/>
      <c r="S324" s="163"/>
      <c r="T324" s="164"/>
      <c r="AT324" s="159" t="s">
        <v>127</v>
      </c>
      <c r="AU324" s="159" t="s">
        <v>134</v>
      </c>
      <c r="AV324" s="14" t="s">
        <v>81</v>
      </c>
      <c r="AW324" s="14" t="s">
        <v>34</v>
      </c>
      <c r="AX324" s="14" t="s">
        <v>72</v>
      </c>
      <c r="AY324" s="159" t="s">
        <v>119</v>
      </c>
    </row>
    <row r="325" spans="2:51" s="13" customFormat="1" ht="12" hidden="1">
      <c r="B325" s="152"/>
      <c r="D325" s="148" t="s">
        <v>127</v>
      </c>
      <c r="E325" s="153" t="s">
        <v>3</v>
      </c>
      <c r="F325" s="154" t="s">
        <v>283</v>
      </c>
      <c r="H325" s="153" t="s">
        <v>3</v>
      </c>
      <c r="L325" s="152"/>
      <c r="M325" s="155"/>
      <c r="N325" s="156"/>
      <c r="O325" s="156"/>
      <c r="P325" s="156"/>
      <c r="Q325" s="156"/>
      <c r="R325" s="156"/>
      <c r="S325" s="156"/>
      <c r="T325" s="157"/>
      <c r="AT325" s="153" t="s">
        <v>127</v>
      </c>
      <c r="AU325" s="153" t="s">
        <v>134</v>
      </c>
      <c r="AV325" s="13" t="s">
        <v>79</v>
      </c>
      <c r="AW325" s="13" t="s">
        <v>34</v>
      </c>
      <c r="AX325" s="13" t="s">
        <v>72</v>
      </c>
      <c r="AY325" s="153" t="s">
        <v>119</v>
      </c>
    </row>
    <row r="326" spans="2:51" s="14" customFormat="1" ht="12" hidden="1">
      <c r="B326" s="158"/>
      <c r="D326" s="148" t="s">
        <v>127</v>
      </c>
      <c r="E326" s="159" t="s">
        <v>3</v>
      </c>
      <c r="F326" s="160" t="s">
        <v>79</v>
      </c>
      <c r="H326" s="161">
        <v>1</v>
      </c>
      <c r="L326" s="158"/>
      <c r="M326" s="162"/>
      <c r="N326" s="163"/>
      <c r="O326" s="163"/>
      <c r="P326" s="163"/>
      <c r="Q326" s="163"/>
      <c r="R326" s="163"/>
      <c r="S326" s="163"/>
      <c r="T326" s="164"/>
      <c r="AT326" s="159" t="s">
        <v>127</v>
      </c>
      <c r="AU326" s="159" t="s">
        <v>134</v>
      </c>
      <c r="AV326" s="14" t="s">
        <v>81</v>
      </c>
      <c r="AW326" s="14" t="s">
        <v>34</v>
      </c>
      <c r="AX326" s="14" t="s">
        <v>72</v>
      </c>
      <c r="AY326" s="159" t="s">
        <v>119</v>
      </c>
    </row>
    <row r="327" spans="2:51" s="15" customFormat="1" ht="12" hidden="1">
      <c r="B327" s="165"/>
      <c r="D327" s="148" t="s">
        <v>127</v>
      </c>
      <c r="E327" s="166" t="s">
        <v>3</v>
      </c>
      <c r="F327" s="167" t="s">
        <v>131</v>
      </c>
      <c r="H327" s="168">
        <v>2</v>
      </c>
      <c r="L327" s="165"/>
      <c r="M327" s="169"/>
      <c r="N327" s="170"/>
      <c r="O327" s="170"/>
      <c r="P327" s="170"/>
      <c r="Q327" s="170"/>
      <c r="R327" s="170"/>
      <c r="S327" s="170"/>
      <c r="T327" s="171"/>
      <c r="AT327" s="166" t="s">
        <v>127</v>
      </c>
      <c r="AU327" s="166" t="s">
        <v>134</v>
      </c>
      <c r="AV327" s="15" t="s">
        <v>124</v>
      </c>
      <c r="AW327" s="15" t="s">
        <v>34</v>
      </c>
      <c r="AX327" s="15" t="s">
        <v>79</v>
      </c>
      <c r="AY327" s="166" t="s">
        <v>119</v>
      </c>
    </row>
    <row r="328" spans="1:65" s="2" customFormat="1" ht="14.45" customHeight="1" hidden="1">
      <c r="A328" s="30"/>
      <c r="B328" s="135"/>
      <c r="C328" s="136" t="s">
        <v>348</v>
      </c>
      <c r="D328" s="136" t="s">
        <v>121</v>
      </c>
      <c r="E328" s="137" t="s">
        <v>349</v>
      </c>
      <c r="F328" s="138" t="s">
        <v>350</v>
      </c>
      <c r="G328" s="139" t="s">
        <v>351</v>
      </c>
      <c r="H328" s="140">
        <v>0</v>
      </c>
      <c r="I328" s="141">
        <v>118790</v>
      </c>
      <c r="J328" s="141">
        <f>ROUND(I328*H328,2)</f>
        <v>0</v>
      </c>
      <c r="K328" s="138" t="s">
        <v>228</v>
      </c>
      <c r="L328" s="31"/>
      <c r="M328" s="142" t="s">
        <v>3</v>
      </c>
      <c r="N328" s="143" t="s">
        <v>43</v>
      </c>
      <c r="O328" s="144">
        <v>0</v>
      </c>
      <c r="P328" s="144">
        <f>O328*H328</f>
        <v>0</v>
      </c>
      <c r="Q328" s="144">
        <v>0</v>
      </c>
      <c r="R328" s="144">
        <f>Q328*H328</f>
        <v>0</v>
      </c>
      <c r="S328" s="144">
        <v>0</v>
      </c>
      <c r="T328" s="145">
        <f>S328*H328</f>
        <v>0</v>
      </c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R328" s="146" t="s">
        <v>215</v>
      </c>
      <c r="AT328" s="146" t="s">
        <v>121</v>
      </c>
      <c r="AU328" s="146" t="s">
        <v>134</v>
      </c>
      <c r="AY328" s="17" t="s">
        <v>119</v>
      </c>
      <c r="BE328" s="147">
        <f>IF(N328="základní",J328,0)</f>
        <v>0</v>
      </c>
      <c r="BF328" s="147">
        <f>IF(N328="snížená",J328,0)</f>
        <v>0</v>
      </c>
      <c r="BG328" s="147">
        <f>IF(N328="zákl. přenesená",J328,0)</f>
        <v>0</v>
      </c>
      <c r="BH328" s="147">
        <f>IF(N328="sníž. přenesená",J328,0)</f>
        <v>0</v>
      </c>
      <c r="BI328" s="147">
        <f>IF(N328="nulová",J328,0)</f>
        <v>0</v>
      </c>
      <c r="BJ328" s="17" t="s">
        <v>79</v>
      </c>
      <c r="BK328" s="147">
        <f>ROUND(I328*H328,2)</f>
        <v>0</v>
      </c>
      <c r="BL328" s="17" t="s">
        <v>215</v>
      </c>
      <c r="BM328" s="146" t="s">
        <v>352</v>
      </c>
    </row>
    <row r="329" spans="2:51" s="13" customFormat="1" ht="12" hidden="1">
      <c r="B329" s="152"/>
      <c r="D329" s="148" t="s">
        <v>127</v>
      </c>
      <c r="E329" s="153" t="s">
        <v>3</v>
      </c>
      <c r="F329" s="154" t="s">
        <v>353</v>
      </c>
      <c r="H329" s="153" t="s">
        <v>3</v>
      </c>
      <c r="L329" s="152"/>
      <c r="M329" s="155"/>
      <c r="N329" s="156"/>
      <c r="O329" s="156"/>
      <c r="P329" s="156"/>
      <c r="Q329" s="156"/>
      <c r="R329" s="156"/>
      <c r="S329" s="156"/>
      <c r="T329" s="157"/>
      <c r="AT329" s="153" t="s">
        <v>127</v>
      </c>
      <c r="AU329" s="153" t="s">
        <v>134</v>
      </c>
      <c r="AV329" s="13" t="s">
        <v>79</v>
      </c>
      <c r="AW329" s="13" t="s">
        <v>34</v>
      </c>
      <c r="AX329" s="13" t="s">
        <v>72</v>
      </c>
      <c r="AY329" s="153" t="s">
        <v>119</v>
      </c>
    </row>
    <row r="330" spans="2:51" s="14" customFormat="1" ht="12" hidden="1">
      <c r="B330" s="158"/>
      <c r="D330" s="148" t="s">
        <v>127</v>
      </c>
      <c r="E330" s="159" t="s">
        <v>3</v>
      </c>
      <c r="F330" s="160" t="s">
        <v>79</v>
      </c>
      <c r="H330" s="161">
        <v>1</v>
      </c>
      <c r="L330" s="158"/>
      <c r="M330" s="162"/>
      <c r="N330" s="163"/>
      <c r="O330" s="163"/>
      <c r="P330" s="163"/>
      <c r="Q330" s="163"/>
      <c r="R330" s="163"/>
      <c r="S330" s="163"/>
      <c r="T330" s="164"/>
      <c r="AT330" s="159" t="s">
        <v>127</v>
      </c>
      <c r="AU330" s="159" t="s">
        <v>134</v>
      </c>
      <c r="AV330" s="14" t="s">
        <v>81</v>
      </c>
      <c r="AW330" s="14" t="s">
        <v>34</v>
      </c>
      <c r="AX330" s="14" t="s">
        <v>79</v>
      </c>
      <c r="AY330" s="159" t="s">
        <v>119</v>
      </c>
    </row>
    <row r="331" spans="2:63" s="12" customFormat="1" ht="22.9" customHeight="1">
      <c r="B331" s="123"/>
      <c r="D331" s="124" t="s">
        <v>71</v>
      </c>
      <c r="E331" s="133" t="s">
        <v>354</v>
      </c>
      <c r="F331" s="133" t="s">
        <v>355</v>
      </c>
      <c r="J331" s="134">
        <f>SUM(J332:J394)</f>
        <v>0</v>
      </c>
      <c r="L331" s="123"/>
      <c r="M331" s="127"/>
      <c r="N331" s="128"/>
      <c r="O331" s="128"/>
      <c r="P331" s="129">
        <f>SUM(P332:P403)</f>
        <v>27.279561</v>
      </c>
      <c r="Q331" s="128"/>
      <c r="R331" s="129">
        <f>SUM(R332:R403)</f>
        <v>4.2256265</v>
      </c>
      <c r="S331" s="128"/>
      <c r="T331" s="130">
        <f>SUM(T332:T403)</f>
        <v>0</v>
      </c>
      <c r="AR331" s="124" t="s">
        <v>134</v>
      </c>
      <c r="AT331" s="131" t="s">
        <v>71</v>
      </c>
      <c r="AU331" s="131" t="s">
        <v>79</v>
      </c>
      <c r="AY331" s="124" t="s">
        <v>119</v>
      </c>
      <c r="BK331" s="132">
        <f>SUM(BK332:BK403)</f>
        <v>0</v>
      </c>
    </row>
    <row r="332" spans="1:65" s="2" customFormat="1" ht="14.45" customHeight="1">
      <c r="A332" s="30"/>
      <c r="B332" s="135"/>
      <c r="C332" s="136">
        <v>13</v>
      </c>
      <c r="D332" s="136" t="s">
        <v>121</v>
      </c>
      <c r="E332" s="137" t="s">
        <v>356</v>
      </c>
      <c r="F332" s="138" t="s">
        <v>357</v>
      </c>
      <c r="G332" s="139" t="s">
        <v>358</v>
      </c>
      <c r="H332" s="140">
        <v>0.026</v>
      </c>
      <c r="I332" s="141">
        <v>0</v>
      </c>
      <c r="J332" s="141">
        <f>ROUND(I332*H332,2)</f>
        <v>0</v>
      </c>
      <c r="K332" s="138" t="s">
        <v>123</v>
      </c>
      <c r="L332" s="31"/>
      <c r="M332" s="142" t="s">
        <v>3</v>
      </c>
      <c r="N332" s="143" t="s">
        <v>43</v>
      </c>
      <c r="O332" s="144">
        <v>4.1</v>
      </c>
      <c r="P332" s="144">
        <f>O332*H332</f>
        <v>0.10659999999999999</v>
      </c>
      <c r="Q332" s="144">
        <v>0.0088</v>
      </c>
      <c r="R332" s="144">
        <f>Q332*H332</f>
        <v>0.0002288</v>
      </c>
      <c r="S332" s="144">
        <v>0</v>
      </c>
      <c r="T332" s="145">
        <f>S332*H332</f>
        <v>0</v>
      </c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R332" s="146" t="s">
        <v>215</v>
      </c>
      <c r="AT332" s="146" t="s">
        <v>121</v>
      </c>
      <c r="AU332" s="146" t="s">
        <v>81</v>
      </c>
      <c r="AY332" s="17" t="s">
        <v>119</v>
      </c>
      <c r="BE332" s="147">
        <f>IF(N332="základní",J332,0)</f>
        <v>0</v>
      </c>
      <c r="BF332" s="147">
        <f>IF(N332="snížená",J332,0)</f>
        <v>0</v>
      </c>
      <c r="BG332" s="147">
        <f>IF(N332="zákl. přenesená",J332,0)</f>
        <v>0</v>
      </c>
      <c r="BH332" s="147">
        <f>IF(N332="sníž. přenesená",J332,0)</f>
        <v>0</v>
      </c>
      <c r="BI332" s="147">
        <f>IF(N332="nulová",J332,0)</f>
        <v>0</v>
      </c>
      <c r="BJ332" s="17" t="s">
        <v>79</v>
      </c>
      <c r="BK332" s="147">
        <f>ROUND(I332*H332,2)</f>
        <v>0</v>
      </c>
      <c r="BL332" s="17" t="s">
        <v>215</v>
      </c>
      <c r="BM332" s="146" t="s">
        <v>359</v>
      </c>
    </row>
    <row r="333" spans="2:51" s="13" customFormat="1" ht="12">
      <c r="B333" s="152"/>
      <c r="D333" s="148" t="s">
        <v>127</v>
      </c>
      <c r="E333" s="153" t="s">
        <v>3</v>
      </c>
      <c r="F333" s="154" t="s">
        <v>360</v>
      </c>
      <c r="H333" s="153" t="s">
        <v>3</v>
      </c>
      <c r="L333" s="152"/>
      <c r="M333" s="155"/>
      <c r="N333" s="156"/>
      <c r="O333" s="156"/>
      <c r="P333" s="156"/>
      <c r="Q333" s="156"/>
      <c r="R333" s="156"/>
      <c r="S333" s="156"/>
      <c r="T333" s="157"/>
      <c r="AT333" s="153" t="s">
        <v>127</v>
      </c>
      <c r="AU333" s="153" t="s">
        <v>81</v>
      </c>
      <c r="AV333" s="13" t="s">
        <v>79</v>
      </c>
      <c r="AW333" s="13" t="s">
        <v>34</v>
      </c>
      <c r="AX333" s="13" t="s">
        <v>72</v>
      </c>
      <c r="AY333" s="153" t="s">
        <v>119</v>
      </c>
    </row>
    <row r="334" spans="2:51" s="13" customFormat="1" ht="12">
      <c r="B334" s="152"/>
      <c r="D334" s="148" t="s">
        <v>127</v>
      </c>
      <c r="E334" s="153" t="s">
        <v>3</v>
      </c>
      <c r="F334" s="154" t="s">
        <v>139</v>
      </c>
      <c r="H334" s="153" t="s">
        <v>3</v>
      </c>
      <c r="L334" s="152"/>
      <c r="M334" s="155"/>
      <c r="N334" s="156"/>
      <c r="O334" s="156"/>
      <c r="P334" s="156"/>
      <c r="Q334" s="156"/>
      <c r="R334" s="156"/>
      <c r="S334" s="156"/>
      <c r="T334" s="157"/>
      <c r="AT334" s="153" t="s">
        <v>127</v>
      </c>
      <c r="AU334" s="153" t="s">
        <v>81</v>
      </c>
      <c r="AV334" s="13" t="s">
        <v>79</v>
      </c>
      <c r="AW334" s="13" t="s">
        <v>34</v>
      </c>
      <c r="AX334" s="13" t="s">
        <v>72</v>
      </c>
      <c r="AY334" s="153" t="s">
        <v>119</v>
      </c>
    </row>
    <row r="335" spans="2:51" s="14" customFormat="1" ht="12">
      <c r="B335" s="158"/>
      <c r="D335" s="148" t="s">
        <v>127</v>
      </c>
      <c r="E335" s="159" t="s">
        <v>3</v>
      </c>
      <c r="F335" s="160" t="s">
        <v>473</v>
      </c>
      <c r="H335" s="161">
        <v>0.006</v>
      </c>
      <c r="L335" s="158"/>
      <c r="M335" s="162"/>
      <c r="N335" s="163"/>
      <c r="O335" s="163"/>
      <c r="P335" s="163"/>
      <c r="Q335" s="163"/>
      <c r="R335" s="163"/>
      <c r="S335" s="163"/>
      <c r="T335" s="164"/>
      <c r="AT335" s="159" t="s">
        <v>127</v>
      </c>
      <c r="AU335" s="159" t="s">
        <v>81</v>
      </c>
      <c r="AV335" s="14" t="s">
        <v>81</v>
      </c>
      <c r="AW335" s="14" t="s">
        <v>34</v>
      </c>
      <c r="AX335" s="14" t="s">
        <v>72</v>
      </c>
      <c r="AY335" s="159" t="s">
        <v>119</v>
      </c>
    </row>
    <row r="336" spans="2:51" s="13" customFormat="1" ht="12">
      <c r="B336" s="152"/>
      <c r="D336" s="148" t="s">
        <v>127</v>
      </c>
      <c r="E336" s="153" t="s">
        <v>3</v>
      </c>
      <c r="F336" s="154" t="s">
        <v>130</v>
      </c>
      <c r="H336" s="153" t="s">
        <v>3</v>
      </c>
      <c r="L336" s="152"/>
      <c r="M336" s="155"/>
      <c r="N336" s="156"/>
      <c r="O336" s="156"/>
      <c r="P336" s="156"/>
      <c r="Q336" s="156"/>
      <c r="R336" s="156"/>
      <c r="S336" s="156"/>
      <c r="T336" s="157"/>
      <c r="AT336" s="153" t="s">
        <v>127</v>
      </c>
      <c r="AU336" s="153" t="s">
        <v>81</v>
      </c>
      <c r="AV336" s="13" t="s">
        <v>79</v>
      </c>
      <c r="AW336" s="13" t="s">
        <v>34</v>
      </c>
      <c r="AX336" s="13" t="s">
        <v>72</v>
      </c>
      <c r="AY336" s="153" t="s">
        <v>119</v>
      </c>
    </row>
    <row r="337" spans="2:51" s="14" customFormat="1" ht="12">
      <c r="B337" s="158"/>
      <c r="D337" s="148" t="s">
        <v>127</v>
      </c>
      <c r="E337" s="159" t="s">
        <v>3</v>
      </c>
      <c r="F337" s="160" t="s">
        <v>474</v>
      </c>
      <c r="H337" s="161">
        <v>0.02</v>
      </c>
      <c r="L337" s="158"/>
      <c r="M337" s="162"/>
      <c r="N337" s="163"/>
      <c r="O337" s="163"/>
      <c r="P337" s="163"/>
      <c r="Q337" s="163"/>
      <c r="R337" s="163"/>
      <c r="S337" s="163"/>
      <c r="T337" s="164"/>
      <c r="AT337" s="159" t="s">
        <v>127</v>
      </c>
      <c r="AU337" s="159" t="s">
        <v>81</v>
      </c>
      <c r="AV337" s="14" t="s">
        <v>81</v>
      </c>
      <c r="AW337" s="14" t="s">
        <v>34</v>
      </c>
      <c r="AX337" s="14" t="s">
        <v>72</v>
      </c>
      <c r="AY337" s="159" t="s">
        <v>119</v>
      </c>
    </row>
    <row r="338" spans="2:51" s="15" customFormat="1" ht="12">
      <c r="B338" s="165"/>
      <c r="D338" s="148" t="s">
        <v>127</v>
      </c>
      <c r="E338" s="166" t="s">
        <v>3</v>
      </c>
      <c r="F338" s="167" t="s">
        <v>131</v>
      </c>
      <c r="H338" s="168">
        <v>0.026</v>
      </c>
      <c r="L338" s="165"/>
      <c r="M338" s="169"/>
      <c r="N338" s="170"/>
      <c r="O338" s="170"/>
      <c r="P338" s="170"/>
      <c r="Q338" s="170"/>
      <c r="R338" s="170"/>
      <c r="S338" s="170"/>
      <c r="T338" s="171"/>
      <c r="AT338" s="166" t="s">
        <v>127</v>
      </c>
      <c r="AU338" s="166" t="s">
        <v>81</v>
      </c>
      <c r="AV338" s="15" t="s">
        <v>124</v>
      </c>
      <c r="AW338" s="15" t="s">
        <v>34</v>
      </c>
      <c r="AX338" s="15" t="s">
        <v>79</v>
      </c>
      <c r="AY338" s="166" t="s">
        <v>119</v>
      </c>
    </row>
    <row r="339" spans="1:65" s="2" customFormat="1" ht="14.45" customHeight="1">
      <c r="A339" s="30"/>
      <c r="B339" s="135"/>
      <c r="C339" s="136">
        <v>14</v>
      </c>
      <c r="D339" s="136" t="s">
        <v>121</v>
      </c>
      <c r="E339" s="137" t="s">
        <v>361</v>
      </c>
      <c r="F339" s="138" t="s">
        <v>362</v>
      </c>
      <c r="G339" s="139" t="s">
        <v>358</v>
      </c>
      <c r="H339" s="140">
        <v>0.123</v>
      </c>
      <c r="I339" s="141">
        <v>0</v>
      </c>
      <c r="J339" s="141">
        <f>ROUND(I339*H339,2)</f>
        <v>0</v>
      </c>
      <c r="K339" s="138" t="s">
        <v>123</v>
      </c>
      <c r="L339" s="31"/>
      <c r="M339" s="142" t="s">
        <v>3</v>
      </c>
      <c r="N339" s="143" t="s">
        <v>43</v>
      </c>
      <c r="O339" s="144">
        <v>4.696</v>
      </c>
      <c r="P339" s="144">
        <f>O339*H339</f>
        <v>0.577608</v>
      </c>
      <c r="Q339" s="144">
        <v>0.0099</v>
      </c>
      <c r="R339" s="144">
        <f>Q339*H339</f>
        <v>0.0012177000000000002</v>
      </c>
      <c r="S339" s="144">
        <v>0</v>
      </c>
      <c r="T339" s="145">
        <f>S339*H339</f>
        <v>0</v>
      </c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R339" s="146" t="s">
        <v>215</v>
      </c>
      <c r="AT339" s="146" t="s">
        <v>121</v>
      </c>
      <c r="AU339" s="146" t="s">
        <v>81</v>
      </c>
      <c r="AY339" s="17" t="s">
        <v>119</v>
      </c>
      <c r="BE339" s="147">
        <f>IF(N339="základní",J339,0)</f>
        <v>0</v>
      </c>
      <c r="BF339" s="147">
        <f>IF(N339="snížená",J339,0)</f>
        <v>0</v>
      </c>
      <c r="BG339" s="147">
        <f>IF(N339="zákl. přenesená",J339,0)</f>
        <v>0</v>
      </c>
      <c r="BH339" s="147">
        <f>IF(N339="sníž. přenesená",J339,0)</f>
        <v>0</v>
      </c>
      <c r="BI339" s="147">
        <f>IF(N339="nulová",J339,0)</f>
        <v>0</v>
      </c>
      <c r="BJ339" s="17" t="s">
        <v>79</v>
      </c>
      <c r="BK339" s="147">
        <f>ROUND(I339*H339,2)</f>
        <v>0</v>
      </c>
      <c r="BL339" s="17" t="s">
        <v>215</v>
      </c>
      <c r="BM339" s="146" t="s">
        <v>363</v>
      </c>
    </row>
    <row r="340" spans="2:51" s="13" customFormat="1" ht="12">
      <c r="B340" s="152"/>
      <c r="D340" s="148" t="s">
        <v>127</v>
      </c>
      <c r="E340" s="153" t="s">
        <v>3</v>
      </c>
      <c r="F340" s="154" t="s">
        <v>360</v>
      </c>
      <c r="H340" s="153" t="s">
        <v>3</v>
      </c>
      <c r="L340" s="152"/>
      <c r="M340" s="155"/>
      <c r="N340" s="156"/>
      <c r="O340" s="156"/>
      <c r="P340" s="156"/>
      <c r="Q340" s="156"/>
      <c r="R340" s="156"/>
      <c r="S340" s="156"/>
      <c r="T340" s="157"/>
      <c r="AT340" s="153" t="s">
        <v>127</v>
      </c>
      <c r="AU340" s="153" t="s">
        <v>81</v>
      </c>
      <c r="AV340" s="13" t="s">
        <v>79</v>
      </c>
      <c r="AW340" s="13" t="s">
        <v>34</v>
      </c>
      <c r="AX340" s="13" t="s">
        <v>72</v>
      </c>
      <c r="AY340" s="153" t="s">
        <v>119</v>
      </c>
    </row>
    <row r="341" spans="2:51" s="13" customFormat="1" ht="12">
      <c r="B341" s="152"/>
      <c r="D341" s="148" t="s">
        <v>127</v>
      </c>
      <c r="E341" s="153" t="s">
        <v>3</v>
      </c>
      <c r="F341" s="154" t="s">
        <v>139</v>
      </c>
      <c r="H341" s="153" t="s">
        <v>3</v>
      </c>
      <c r="L341" s="152"/>
      <c r="M341" s="155"/>
      <c r="N341" s="156"/>
      <c r="O341" s="156"/>
      <c r="P341" s="156"/>
      <c r="Q341" s="156"/>
      <c r="R341" s="156"/>
      <c r="S341" s="156"/>
      <c r="T341" s="157"/>
      <c r="AT341" s="153" t="s">
        <v>127</v>
      </c>
      <c r="AU341" s="153" t="s">
        <v>81</v>
      </c>
      <c r="AV341" s="13" t="s">
        <v>79</v>
      </c>
      <c r="AW341" s="13" t="s">
        <v>34</v>
      </c>
      <c r="AX341" s="13" t="s">
        <v>72</v>
      </c>
      <c r="AY341" s="153" t="s">
        <v>119</v>
      </c>
    </row>
    <row r="342" spans="2:51" s="14" customFormat="1" ht="12">
      <c r="B342" s="158"/>
      <c r="D342" s="148" t="s">
        <v>127</v>
      </c>
      <c r="E342" s="159" t="s">
        <v>3</v>
      </c>
      <c r="F342" s="160" t="s">
        <v>475</v>
      </c>
      <c r="H342" s="161">
        <v>0.03</v>
      </c>
      <c r="L342" s="158"/>
      <c r="M342" s="162"/>
      <c r="N342" s="163"/>
      <c r="O342" s="163"/>
      <c r="P342" s="163"/>
      <c r="Q342" s="163"/>
      <c r="R342" s="163"/>
      <c r="S342" s="163"/>
      <c r="T342" s="164"/>
      <c r="AT342" s="159" t="s">
        <v>127</v>
      </c>
      <c r="AU342" s="159" t="s">
        <v>81</v>
      </c>
      <c r="AV342" s="14" t="s">
        <v>81</v>
      </c>
      <c r="AW342" s="14" t="s">
        <v>34</v>
      </c>
      <c r="AX342" s="14" t="s">
        <v>72</v>
      </c>
      <c r="AY342" s="159" t="s">
        <v>119</v>
      </c>
    </row>
    <row r="343" spans="2:51" s="13" customFormat="1" ht="12">
      <c r="B343" s="152"/>
      <c r="D343" s="148" t="s">
        <v>127</v>
      </c>
      <c r="E343" s="153" t="s">
        <v>3</v>
      </c>
      <c r="F343" s="154" t="s">
        <v>130</v>
      </c>
      <c r="H343" s="153" t="s">
        <v>3</v>
      </c>
      <c r="L343" s="152"/>
      <c r="M343" s="155"/>
      <c r="N343" s="156"/>
      <c r="O343" s="156"/>
      <c r="P343" s="156"/>
      <c r="Q343" s="156"/>
      <c r="R343" s="156"/>
      <c r="S343" s="156"/>
      <c r="T343" s="157"/>
      <c r="AT343" s="153" t="s">
        <v>127</v>
      </c>
      <c r="AU343" s="153" t="s">
        <v>81</v>
      </c>
      <c r="AV343" s="13" t="s">
        <v>79</v>
      </c>
      <c r="AW343" s="13" t="s">
        <v>34</v>
      </c>
      <c r="AX343" s="13" t="s">
        <v>72</v>
      </c>
      <c r="AY343" s="153" t="s">
        <v>119</v>
      </c>
    </row>
    <row r="344" spans="2:51" s="14" customFormat="1" ht="12">
      <c r="B344" s="158"/>
      <c r="D344" s="148" t="s">
        <v>127</v>
      </c>
      <c r="E344" s="159" t="s">
        <v>3</v>
      </c>
      <c r="F344" s="160" t="s">
        <v>476</v>
      </c>
      <c r="H344" s="161">
        <v>0.12</v>
      </c>
      <c r="L344" s="158"/>
      <c r="M344" s="162"/>
      <c r="N344" s="163"/>
      <c r="O344" s="163"/>
      <c r="P344" s="163"/>
      <c r="Q344" s="163"/>
      <c r="R344" s="163"/>
      <c r="S344" s="163"/>
      <c r="T344" s="164"/>
      <c r="AT344" s="159" t="s">
        <v>127</v>
      </c>
      <c r="AU344" s="159" t="s">
        <v>81</v>
      </c>
      <c r="AV344" s="14" t="s">
        <v>81</v>
      </c>
      <c r="AW344" s="14" t="s">
        <v>34</v>
      </c>
      <c r="AX344" s="14" t="s">
        <v>72</v>
      </c>
      <c r="AY344" s="159" t="s">
        <v>119</v>
      </c>
    </row>
    <row r="345" spans="2:51" s="15" customFormat="1" ht="12">
      <c r="B345" s="165"/>
      <c r="D345" s="148" t="s">
        <v>127</v>
      </c>
      <c r="E345" s="166" t="s">
        <v>3</v>
      </c>
      <c r="F345" s="167" t="s">
        <v>131</v>
      </c>
      <c r="H345" s="168">
        <v>0.123</v>
      </c>
      <c r="L345" s="165"/>
      <c r="M345" s="169"/>
      <c r="N345" s="170"/>
      <c r="O345" s="170"/>
      <c r="P345" s="170"/>
      <c r="Q345" s="170"/>
      <c r="R345" s="170"/>
      <c r="S345" s="170"/>
      <c r="T345" s="171"/>
      <c r="AT345" s="166" t="s">
        <v>127</v>
      </c>
      <c r="AU345" s="166" t="s">
        <v>81</v>
      </c>
      <c r="AV345" s="15" t="s">
        <v>124</v>
      </c>
      <c r="AW345" s="15" t="s">
        <v>34</v>
      </c>
      <c r="AX345" s="15" t="s">
        <v>79</v>
      </c>
      <c r="AY345" s="166" t="s">
        <v>119</v>
      </c>
    </row>
    <row r="346" spans="1:65" s="2" customFormat="1" ht="37.9" customHeight="1">
      <c r="A346" s="30"/>
      <c r="B346" s="135"/>
      <c r="C346" s="136">
        <v>15</v>
      </c>
      <c r="D346" s="136" t="s">
        <v>121</v>
      </c>
      <c r="E346" s="137" t="s">
        <v>364</v>
      </c>
      <c r="F346" s="138" t="s">
        <v>365</v>
      </c>
      <c r="G346" s="139" t="s">
        <v>132</v>
      </c>
      <c r="H346" s="140">
        <v>21</v>
      </c>
      <c r="I346" s="141">
        <v>0</v>
      </c>
      <c r="J346" s="141">
        <f>ROUND(I346*H346,2)</f>
        <v>0</v>
      </c>
      <c r="K346" s="138" t="s">
        <v>123</v>
      </c>
      <c r="L346" s="31"/>
      <c r="M346" s="142" t="s">
        <v>3</v>
      </c>
      <c r="N346" s="143" t="s">
        <v>43</v>
      </c>
      <c r="O346" s="144">
        <v>0.647</v>
      </c>
      <c r="P346" s="144">
        <f>O346*H346</f>
        <v>13.587</v>
      </c>
      <c r="Q346" s="144">
        <v>0</v>
      </c>
      <c r="R346" s="144">
        <f>Q346*H346</f>
        <v>0</v>
      </c>
      <c r="S346" s="144">
        <v>0</v>
      </c>
      <c r="T346" s="145">
        <f>S346*H346</f>
        <v>0</v>
      </c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R346" s="146" t="s">
        <v>215</v>
      </c>
      <c r="AT346" s="146" t="s">
        <v>121</v>
      </c>
      <c r="AU346" s="146" t="s">
        <v>81</v>
      </c>
      <c r="AY346" s="17" t="s">
        <v>119</v>
      </c>
      <c r="BE346" s="147">
        <f>IF(N346="základní",J346,0)</f>
        <v>0</v>
      </c>
      <c r="BF346" s="147">
        <f>IF(N346="snížená",J346,0)</f>
        <v>0</v>
      </c>
      <c r="BG346" s="147">
        <f>IF(N346="zákl. přenesená",J346,0)</f>
        <v>0</v>
      </c>
      <c r="BH346" s="147">
        <f>IF(N346="sníž. přenesená",J346,0)</f>
        <v>0</v>
      </c>
      <c r="BI346" s="147">
        <f>IF(N346="nulová",J346,0)</f>
        <v>0</v>
      </c>
      <c r="BJ346" s="17" t="s">
        <v>79</v>
      </c>
      <c r="BK346" s="147">
        <f>ROUND(I346*H346,2)</f>
        <v>0</v>
      </c>
      <c r="BL346" s="17" t="s">
        <v>215</v>
      </c>
      <c r="BM346" s="146" t="s">
        <v>366</v>
      </c>
    </row>
    <row r="347" spans="2:51" s="13" customFormat="1" ht="12">
      <c r="B347" s="152"/>
      <c r="D347" s="148" t="s">
        <v>127</v>
      </c>
      <c r="E347" s="153" t="s">
        <v>3</v>
      </c>
      <c r="F347" s="154" t="s">
        <v>367</v>
      </c>
      <c r="H347" s="153" t="s">
        <v>3</v>
      </c>
      <c r="L347" s="152"/>
      <c r="M347" s="155"/>
      <c r="N347" s="156"/>
      <c r="O347" s="156"/>
      <c r="P347" s="156"/>
      <c r="Q347" s="156"/>
      <c r="R347" s="156"/>
      <c r="S347" s="156"/>
      <c r="T347" s="157"/>
      <c r="AT347" s="153" t="s">
        <v>127</v>
      </c>
      <c r="AU347" s="153" t="s">
        <v>81</v>
      </c>
      <c r="AV347" s="13" t="s">
        <v>79</v>
      </c>
      <c r="AW347" s="13" t="s">
        <v>34</v>
      </c>
      <c r="AX347" s="13" t="s">
        <v>72</v>
      </c>
      <c r="AY347" s="153" t="s">
        <v>119</v>
      </c>
    </row>
    <row r="348" spans="2:51" s="13" customFormat="1" ht="12">
      <c r="B348" s="152"/>
      <c r="D348" s="148" t="s">
        <v>127</v>
      </c>
      <c r="E348" s="153" t="s">
        <v>3</v>
      </c>
      <c r="F348" s="154" t="s">
        <v>129</v>
      </c>
      <c r="H348" s="153" t="s">
        <v>3</v>
      </c>
      <c r="L348" s="152"/>
      <c r="M348" s="155"/>
      <c r="N348" s="156"/>
      <c r="O348" s="156"/>
      <c r="P348" s="156"/>
      <c r="Q348" s="156"/>
      <c r="R348" s="156"/>
      <c r="S348" s="156"/>
      <c r="T348" s="157"/>
      <c r="AT348" s="153" t="s">
        <v>127</v>
      </c>
      <c r="AU348" s="153" t="s">
        <v>81</v>
      </c>
      <c r="AV348" s="13" t="s">
        <v>79</v>
      </c>
      <c r="AW348" s="13" t="s">
        <v>34</v>
      </c>
      <c r="AX348" s="13" t="s">
        <v>72</v>
      </c>
      <c r="AY348" s="153" t="s">
        <v>119</v>
      </c>
    </row>
    <row r="349" spans="2:51" s="14" customFormat="1" ht="12">
      <c r="B349" s="158"/>
      <c r="D349" s="148" t="s">
        <v>127</v>
      </c>
      <c r="E349" s="159" t="s">
        <v>3</v>
      </c>
      <c r="F349" s="160">
        <v>6</v>
      </c>
      <c r="H349" s="161">
        <v>6</v>
      </c>
      <c r="L349" s="158"/>
      <c r="M349" s="162"/>
      <c r="N349" s="163"/>
      <c r="O349" s="163"/>
      <c r="P349" s="163"/>
      <c r="Q349" s="163"/>
      <c r="R349" s="163"/>
      <c r="S349" s="163"/>
      <c r="T349" s="164"/>
      <c r="AT349" s="159" t="s">
        <v>127</v>
      </c>
      <c r="AU349" s="159" t="s">
        <v>81</v>
      </c>
      <c r="AV349" s="14" t="s">
        <v>81</v>
      </c>
      <c r="AW349" s="14" t="s">
        <v>34</v>
      </c>
      <c r="AX349" s="14" t="s">
        <v>72</v>
      </c>
      <c r="AY349" s="159" t="s">
        <v>119</v>
      </c>
    </row>
    <row r="350" spans="2:51" s="13" customFormat="1" ht="12">
      <c r="B350" s="152"/>
      <c r="D350" s="148" t="s">
        <v>127</v>
      </c>
      <c r="E350" s="153" t="s">
        <v>3</v>
      </c>
      <c r="F350" s="154" t="s">
        <v>251</v>
      </c>
      <c r="H350" s="153" t="s">
        <v>3</v>
      </c>
      <c r="L350" s="152"/>
      <c r="M350" s="155"/>
      <c r="N350" s="156"/>
      <c r="O350" s="156"/>
      <c r="P350" s="156"/>
      <c r="Q350" s="156"/>
      <c r="R350" s="156"/>
      <c r="S350" s="156"/>
      <c r="T350" s="157"/>
      <c r="AT350" s="153" t="s">
        <v>127</v>
      </c>
      <c r="AU350" s="153" t="s">
        <v>81</v>
      </c>
      <c r="AV350" s="13" t="s">
        <v>79</v>
      </c>
      <c r="AW350" s="13" t="s">
        <v>34</v>
      </c>
      <c r="AX350" s="13" t="s">
        <v>72</v>
      </c>
      <c r="AY350" s="153" t="s">
        <v>119</v>
      </c>
    </row>
    <row r="351" spans="2:51" s="14" customFormat="1" ht="12">
      <c r="B351" s="158"/>
      <c r="D351" s="148" t="s">
        <v>127</v>
      </c>
      <c r="E351" s="159" t="s">
        <v>3</v>
      </c>
      <c r="F351" s="160">
        <v>15</v>
      </c>
      <c r="H351" s="161">
        <v>15</v>
      </c>
      <c r="L351" s="158"/>
      <c r="M351" s="162"/>
      <c r="N351" s="163"/>
      <c r="O351" s="163"/>
      <c r="P351" s="163"/>
      <c r="Q351" s="163"/>
      <c r="R351" s="163"/>
      <c r="S351" s="163"/>
      <c r="T351" s="164"/>
      <c r="AT351" s="159" t="s">
        <v>127</v>
      </c>
      <c r="AU351" s="159" t="s">
        <v>81</v>
      </c>
      <c r="AV351" s="14" t="s">
        <v>81</v>
      </c>
      <c r="AW351" s="14" t="s">
        <v>34</v>
      </c>
      <c r="AX351" s="14" t="s">
        <v>72</v>
      </c>
      <c r="AY351" s="159" t="s">
        <v>119</v>
      </c>
    </row>
    <row r="352" spans="2:51" s="15" customFormat="1" ht="12">
      <c r="B352" s="165"/>
      <c r="D352" s="148" t="s">
        <v>127</v>
      </c>
      <c r="E352" s="166" t="s">
        <v>3</v>
      </c>
      <c r="F352" s="167" t="s">
        <v>131</v>
      </c>
      <c r="H352" s="168">
        <v>21</v>
      </c>
      <c r="L352" s="165"/>
      <c r="M352" s="169"/>
      <c r="N352" s="170"/>
      <c r="O352" s="170"/>
      <c r="P352" s="170"/>
      <c r="Q352" s="170"/>
      <c r="R352" s="170"/>
      <c r="S352" s="170"/>
      <c r="T352" s="171"/>
      <c r="AT352" s="166" t="s">
        <v>127</v>
      </c>
      <c r="AU352" s="166" t="s">
        <v>81</v>
      </c>
      <c r="AV352" s="15" t="s">
        <v>124</v>
      </c>
      <c r="AW352" s="15" t="s">
        <v>34</v>
      </c>
      <c r="AX352" s="15" t="s">
        <v>79</v>
      </c>
      <c r="AY352" s="166" t="s">
        <v>119</v>
      </c>
    </row>
    <row r="353" spans="1:65" s="2" customFormat="1" ht="37.9" customHeight="1">
      <c r="A353" s="30"/>
      <c r="B353" s="135"/>
      <c r="C353" s="136">
        <v>16</v>
      </c>
      <c r="D353" s="136" t="s">
        <v>121</v>
      </c>
      <c r="E353" s="137" t="s">
        <v>368</v>
      </c>
      <c r="F353" s="138" t="s">
        <v>369</v>
      </c>
      <c r="G353" s="139" t="s">
        <v>132</v>
      </c>
      <c r="H353" s="140">
        <v>6</v>
      </c>
      <c r="I353" s="141">
        <v>0</v>
      </c>
      <c r="J353" s="141">
        <f>ROUND(I353*H353,2)</f>
        <v>0</v>
      </c>
      <c r="K353" s="138" t="s">
        <v>123</v>
      </c>
      <c r="L353" s="31"/>
      <c r="M353" s="142" t="s">
        <v>3</v>
      </c>
      <c r="N353" s="143" t="s">
        <v>43</v>
      </c>
      <c r="O353" s="144">
        <v>0.863</v>
      </c>
      <c r="P353" s="144">
        <f>O353*H353</f>
        <v>5.178</v>
      </c>
      <c r="Q353" s="144">
        <v>0</v>
      </c>
      <c r="R353" s="144">
        <f>Q353*H353</f>
        <v>0</v>
      </c>
      <c r="S353" s="144">
        <v>0</v>
      </c>
      <c r="T353" s="145">
        <f>S353*H353</f>
        <v>0</v>
      </c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R353" s="146" t="s">
        <v>215</v>
      </c>
      <c r="AT353" s="146" t="s">
        <v>121</v>
      </c>
      <c r="AU353" s="146" t="s">
        <v>81</v>
      </c>
      <c r="AY353" s="17" t="s">
        <v>119</v>
      </c>
      <c r="BE353" s="147">
        <f>IF(N353="základní",J353,0)</f>
        <v>0</v>
      </c>
      <c r="BF353" s="147">
        <f>IF(N353="snížená",J353,0)</f>
        <v>0</v>
      </c>
      <c r="BG353" s="147">
        <f>IF(N353="zákl. přenesená",J353,0)</f>
        <v>0</v>
      </c>
      <c r="BH353" s="147">
        <f>IF(N353="sníž. přenesená",J353,0)</f>
        <v>0</v>
      </c>
      <c r="BI353" s="147">
        <f>IF(N353="nulová",J353,0)</f>
        <v>0</v>
      </c>
      <c r="BJ353" s="17" t="s">
        <v>79</v>
      </c>
      <c r="BK353" s="147">
        <f>ROUND(I353*H353,2)</f>
        <v>0</v>
      </c>
      <c r="BL353" s="17" t="s">
        <v>215</v>
      </c>
      <c r="BM353" s="146" t="s">
        <v>370</v>
      </c>
    </row>
    <row r="354" spans="2:51" s="13" customFormat="1" ht="12">
      <c r="B354" s="152"/>
      <c r="D354" s="148" t="s">
        <v>127</v>
      </c>
      <c r="E354" s="153" t="s">
        <v>3</v>
      </c>
      <c r="F354" s="154" t="s">
        <v>371</v>
      </c>
      <c r="H354" s="153" t="s">
        <v>3</v>
      </c>
      <c r="L354" s="152"/>
      <c r="M354" s="155"/>
      <c r="N354" s="156"/>
      <c r="O354" s="156"/>
      <c r="P354" s="156"/>
      <c r="Q354" s="156"/>
      <c r="R354" s="156"/>
      <c r="S354" s="156"/>
      <c r="T354" s="157"/>
      <c r="AT354" s="153" t="s">
        <v>127</v>
      </c>
      <c r="AU354" s="153" t="s">
        <v>81</v>
      </c>
      <c r="AV354" s="13" t="s">
        <v>79</v>
      </c>
      <c r="AW354" s="13" t="s">
        <v>34</v>
      </c>
      <c r="AX354" s="13" t="s">
        <v>72</v>
      </c>
      <c r="AY354" s="153" t="s">
        <v>119</v>
      </c>
    </row>
    <row r="355" spans="2:51" s="13" customFormat="1" ht="12">
      <c r="B355" s="152"/>
      <c r="D355" s="148" t="s">
        <v>127</v>
      </c>
      <c r="E355" s="153" t="s">
        <v>3</v>
      </c>
      <c r="F355" s="154" t="s">
        <v>251</v>
      </c>
      <c r="H355" s="153" t="s">
        <v>3</v>
      </c>
      <c r="L355" s="152"/>
      <c r="M355" s="155"/>
      <c r="N355" s="156"/>
      <c r="O355" s="156"/>
      <c r="P355" s="156"/>
      <c r="Q355" s="156"/>
      <c r="R355" s="156"/>
      <c r="S355" s="156"/>
      <c r="T355" s="157"/>
      <c r="AT355" s="153" t="s">
        <v>127</v>
      </c>
      <c r="AU355" s="153" t="s">
        <v>81</v>
      </c>
      <c r="AV355" s="13" t="s">
        <v>79</v>
      </c>
      <c r="AW355" s="13" t="s">
        <v>34</v>
      </c>
      <c r="AX355" s="13" t="s">
        <v>72</v>
      </c>
      <c r="AY355" s="153" t="s">
        <v>119</v>
      </c>
    </row>
    <row r="356" spans="2:51" s="14" customFormat="1" ht="12">
      <c r="B356" s="158"/>
      <c r="D356" s="148" t="s">
        <v>127</v>
      </c>
      <c r="E356" s="159" t="s">
        <v>3</v>
      </c>
      <c r="F356" s="160">
        <v>6</v>
      </c>
      <c r="H356" s="161">
        <v>6</v>
      </c>
      <c r="L356" s="158"/>
      <c r="M356" s="162"/>
      <c r="N356" s="163"/>
      <c r="O356" s="163"/>
      <c r="P356" s="163"/>
      <c r="Q356" s="163"/>
      <c r="R356" s="163"/>
      <c r="S356" s="163"/>
      <c r="T356" s="164"/>
      <c r="AT356" s="159" t="s">
        <v>127</v>
      </c>
      <c r="AU356" s="159" t="s">
        <v>81</v>
      </c>
      <c r="AV356" s="14" t="s">
        <v>81</v>
      </c>
      <c r="AW356" s="14" t="s">
        <v>34</v>
      </c>
      <c r="AX356" s="14" t="s">
        <v>72</v>
      </c>
      <c r="AY356" s="159" t="s">
        <v>119</v>
      </c>
    </row>
    <row r="357" spans="2:51" s="15" customFormat="1" ht="12">
      <c r="B357" s="165"/>
      <c r="D357" s="148" t="s">
        <v>127</v>
      </c>
      <c r="E357" s="166" t="s">
        <v>3</v>
      </c>
      <c r="F357" s="167" t="s">
        <v>131</v>
      </c>
      <c r="H357" s="168">
        <v>6</v>
      </c>
      <c r="L357" s="165"/>
      <c r="M357" s="169"/>
      <c r="N357" s="170"/>
      <c r="O357" s="170"/>
      <c r="P357" s="170"/>
      <c r="Q357" s="170"/>
      <c r="R357" s="170"/>
      <c r="S357" s="170"/>
      <c r="T357" s="171"/>
      <c r="AT357" s="166" t="s">
        <v>127</v>
      </c>
      <c r="AU357" s="166" t="s">
        <v>81</v>
      </c>
      <c r="AV357" s="15" t="s">
        <v>124</v>
      </c>
      <c r="AW357" s="15" t="s">
        <v>34</v>
      </c>
      <c r="AX357" s="15" t="s">
        <v>79</v>
      </c>
      <c r="AY357" s="166" t="s">
        <v>119</v>
      </c>
    </row>
    <row r="358" spans="1:65" s="2" customFormat="1" ht="24.2" customHeight="1">
      <c r="A358" s="30"/>
      <c r="B358" s="135"/>
      <c r="C358" s="136">
        <v>17</v>
      </c>
      <c r="D358" s="136" t="s">
        <v>121</v>
      </c>
      <c r="E358" s="137" t="s">
        <v>372</v>
      </c>
      <c r="F358" s="138" t="s">
        <v>373</v>
      </c>
      <c r="G358" s="139" t="s">
        <v>132</v>
      </c>
      <c r="H358" s="140">
        <v>27</v>
      </c>
      <c r="I358" s="141">
        <v>0</v>
      </c>
      <c r="J358" s="141">
        <f>ROUND(I358*H358,2)</f>
        <v>0</v>
      </c>
      <c r="K358" s="138" t="s">
        <v>123</v>
      </c>
      <c r="L358" s="31"/>
      <c r="M358" s="142" t="s">
        <v>3</v>
      </c>
      <c r="N358" s="143" t="s">
        <v>43</v>
      </c>
      <c r="O358" s="144">
        <v>0.088</v>
      </c>
      <c r="P358" s="144">
        <f>O358*H358</f>
        <v>2.376</v>
      </c>
      <c r="Q358" s="144">
        <v>0.15614</v>
      </c>
      <c r="R358" s="144">
        <f>Q358*H358</f>
        <v>4.21578</v>
      </c>
      <c r="S358" s="144">
        <v>0</v>
      </c>
      <c r="T358" s="145">
        <f>S358*H358</f>
        <v>0</v>
      </c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R358" s="146" t="s">
        <v>215</v>
      </c>
      <c r="AT358" s="146" t="s">
        <v>121</v>
      </c>
      <c r="AU358" s="146" t="s">
        <v>81</v>
      </c>
      <c r="AY358" s="17" t="s">
        <v>119</v>
      </c>
      <c r="BE358" s="147">
        <f>IF(N358="základní",J358,0)</f>
        <v>0</v>
      </c>
      <c r="BF358" s="147">
        <f>IF(N358="snížená",J358,0)</f>
        <v>0</v>
      </c>
      <c r="BG358" s="147">
        <f>IF(N358="zákl. přenesená",J358,0)</f>
        <v>0</v>
      </c>
      <c r="BH358" s="147">
        <f>IF(N358="sníž. přenesená",J358,0)</f>
        <v>0</v>
      </c>
      <c r="BI358" s="147">
        <f>IF(N358="nulová",J358,0)</f>
        <v>0</v>
      </c>
      <c r="BJ358" s="17" t="s">
        <v>79</v>
      </c>
      <c r="BK358" s="147">
        <f>ROUND(I358*H358,2)</f>
        <v>0</v>
      </c>
      <c r="BL358" s="17" t="s">
        <v>215</v>
      </c>
      <c r="BM358" s="146" t="s">
        <v>374</v>
      </c>
    </row>
    <row r="359" spans="2:51" s="13" customFormat="1" ht="12">
      <c r="B359" s="152"/>
      <c r="D359" s="148" t="s">
        <v>127</v>
      </c>
      <c r="E359" s="153" t="s">
        <v>3</v>
      </c>
      <c r="F359" s="154" t="s">
        <v>367</v>
      </c>
      <c r="H359" s="153" t="s">
        <v>3</v>
      </c>
      <c r="L359" s="152"/>
      <c r="M359" s="155"/>
      <c r="N359" s="156"/>
      <c r="O359" s="156"/>
      <c r="P359" s="156"/>
      <c r="Q359" s="156"/>
      <c r="R359" s="156"/>
      <c r="S359" s="156"/>
      <c r="T359" s="157"/>
      <c r="AT359" s="153" t="s">
        <v>127</v>
      </c>
      <c r="AU359" s="153" t="s">
        <v>81</v>
      </c>
      <c r="AV359" s="13" t="s">
        <v>79</v>
      </c>
      <c r="AW359" s="13" t="s">
        <v>34</v>
      </c>
      <c r="AX359" s="13" t="s">
        <v>72</v>
      </c>
      <c r="AY359" s="153" t="s">
        <v>119</v>
      </c>
    </row>
    <row r="360" spans="2:51" s="13" customFormat="1" ht="12">
      <c r="B360" s="152"/>
      <c r="D360" s="148" t="s">
        <v>127</v>
      </c>
      <c r="E360" s="153" t="s">
        <v>3</v>
      </c>
      <c r="F360" s="154" t="s">
        <v>139</v>
      </c>
      <c r="H360" s="153" t="s">
        <v>3</v>
      </c>
      <c r="L360" s="152"/>
      <c r="M360" s="155"/>
      <c r="N360" s="156"/>
      <c r="O360" s="156"/>
      <c r="P360" s="156"/>
      <c r="Q360" s="156"/>
      <c r="R360" s="156"/>
      <c r="S360" s="156"/>
      <c r="T360" s="157"/>
      <c r="AT360" s="153" t="s">
        <v>127</v>
      </c>
      <c r="AU360" s="153" t="s">
        <v>81</v>
      </c>
      <c r="AV360" s="13" t="s">
        <v>79</v>
      </c>
      <c r="AW360" s="13" t="s">
        <v>34</v>
      </c>
      <c r="AX360" s="13" t="s">
        <v>72</v>
      </c>
      <c r="AY360" s="153" t="s">
        <v>119</v>
      </c>
    </row>
    <row r="361" spans="2:51" s="14" customFormat="1" ht="12">
      <c r="B361" s="158"/>
      <c r="D361" s="148" t="s">
        <v>127</v>
      </c>
      <c r="E361" s="159" t="s">
        <v>3</v>
      </c>
      <c r="F361" s="160">
        <v>6</v>
      </c>
      <c r="H361" s="161">
        <v>6</v>
      </c>
      <c r="L361" s="158"/>
      <c r="M361" s="162"/>
      <c r="N361" s="163"/>
      <c r="O361" s="163"/>
      <c r="P361" s="163"/>
      <c r="Q361" s="163"/>
      <c r="R361" s="163"/>
      <c r="S361" s="163"/>
      <c r="T361" s="164"/>
      <c r="AT361" s="159" t="s">
        <v>127</v>
      </c>
      <c r="AU361" s="159" t="s">
        <v>81</v>
      </c>
      <c r="AV361" s="14" t="s">
        <v>81</v>
      </c>
      <c r="AW361" s="14" t="s">
        <v>34</v>
      </c>
      <c r="AX361" s="14" t="s">
        <v>72</v>
      </c>
      <c r="AY361" s="159" t="s">
        <v>119</v>
      </c>
    </row>
    <row r="362" spans="2:51" s="13" customFormat="1" ht="12">
      <c r="B362" s="152"/>
      <c r="D362" s="148" t="s">
        <v>127</v>
      </c>
      <c r="E362" s="153" t="s">
        <v>3</v>
      </c>
      <c r="F362" s="154" t="s">
        <v>130</v>
      </c>
      <c r="H362" s="153" t="s">
        <v>3</v>
      </c>
      <c r="L362" s="152"/>
      <c r="M362" s="155"/>
      <c r="N362" s="156"/>
      <c r="O362" s="156"/>
      <c r="P362" s="156"/>
      <c r="Q362" s="156"/>
      <c r="R362" s="156"/>
      <c r="S362" s="156"/>
      <c r="T362" s="157"/>
      <c r="AT362" s="153" t="s">
        <v>127</v>
      </c>
      <c r="AU362" s="153" t="s">
        <v>81</v>
      </c>
      <c r="AV362" s="13" t="s">
        <v>79</v>
      </c>
      <c r="AW362" s="13" t="s">
        <v>34</v>
      </c>
      <c r="AX362" s="13" t="s">
        <v>72</v>
      </c>
      <c r="AY362" s="153" t="s">
        <v>119</v>
      </c>
    </row>
    <row r="363" spans="2:51" s="14" customFormat="1" ht="12">
      <c r="B363" s="158"/>
      <c r="D363" s="148" t="s">
        <v>127</v>
      </c>
      <c r="E363" s="159" t="s">
        <v>3</v>
      </c>
      <c r="F363" s="160">
        <v>15</v>
      </c>
      <c r="H363" s="161">
        <v>15</v>
      </c>
      <c r="L363" s="158"/>
      <c r="M363" s="162"/>
      <c r="N363" s="163"/>
      <c r="O363" s="163"/>
      <c r="P363" s="163"/>
      <c r="Q363" s="163"/>
      <c r="R363" s="163"/>
      <c r="S363" s="163"/>
      <c r="T363" s="164"/>
      <c r="AT363" s="159" t="s">
        <v>127</v>
      </c>
      <c r="AU363" s="159" t="s">
        <v>81</v>
      </c>
      <c r="AV363" s="14" t="s">
        <v>81</v>
      </c>
      <c r="AW363" s="14" t="s">
        <v>34</v>
      </c>
      <c r="AX363" s="14" t="s">
        <v>72</v>
      </c>
      <c r="AY363" s="159" t="s">
        <v>119</v>
      </c>
    </row>
    <row r="364" spans="2:51" s="13" customFormat="1" ht="12">
      <c r="B364" s="152"/>
      <c r="D364" s="148" t="s">
        <v>127</v>
      </c>
      <c r="E364" s="153" t="s">
        <v>3</v>
      </c>
      <c r="F364" s="154" t="s">
        <v>371</v>
      </c>
      <c r="H364" s="153" t="s">
        <v>3</v>
      </c>
      <c r="L364" s="152"/>
      <c r="M364" s="155"/>
      <c r="N364" s="156"/>
      <c r="O364" s="156"/>
      <c r="P364" s="156"/>
      <c r="Q364" s="156"/>
      <c r="R364" s="156"/>
      <c r="S364" s="156"/>
      <c r="T364" s="157"/>
      <c r="AT364" s="153" t="s">
        <v>127</v>
      </c>
      <c r="AU364" s="153" t="s">
        <v>81</v>
      </c>
      <c r="AV364" s="13" t="s">
        <v>79</v>
      </c>
      <c r="AW364" s="13" t="s">
        <v>34</v>
      </c>
      <c r="AX364" s="13" t="s">
        <v>72</v>
      </c>
      <c r="AY364" s="153" t="s">
        <v>119</v>
      </c>
    </row>
    <row r="365" spans="2:51" s="13" customFormat="1" ht="12">
      <c r="B365" s="152"/>
      <c r="D365" s="148" t="s">
        <v>127</v>
      </c>
      <c r="E365" s="153" t="s">
        <v>3</v>
      </c>
      <c r="F365" s="154" t="s">
        <v>130</v>
      </c>
      <c r="H365" s="153" t="s">
        <v>3</v>
      </c>
      <c r="L365" s="152"/>
      <c r="M365" s="155"/>
      <c r="N365" s="156"/>
      <c r="O365" s="156"/>
      <c r="P365" s="156"/>
      <c r="Q365" s="156"/>
      <c r="R365" s="156"/>
      <c r="S365" s="156"/>
      <c r="T365" s="157"/>
      <c r="AT365" s="153" t="s">
        <v>127</v>
      </c>
      <c r="AU365" s="153" t="s">
        <v>81</v>
      </c>
      <c r="AV365" s="13" t="s">
        <v>79</v>
      </c>
      <c r="AW365" s="13" t="s">
        <v>34</v>
      </c>
      <c r="AX365" s="13" t="s">
        <v>72</v>
      </c>
      <c r="AY365" s="153" t="s">
        <v>119</v>
      </c>
    </row>
    <row r="366" spans="2:51" s="14" customFormat="1" ht="12">
      <c r="B366" s="158"/>
      <c r="D366" s="148" t="s">
        <v>127</v>
      </c>
      <c r="E366" s="159" t="s">
        <v>3</v>
      </c>
      <c r="F366" s="160">
        <v>6</v>
      </c>
      <c r="H366" s="161">
        <v>6</v>
      </c>
      <c r="L366" s="158"/>
      <c r="M366" s="162"/>
      <c r="N366" s="163"/>
      <c r="O366" s="163"/>
      <c r="P366" s="163"/>
      <c r="Q366" s="163"/>
      <c r="R366" s="163"/>
      <c r="S366" s="163"/>
      <c r="T366" s="164"/>
      <c r="AT366" s="159" t="s">
        <v>127</v>
      </c>
      <c r="AU366" s="159" t="s">
        <v>81</v>
      </c>
      <c r="AV366" s="14" t="s">
        <v>81</v>
      </c>
      <c r="AW366" s="14" t="s">
        <v>34</v>
      </c>
      <c r="AX366" s="14" t="s">
        <v>72</v>
      </c>
      <c r="AY366" s="159" t="s">
        <v>119</v>
      </c>
    </row>
    <row r="367" spans="2:51" s="15" customFormat="1" ht="12">
      <c r="B367" s="165"/>
      <c r="D367" s="148" t="s">
        <v>127</v>
      </c>
      <c r="E367" s="166" t="s">
        <v>3</v>
      </c>
      <c r="F367" s="167" t="s">
        <v>131</v>
      </c>
      <c r="H367" s="168">
        <v>27</v>
      </c>
      <c r="L367" s="165"/>
      <c r="M367" s="169"/>
      <c r="N367" s="170"/>
      <c r="O367" s="170"/>
      <c r="P367" s="170"/>
      <c r="Q367" s="170"/>
      <c r="R367" s="170"/>
      <c r="S367" s="170"/>
      <c r="T367" s="171"/>
      <c r="AT367" s="166" t="s">
        <v>127</v>
      </c>
      <c r="AU367" s="166" t="s">
        <v>81</v>
      </c>
      <c r="AV367" s="15" t="s">
        <v>124</v>
      </c>
      <c r="AW367" s="15" t="s">
        <v>34</v>
      </c>
      <c r="AX367" s="15" t="s">
        <v>79</v>
      </c>
      <c r="AY367" s="166" t="s">
        <v>119</v>
      </c>
    </row>
    <row r="368" spans="1:65" s="2" customFormat="1" ht="14.45" customHeight="1">
      <c r="A368" s="30"/>
      <c r="B368" s="135"/>
      <c r="C368" s="172">
        <v>18</v>
      </c>
      <c r="D368" s="172" t="s">
        <v>157</v>
      </c>
      <c r="E368" s="173" t="s">
        <v>375</v>
      </c>
      <c r="F368" s="174" t="s">
        <v>376</v>
      </c>
      <c r="G368" s="175" t="s">
        <v>132</v>
      </c>
      <c r="H368" s="186">
        <v>30</v>
      </c>
      <c r="I368" s="177">
        <v>0</v>
      </c>
      <c r="J368" s="177">
        <f>ROUND(I368*H368,2)</f>
        <v>0</v>
      </c>
      <c r="K368" s="174" t="s">
        <v>123</v>
      </c>
      <c r="L368" s="178"/>
      <c r="M368" s="179" t="s">
        <v>3</v>
      </c>
      <c r="N368" s="180" t="s">
        <v>43</v>
      </c>
      <c r="O368" s="144">
        <v>0</v>
      </c>
      <c r="P368" s="144">
        <f>O368*H368</f>
        <v>0</v>
      </c>
      <c r="Q368" s="144">
        <v>0.00026</v>
      </c>
      <c r="R368" s="144">
        <f>Q368*H368</f>
        <v>0.0078</v>
      </c>
      <c r="S368" s="144">
        <v>0</v>
      </c>
      <c r="T368" s="145">
        <f>S368*H368</f>
        <v>0</v>
      </c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R368" s="146" t="s">
        <v>225</v>
      </c>
      <c r="AT368" s="146" t="s">
        <v>157</v>
      </c>
      <c r="AU368" s="146" t="s">
        <v>81</v>
      </c>
      <c r="AY368" s="17" t="s">
        <v>119</v>
      </c>
      <c r="BE368" s="147">
        <f>IF(N368="základní",J368,0)</f>
        <v>0</v>
      </c>
      <c r="BF368" s="147">
        <f>IF(N368="snížená",J368,0)</f>
        <v>0</v>
      </c>
      <c r="BG368" s="147">
        <f>IF(N368="zákl. přenesená",J368,0)</f>
        <v>0</v>
      </c>
      <c r="BH368" s="147">
        <f>IF(N368="sníž. přenesená",J368,0)</f>
        <v>0</v>
      </c>
      <c r="BI368" s="147">
        <f>IF(N368="nulová",J368,0)</f>
        <v>0</v>
      </c>
      <c r="BJ368" s="17" t="s">
        <v>79</v>
      </c>
      <c r="BK368" s="147">
        <f>ROUND(I368*H368,2)</f>
        <v>0</v>
      </c>
      <c r="BL368" s="17" t="s">
        <v>215</v>
      </c>
      <c r="BM368" s="146" t="s">
        <v>377</v>
      </c>
    </row>
    <row r="369" spans="1:65" s="2" customFormat="1" ht="14.45" customHeight="1">
      <c r="A369" s="30"/>
      <c r="B369" s="135"/>
      <c r="C369" s="172">
        <v>19</v>
      </c>
      <c r="D369" s="172" t="s">
        <v>157</v>
      </c>
      <c r="E369" s="173" t="s">
        <v>378</v>
      </c>
      <c r="F369" s="174" t="s">
        <v>379</v>
      </c>
      <c r="G369" s="175" t="s">
        <v>132</v>
      </c>
      <c r="H369" s="176">
        <v>30</v>
      </c>
      <c r="I369" s="177">
        <v>0</v>
      </c>
      <c r="J369" s="177">
        <f>ROUND(I369*H369,2)</f>
        <v>0</v>
      </c>
      <c r="K369" s="174" t="s">
        <v>123</v>
      </c>
      <c r="L369" s="178"/>
      <c r="M369" s="179" t="s">
        <v>3</v>
      </c>
      <c r="N369" s="180" t="s">
        <v>43</v>
      </c>
      <c r="O369" s="144">
        <v>0</v>
      </c>
      <c r="P369" s="144">
        <f>O369*H369</f>
        <v>0</v>
      </c>
      <c r="Q369" s="144">
        <v>2E-05</v>
      </c>
      <c r="R369" s="144">
        <f>Q369*H369</f>
        <v>0.0006000000000000001</v>
      </c>
      <c r="S369" s="144">
        <v>0</v>
      </c>
      <c r="T369" s="145">
        <f>S369*H369</f>
        <v>0</v>
      </c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R369" s="146" t="s">
        <v>225</v>
      </c>
      <c r="AT369" s="146" t="s">
        <v>157</v>
      </c>
      <c r="AU369" s="146" t="s">
        <v>81</v>
      </c>
      <c r="AY369" s="17" t="s">
        <v>119</v>
      </c>
      <c r="BE369" s="147">
        <f>IF(N369="základní",J369,0)</f>
        <v>0</v>
      </c>
      <c r="BF369" s="147">
        <f>IF(N369="snížená",J369,0)</f>
        <v>0</v>
      </c>
      <c r="BG369" s="147">
        <f>IF(N369="zákl. přenesená",J369,0)</f>
        <v>0</v>
      </c>
      <c r="BH369" s="147">
        <f>IF(N369="sníž. přenesená",J369,0)</f>
        <v>0</v>
      </c>
      <c r="BI369" s="147">
        <f>IF(N369="nulová",J369,0)</f>
        <v>0</v>
      </c>
      <c r="BJ369" s="17" t="s">
        <v>79</v>
      </c>
      <c r="BK369" s="147">
        <f>ROUND(I369*H369,2)</f>
        <v>0</v>
      </c>
      <c r="BL369" s="17" t="s">
        <v>215</v>
      </c>
      <c r="BM369" s="146" t="s">
        <v>380</v>
      </c>
    </row>
    <row r="370" spans="1:65" s="2" customFormat="1" ht="24.2" customHeight="1">
      <c r="A370" s="30"/>
      <c r="B370" s="135"/>
      <c r="C370" s="136">
        <v>20</v>
      </c>
      <c r="D370" s="136" t="s">
        <v>121</v>
      </c>
      <c r="E370" s="137" t="s">
        <v>381</v>
      </c>
      <c r="F370" s="138" t="s">
        <v>382</v>
      </c>
      <c r="G370" s="139" t="s">
        <v>132</v>
      </c>
      <c r="H370" s="140">
        <v>21</v>
      </c>
      <c r="I370" s="141">
        <v>0</v>
      </c>
      <c r="J370" s="141">
        <f>ROUND(I370*H370,2)</f>
        <v>0</v>
      </c>
      <c r="K370" s="138" t="s">
        <v>123</v>
      </c>
      <c r="L370" s="31"/>
      <c r="M370" s="142" t="s">
        <v>3</v>
      </c>
      <c r="N370" s="143" t="s">
        <v>43</v>
      </c>
      <c r="O370" s="144">
        <v>0.177</v>
      </c>
      <c r="P370" s="144">
        <f>O370*H370</f>
        <v>3.7169999999999996</v>
      </c>
      <c r="Q370" s="144">
        <v>0</v>
      </c>
      <c r="R370" s="144">
        <f>Q370*H370</f>
        <v>0</v>
      </c>
      <c r="S370" s="144">
        <v>0</v>
      </c>
      <c r="T370" s="145">
        <f>S370*H370</f>
        <v>0</v>
      </c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R370" s="146" t="s">
        <v>215</v>
      </c>
      <c r="AT370" s="146" t="s">
        <v>121</v>
      </c>
      <c r="AU370" s="146" t="s">
        <v>81</v>
      </c>
      <c r="AY370" s="17" t="s">
        <v>119</v>
      </c>
      <c r="BE370" s="147">
        <f>IF(N370="základní",J370,0)</f>
        <v>0</v>
      </c>
      <c r="BF370" s="147">
        <f>IF(N370="snížená",J370,0)</f>
        <v>0</v>
      </c>
      <c r="BG370" s="147">
        <f>IF(N370="zákl. přenesená",J370,0)</f>
        <v>0</v>
      </c>
      <c r="BH370" s="147">
        <f>IF(N370="sníž. přenesená",J370,0)</f>
        <v>0</v>
      </c>
      <c r="BI370" s="147">
        <f>IF(N370="nulová",J370,0)</f>
        <v>0</v>
      </c>
      <c r="BJ370" s="17" t="s">
        <v>79</v>
      </c>
      <c r="BK370" s="147">
        <f>ROUND(I370*H370,2)</f>
        <v>0</v>
      </c>
      <c r="BL370" s="17" t="s">
        <v>215</v>
      </c>
      <c r="BM370" s="146" t="s">
        <v>383</v>
      </c>
    </row>
    <row r="371" spans="2:51" s="13" customFormat="1" ht="12">
      <c r="B371" s="152"/>
      <c r="D371" s="148" t="s">
        <v>127</v>
      </c>
      <c r="E371" s="153" t="s">
        <v>3</v>
      </c>
      <c r="F371" s="154" t="s">
        <v>367</v>
      </c>
      <c r="H371" s="153" t="s">
        <v>3</v>
      </c>
      <c r="L371" s="152"/>
      <c r="M371" s="155"/>
      <c r="N371" s="156"/>
      <c r="O371" s="156"/>
      <c r="P371" s="156"/>
      <c r="Q371" s="156"/>
      <c r="R371" s="156"/>
      <c r="S371" s="156"/>
      <c r="T371" s="157"/>
      <c r="AT371" s="153" t="s">
        <v>127</v>
      </c>
      <c r="AU371" s="153" t="s">
        <v>81</v>
      </c>
      <c r="AV371" s="13" t="s">
        <v>79</v>
      </c>
      <c r="AW371" s="13" t="s">
        <v>34</v>
      </c>
      <c r="AX371" s="13" t="s">
        <v>72</v>
      </c>
      <c r="AY371" s="153" t="s">
        <v>119</v>
      </c>
    </row>
    <row r="372" spans="2:51" s="13" customFormat="1" ht="12">
      <c r="B372" s="152"/>
      <c r="D372" s="148" t="s">
        <v>127</v>
      </c>
      <c r="E372" s="153" t="s">
        <v>3</v>
      </c>
      <c r="F372" s="154" t="s">
        <v>129</v>
      </c>
      <c r="H372" s="153" t="s">
        <v>3</v>
      </c>
      <c r="L372" s="152"/>
      <c r="M372" s="155"/>
      <c r="N372" s="156"/>
      <c r="O372" s="156"/>
      <c r="P372" s="156"/>
      <c r="Q372" s="156"/>
      <c r="R372" s="156"/>
      <c r="S372" s="156"/>
      <c r="T372" s="157"/>
      <c r="AT372" s="153" t="s">
        <v>127</v>
      </c>
      <c r="AU372" s="153" t="s">
        <v>81</v>
      </c>
      <c r="AV372" s="13" t="s">
        <v>79</v>
      </c>
      <c r="AW372" s="13" t="s">
        <v>34</v>
      </c>
      <c r="AX372" s="13" t="s">
        <v>72</v>
      </c>
      <c r="AY372" s="153" t="s">
        <v>119</v>
      </c>
    </row>
    <row r="373" spans="2:51" s="14" customFormat="1" ht="12">
      <c r="B373" s="158"/>
      <c r="D373" s="148" t="s">
        <v>127</v>
      </c>
      <c r="E373" s="159" t="s">
        <v>3</v>
      </c>
      <c r="F373" s="160">
        <v>6</v>
      </c>
      <c r="H373" s="161">
        <v>6</v>
      </c>
      <c r="L373" s="158"/>
      <c r="M373" s="162"/>
      <c r="N373" s="163"/>
      <c r="O373" s="163"/>
      <c r="P373" s="163"/>
      <c r="Q373" s="163"/>
      <c r="R373" s="163"/>
      <c r="S373" s="163"/>
      <c r="T373" s="164"/>
      <c r="AT373" s="159" t="s">
        <v>127</v>
      </c>
      <c r="AU373" s="159" t="s">
        <v>81</v>
      </c>
      <c r="AV373" s="14" t="s">
        <v>81</v>
      </c>
      <c r="AW373" s="14" t="s">
        <v>34</v>
      </c>
      <c r="AX373" s="14" t="s">
        <v>72</v>
      </c>
      <c r="AY373" s="159" t="s">
        <v>119</v>
      </c>
    </row>
    <row r="374" spans="2:51" s="13" customFormat="1" ht="12">
      <c r="B374" s="152"/>
      <c r="D374" s="148" t="s">
        <v>127</v>
      </c>
      <c r="E374" s="153" t="s">
        <v>3</v>
      </c>
      <c r="F374" s="154" t="s">
        <v>251</v>
      </c>
      <c r="H374" s="153" t="s">
        <v>3</v>
      </c>
      <c r="L374" s="152"/>
      <c r="M374" s="155"/>
      <c r="N374" s="156"/>
      <c r="O374" s="156"/>
      <c r="P374" s="156"/>
      <c r="Q374" s="156"/>
      <c r="R374" s="156"/>
      <c r="S374" s="156"/>
      <c r="T374" s="157"/>
      <c r="AT374" s="153" t="s">
        <v>127</v>
      </c>
      <c r="AU374" s="153" t="s">
        <v>81</v>
      </c>
      <c r="AV374" s="13" t="s">
        <v>79</v>
      </c>
      <c r="AW374" s="13" t="s">
        <v>34</v>
      </c>
      <c r="AX374" s="13" t="s">
        <v>72</v>
      </c>
      <c r="AY374" s="153" t="s">
        <v>119</v>
      </c>
    </row>
    <row r="375" spans="2:51" s="14" customFormat="1" ht="12">
      <c r="B375" s="158"/>
      <c r="D375" s="148" t="s">
        <v>127</v>
      </c>
      <c r="E375" s="159" t="s">
        <v>3</v>
      </c>
      <c r="F375" s="160">
        <v>15</v>
      </c>
      <c r="H375" s="161">
        <v>15</v>
      </c>
      <c r="L375" s="158"/>
      <c r="M375" s="162"/>
      <c r="N375" s="163"/>
      <c r="O375" s="163"/>
      <c r="P375" s="163"/>
      <c r="Q375" s="163"/>
      <c r="R375" s="163"/>
      <c r="S375" s="163"/>
      <c r="T375" s="164"/>
      <c r="AT375" s="159" t="s">
        <v>127</v>
      </c>
      <c r="AU375" s="159" t="s">
        <v>81</v>
      </c>
      <c r="AV375" s="14" t="s">
        <v>81</v>
      </c>
      <c r="AW375" s="14" t="s">
        <v>34</v>
      </c>
      <c r="AX375" s="14" t="s">
        <v>72</v>
      </c>
      <c r="AY375" s="159" t="s">
        <v>119</v>
      </c>
    </row>
    <row r="376" spans="2:51" s="15" customFormat="1" ht="12">
      <c r="B376" s="165"/>
      <c r="D376" s="148" t="s">
        <v>127</v>
      </c>
      <c r="E376" s="166" t="s">
        <v>3</v>
      </c>
      <c r="F376" s="167" t="s">
        <v>131</v>
      </c>
      <c r="H376" s="168">
        <v>21</v>
      </c>
      <c r="L376" s="165"/>
      <c r="M376" s="169"/>
      <c r="N376" s="170"/>
      <c r="O376" s="170"/>
      <c r="P376" s="170"/>
      <c r="Q376" s="170"/>
      <c r="R376" s="170"/>
      <c r="S376" s="170"/>
      <c r="T376" s="171"/>
      <c r="AT376" s="166" t="s">
        <v>127</v>
      </c>
      <c r="AU376" s="166" t="s">
        <v>81</v>
      </c>
      <c r="AV376" s="15" t="s">
        <v>124</v>
      </c>
      <c r="AW376" s="15" t="s">
        <v>34</v>
      </c>
      <c r="AX376" s="15" t="s">
        <v>79</v>
      </c>
      <c r="AY376" s="166" t="s">
        <v>119</v>
      </c>
    </row>
    <row r="377" spans="1:65" s="2" customFormat="1" ht="24.2" customHeight="1">
      <c r="A377" s="30"/>
      <c r="B377" s="135"/>
      <c r="C377" s="136">
        <v>21</v>
      </c>
      <c r="D377" s="136" t="s">
        <v>121</v>
      </c>
      <c r="E377" s="137" t="s">
        <v>384</v>
      </c>
      <c r="F377" s="138" t="s">
        <v>385</v>
      </c>
      <c r="G377" s="139" t="s">
        <v>132</v>
      </c>
      <c r="H377" s="140">
        <v>6</v>
      </c>
      <c r="I377" s="141">
        <v>0</v>
      </c>
      <c r="J377" s="141">
        <f>ROUND(I377*H377,2)</f>
        <v>0</v>
      </c>
      <c r="K377" s="138" t="s">
        <v>123</v>
      </c>
      <c r="L377" s="31"/>
      <c r="M377" s="142" t="s">
        <v>3</v>
      </c>
      <c r="N377" s="143" t="s">
        <v>43</v>
      </c>
      <c r="O377" s="144">
        <v>0.236</v>
      </c>
      <c r="P377" s="144">
        <f>O377*H377</f>
        <v>1.416</v>
      </c>
      <c r="Q377" s="144">
        <v>0</v>
      </c>
      <c r="R377" s="144">
        <f>Q377*H377</f>
        <v>0</v>
      </c>
      <c r="S377" s="144">
        <v>0</v>
      </c>
      <c r="T377" s="145">
        <f>S377*H377</f>
        <v>0</v>
      </c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R377" s="146" t="s">
        <v>215</v>
      </c>
      <c r="AT377" s="146" t="s">
        <v>121</v>
      </c>
      <c r="AU377" s="146" t="s">
        <v>81</v>
      </c>
      <c r="AY377" s="17" t="s">
        <v>119</v>
      </c>
      <c r="BE377" s="147">
        <f>IF(N377="základní",J377,0)</f>
        <v>0</v>
      </c>
      <c r="BF377" s="147">
        <f>IF(N377="snížená",J377,0)</f>
        <v>0</v>
      </c>
      <c r="BG377" s="147">
        <f>IF(N377="zákl. přenesená",J377,0)</f>
        <v>0</v>
      </c>
      <c r="BH377" s="147">
        <f>IF(N377="sníž. přenesená",J377,0)</f>
        <v>0</v>
      </c>
      <c r="BI377" s="147">
        <f>IF(N377="nulová",J377,0)</f>
        <v>0</v>
      </c>
      <c r="BJ377" s="17" t="s">
        <v>79</v>
      </c>
      <c r="BK377" s="147">
        <f>ROUND(I377*H377,2)</f>
        <v>0</v>
      </c>
      <c r="BL377" s="17" t="s">
        <v>215</v>
      </c>
      <c r="BM377" s="146" t="s">
        <v>386</v>
      </c>
    </row>
    <row r="378" spans="2:51" s="13" customFormat="1" ht="12">
      <c r="B378" s="152"/>
      <c r="D378" s="148" t="s">
        <v>127</v>
      </c>
      <c r="E378" s="153" t="s">
        <v>3</v>
      </c>
      <c r="F378" s="154" t="s">
        <v>371</v>
      </c>
      <c r="H378" s="153" t="s">
        <v>3</v>
      </c>
      <c r="L378" s="152"/>
      <c r="M378" s="155"/>
      <c r="N378" s="156"/>
      <c r="O378" s="156"/>
      <c r="P378" s="156"/>
      <c r="Q378" s="156"/>
      <c r="R378" s="156"/>
      <c r="S378" s="156"/>
      <c r="T378" s="157"/>
      <c r="AT378" s="153" t="s">
        <v>127</v>
      </c>
      <c r="AU378" s="153" t="s">
        <v>81</v>
      </c>
      <c r="AV378" s="13" t="s">
        <v>79</v>
      </c>
      <c r="AW378" s="13" t="s">
        <v>34</v>
      </c>
      <c r="AX378" s="13" t="s">
        <v>72</v>
      </c>
      <c r="AY378" s="153" t="s">
        <v>119</v>
      </c>
    </row>
    <row r="379" spans="2:51" s="13" customFormat="1" ht="12">
      <c r="B379" s="152"/>
      <c r="D379" s="148" t="s">
        <v>127</v>
      </c>
      <c r="E379" s="153" t="s">
        <v>3</v>
      </c>
      <c r="F379" s="154" t="s">
        <v>251</v>
      </c>
      <c r="H379" s="153" t="s">
        <v>3</v>
      </c>
      <c r="L379" s="152"/>
      <c r="M379" s="155"/>
      <c r="N379" s="156"/>
      <c r="O379" s="156"/>
      <c r="P379" s="156"/>
      <c r="Q379" s="156"/>
      <c r="R379" s="156"/>
      <c r="S379" s="156"/>
      <c r="T379" s="157"/>
      <c r="AT379" s="153" t="s">
        <v>127</v>
      </c>
      <c r="AU379" s="153" t="s">
        <v>81</v>
      </c>
      <c r="AV379" s="13" t="s">
        <v>79</v>
      </c>
      <c r="AW379" s="13" t="s">
        <v>34</v>
      </c>
      <c r="AX379" s="13" t="s">
        <v>72</v>
      </c>
      <c r="AY379" s="153" t="s">
        <v>119</v>
      </c>
    </row>
    <row r="380" spans="2:51" s="14" customFormat="1" ht="12">
      <c r="B380" s="158"/>
      <c r="D380" s="148" t="s">
        <v>127</v>
      </c>
      <c r="E380" s="159" t="s">
        <v>3</v>
      </c>
      <c r="F380" s="160">
        <v>6</v>
      </c>
      <c r="H380" s="161">
        <v>6</v>
      </c>
      <c r="L380" s="158"/>
      <c r="M380" s="162"/>
      <c r="N380" s="163"/>
      <c r="O380" s="163"/>
      <c r="P380" s="163"/>
      <c r="Q380" s="163"/>
      <c r="R380" s="163"/>
      <c r="S380" s="163"/>
      <c r="T380" s="164"/>
      <c r="AT380" s="159" t="s">
        <v>127</v>
      </c>
      <c r="AU380" s="159" t="s">
        <v>81</v>
      </c>
      <c r="AV380" s="14" t="s">
        <v>81</v>
      </c>
      <c r="AW380" s="14" t="s">
        <v>34</v>
      </c>
      <c r="AX380" s="14" t="s">
        <v>72</v>
      </c>
      <c r="AY380" s="159" t="s">
        <v>119</v>
      </c>
    </row>
    <row r="381" spans="2:51" s="15" customFormat="1" ht="12">
      <c r="B381" s="165"/>
      <c r="D381" s="148" t="s">
        <v>127</v>
      </c>
      <c r="E381" s="166" t="s">
        <v>3</v>
      </c>
      <c r="F381" s="167" t="s">
        <v>131</v>
      </c>
      <c r="H381" s="168">
        <v>6</v>
      </c>
      <c r="L381" s="165"/>
      <c r="M381" s="169"/>
      <c r="N381" s="170"/>
      <c r="O381" s="170"/>
      <c r="P381" s="170"/>
      <c r="Q381" s="170"/>
      <c r="R381" s="170"/>
      <c r="S381" s="170"/>
      <c r="T381" s="171"/>
      <c r="AT381" s="166" t="s">
        <v>127</v>
      </c>
      <c r="AU381" s="166" t="s">
        <v>81</v>
      </c>
      <c r="AV381" s="15" t="s">
        <v>124</v>
      </c>
      <c r="AW381" s="15" t="s">
        <v>34</v>
      </c>
      <c r="AX381" s="15" t="s">
        <v>79</v>
      </c>
      <c r="AY381" s="166" t="s">
        <v>119</v>
      </c>
    </row>
    <row r="382" spans="1:65" s="2" customFormat="1" ht="24.2" customHeight="1">
      <c r="A382" s="30"/>
      <c r="B382" s="135"/>
      <c r="C382" s="136">
        <v>22</v>
      </c>
      <c r="D382" s="136" t="s">
        <v>121</v>
      </c>
      <c r="E382" s="137" t="s">
        <v>387</v>
      </c>
      <c r="F382" s="138" t="s">
        <v>388</v>
      </c>
      <c r="G382" s="139" t="s">
        <v>140</v>
      </c>
      <c r="H382" s="140">
        <v>1.523</v>
      </c>
      <c r="I382" s="141">
        <v>0</v>
      </c>
      <c r="J382" s="141">
        <f>ROUND(I382*H382,2)</f>
        <v>0</v>
      </c>
      <c r="K382" s="138" t="s">
        <v>123</v>
      </c>
      <c r="L382" s="31"/>
      <c r="M382" s="142" t="s">
        <v>3</v>
      </c>
      <c r="N382" s="143" t="s">
        <v>43</v>
      </c>
      <c r="O382" s="144">
        <v>0.094</v>
      </c>
      <c r="P382" s="144">
        <f>O382*H382</f>
        <v>0.14316199999999998</v>
      </c>
      <c r="Q382" s="144">
        <v>0</v>
      </c>
      <c r="R382" s="144">
        <f>Q382*H382</f>
        <v>0</v>
      </c>
      <c r="S382" s="144">
        <v>0</v>
      </c>
      <c r="T382" s="145">
        <f>S382*H382</f>
        <v>0</v>
      </c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R382" s="146" t="s">
        <v>215</v>
      </c>
      <c r="AT382" s="146" t="s">
        <v>121</v>
      </c>
      <c r="AU382" s="146" t="s">
        <v>81</v>
      </c>
      <c r="AY382" s="17" t="s">
        <v>119</v>
      </c>
      <c r="BE382" s="147">
        <f>IF(N382="základní",J382,0)</f>
        <v>0</v>
      </c>
      <c r="BF382" s="147">
        <f>IF(N382="snížená",J382,0)</f>
        <v>0</v>
      </c>
      <c r="BG382" s="147">
        <f>IF(N382="zákl. přenesená",J382,0)</f>
        <v>0</v>
      </c>
      <c r="BH382" s="147">
        <f>IF(N382="sníž. přenesená",J382,0)</f>
        <v>0</v>
      </c>
      <c r="BI382" s="147">
        <f>IF(N382="nulová",J382,0)</f>
        <v>0</v>
      </c>
      <c r="BJ382" s="17" t="s">
        <v>79</v>
      </c>
      <c r="BK382" s="147">
        <f>ROUND(I382*H382,2)</f>
        <v>0</v>
      </c>
      <c r="BL382" s="17" t="s">
        <v>215</v>
      </c>
      <c r="BM382" s="146" t="s">
        <v>389</v>
      </c>
    </row>
    <row r="383" spans="1:47" s="2" customFormat="1" ht="39">
      <c r="A383" s="30"/>
      <c r="B383" s="31"/>
      <c r="C383" s="30"/>
      <c r="D383" s="148" t="s">
        <v>126</v>
      </c>
      <c r="E383" s="30"/>
      <c r="F383" s="149" t="s">
        <v>390</v>
      </c>
      <c r="G383" s="30"/>
      <c r="H383" s="30"/>
      <c r="I383" s="30"/>
      <c r="J383" s="30"/>
      <c r="K383" s="30"/>
      <c r="L383" s="31"/>
      <c r="M383" s="150"/>
      <c r="N383" s="151"/>
      <c r="O383" s="51"/>
      <c r="P383" s="51"/>
      <c r="Q383" s="51"/>
      <c r="R383" s="51"/>
      <c r="S383" s="51"/>
      <c r="T383" s="52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T383" s="17" t="s">
        <v>126</v>
      </c>
      <c r="AU383" s="17" t="s">
        <v>81</v>
      </c>
    </row>
    <row r="384" spans="2:51" s="13" customFormat="1" ht="12">
      <c r="B384" s="152"/>
      <c r="D384" s="148" t="s">
        <v>127</v>
      </c>
      <c r="E384" s="153" t="s">
        <v>3</v>
      </c>
      <c r="F384" s="154" t="s">
        <v>128</v>
      </c>
      <c r="H384" s="153" t="s">
        <v>3</v>
      </c>
      <c r="L384" s="152"/>
      <c r="M384" s="155"/>
      <c r="N384" s="156"/>
      <c r="O384" s="156"/>
      <c r="P384" s="156"/>
      <c r="Q384" s="156"/>
      <c r="R384" s="156"/>
      <c r="S384" s="156"/>
      <c r="T384" s="157"/>
      <c r="AT384" s="153" t="s">
        <v>127</v>
      </c>
      <c r="AU384" s="153" t="s">
        <v>81</v>
      </c>
      <c r="AV384" s="13" t="s">
        <v>79</v>
      </c>
      <c r="AW384" s="13" t="s">
        <v>34</v>
      </c>
      <c r="AX384" s="13" t="s">
        <v>72</v>
      </c>
      <c r="AY384" s="153" t="s">
        <v>119</v>
      </c>
    </row>
    <row r="385" spans="2:51" s="13" customFormat="1" ht="12">
      <c r="B385" s="152"/>
      <c r="D385" s="148" t="s">
        <v>127</v>
      </c>
      <c r="E385" s="153" t="s">
        <v>3</v>
      </c>
      <c r="F385" s="154" t="s">
        <v>391</v>
      </c>
      <c r="H385" s="153" t="s">
        <v>3</v>
      </c>
      <c r="L385" s="152"/>
      <c r="M385" s="155"/>
      <c r="N385" s="156"/>
      <c r="O385" s="156"/>
      <c r="P385" s="156"/>
      <c r="Q385" s="156"/>
      <c r="R385" s="156"/>
      <c r="S385" s="156"/>
      <c r="T385" s="157"/>
      <c r="AT385" s="153" t="s">
        <v>127</v>
      </c>
      <c r="AU385" s="153" t="s">
        <v>81</v>
      </c>
      <c r="AV385" s="13" t="s">
        <v>79</v>
      </c>
      <c r="AW385" s="13" t="s">
        <v>34</v>
      </c>
      <c r="AX385" s="13" t="s">
        <v>72</v>
      </c>
      <c r="AY385" s="153" t="s">
        <v>119</v>
      </c>
    </row>
    <row r="386" spans="2:51" s="13" customFormat="1" ht="12">
      <c r="B386" s="152"/>
      <c r="D386" s="148" t="s">
        <v>127</v>
      </c>
      <c r="E386" s="153" t="s">
        <v>3</v>
      </c>
      <c r="F386" s="154" t="s">
        <v>139</v>
      </c>
      <c r="H386" s="153" t="s">
        <v>3</v>
      </c>
      <c r="L386" s="152"/>
      <c r="M386" s="155"/>
      <c r="N386" s="156"/>
      <c r="O386" s="156"/>
      <c r="P386" s="156"/>
      <c r="Q386" s="156"/>
      <c r="R386" s="156"/>
      <c r="S386" s="156"/>
      <c r="T386" s="157"/>
      <c r="AT386" s="153" t="s">
        <v>127</v>
      </c>
      <c r="AU386" s="153" t="s">
        <v>81</v>
      </c>
      <c r="AV386" s="13" t="s">
        <v>79</v>
      </c>
      <c r="AW386" s="13" t="s">
        <v>34</v>
      </c>
      <c r="AX386" s="13" t="s">
        <v>72</v>
      </c>
      <c r="AY386" s="153" t="s">
        <v>119</v>
      </c>
    </row>
    <row r="387" spans="2:51" s="14" customFormat="1" ht="12">
      <c r="B387" s="158"/>
      <c r="D387" s="148" t="s">
        <v>127</v>
      </c>
      <c r="E387" s="159" t="s">
        <v>3</v>
      </c>
      <c r="F387" s="160" t="s">
        <v>477</v>
      </c>
      <c r="H387" s="161">
        <v>0.315</v>
      </c>
      <c r="L387" s="158"/>
      <c r="M387" s="162"/>
      <c r="N387" s="163"/>
      <c r="O387" s="163"/>
      <c r="P387" s="163"/>
      <c r="Q387" s="163"/>
      <c r="R387" s="163"/>
      <c r="S387" s="163"/>
      <c r="T387" s="164"/>
      <c r="AT387" s="159" t="s">
        <v>127</v>
      </c>
      <c r="AU387" s="159" t="s">
        <v>81</v>
      </c>
      <c r="AV387" s="14" t="s">
        <v>81</v>
      </c>
      <c r="AW387" s="14" t="s">
        <v>34</v>
      </c>
      <c r="AX387" s="14" t="s">
        <v>72</v>
      </c>
      <c r="AY387" s="159" t="s">
        <v>119</v>
      </c>
    </row>
    <row r="388" spans="2:51" s="13" customFormat="1" ht="12">
      <c r="B388" s="152"/>
      <c r="D388" s="148" t="s">
        <v>127</v>
      </c>
      <c r="E388" s="153" t="s">
        <v>3</v>
      </c>
      <c r="F388" s="154" t="s">
        <v>130</v>
      </c>
      <c r="H388" s="153" t="s">
        <v>3</v>
      </c>
      <c r="L388" s="152"/>
      <c r="M388" s="155"/>
      <c r="N388" s="156"/>
      <c r="O388" s="156"/>
      <c r="P388" s="156"/>
      <c r="Q388" s="156"/>
      <c r="R388" s="156"/>
      <c r="S388" s="156"/>
      <c r="T388" s="157"/>
      <c r="AT388" s="153" t="s">
        <v>127</v>
      </c>
      <c r="AU388" s="153" t="s">
        <v>81</v>
      </c>
      <c r="AV388" s="13" t="s">
        <v>79</v>
      </c>
      <c r="AW388" s="13" t="s">
        <v>34</v>
      </c>
      <c r="AX388" s="13" t="s">
        <v>72</v>
      </c>
      <c r="AY388" s="153" t="s">
        <v>119</v>
      </c>
    </row>
    <row r="389" spans="2:51" s="14" customFormat="1" ht="12">
      <c r="B389" s="158"/>
      <c r="D389" s="148" t="s">
        <v>127</v>
      </c>
      <c r="E389" s="159" t="s">
        <v>3</v>
      </c>
      <c r="F389" s="160" t="s">
        <v>478</v>
      </c>
      <c r="H389" s="161">
        <v>0.788</v>
      </c>
      <c r="L389" s="158"/>
      <c r="M389" s="162"/>
      <c r="N389" s="163"/>
      <c r="O389" s="163"/>
      <c r="P389" s="163"/>
      <c r="Q389" s="163"/>
      <c r="R389" s="163"/>
      <c r="S389" s="163"/>
      <c r="T389" s="164"/>
      <c r="AT389" s="159" t="s">
        <v>127</v>
      </c>
      <c r="AU389" s="159" t="s">
        <v>81</v>
      </c>
      <c r="AV389" s="14" t="s">
        <v>81</v>
      </c>
      <c r="AW389" s="14" t="s">
        <v>34</v>
      </c>
      <c r="AX389" s="14" t="s">
        <v>72</v>
      </c>
      <c r="AY389" s="159" t="s">
        <v>119</v>
      </c>
    </row>
    <row r="390" spans="2:51" s="13" customFormat="1" ht="12">
      <c r="B390" s="152"/>
      <c r="D390" s="148" t="s">
        <v>127</v>
      </c>
      <c r="E390" s="153" t="s">
        <v>3</v>
      </c>
      <c r="F390" s="154" t="s">
        <v>392</v>
      </c>
      <c r="H390" s="153" t="s">
        <v>3</v>
      </c>
      <c r="L390" s="152"/>
      <c r="M390" s="155"/>
      <c r="N390" s="156"/>
      <c r="O390" s="156"/>
      <c r="P390" s="156"/>
      <c r="Q390" s="156"/>
      <c r="R390" s="156"/>
      <c r="S390" s="156"/>
      <c r="T390" s="157"/>
      <c r="AT390" s="153" t="s">
        <v>127</v>
      </c>
      <c r="AU390" s="153" t="s">
        <v>81</v>
      </c>
      <c r="AV390" s="13" t="s">
        <v>79</v>
      </c>
      <c r="AW390" s="13" t="s">
        <v>34</v>
      </c>
      <c r="AX390" s="13" t="s">
        <v>72</v>
      </c>
      <c r="AY390" s="153" t="s">
        <v>119</v>
      </c>
    </row>
    <row r="391" spans="2:51" s="13" customFormat="1" ht="12">
      <c r="B391" s="152"/>
      <c r="D391" s="148" t="s">
        <v>127</v>
      </c>
      <c r="E391" s="153" t="s">
        <v>3</v>
      </c>
      <c r="F391" s="154" t="s">
        <v>130</v>
      </c>
      <c r="H391" s="153" t="s">
        <v>3</v>
      </c>
      <c r="L391" s="152"/>
      <c r="M391" s="155"/>
      <c r="N391" s="156"/>
      <c r="O391" s="156"/>
      <c r="P391" s="156"/>
      <c r="Q391" s="156"/>
      <c r="R391" s="156"/>
      <c r="S391" s="156"/>
      <c r="T391" s="157"/>
      <c r="AT391" s="153" t="s">
        <v>127</v>
      </c>
      <c r="AU391" s="153" t="s">
        <v>81</v>
      </c>
      <c r="AV391" s="13" t="s">
        <v>79</v>
      </c>
      <c r="AW391" s="13" t="s">
        <v>34</v>
      </c>
      <c r="AX391" s="13" t="s">
        <v>72</v>
      </c>
      <c r="AY391" s="153" t="s">
        <v>119</v>
      </c>
    </row>
    <row r="392" spans="2:51" s="14" customFormat="1" ht="12">
      <c r="B392" s="158"/>
      <c r="D392" s="148" t="s">
        <v>127</v>
      </c>
      <c r="E392" s="159" t="s">
        <v>3</v>
      </c>
      <c r="F392" s="160" t="s">
        <v>479</v>
      </c>
      <c r="H392" s="161">
        <v>0.42</v>
      </c>
      <c r="L392" s="158"/>
      <c r="M392" s="162"/>
      <c r="N392" s="163"/>
      <c r="O392" s="163"/>
      <c r="P392" s="163"/>
      <c r="Q392" s="163"/>
      <c r="R392" s="163"/>
      <c r="S392" s="163"/>
      <c r="T392" s="164"/>
      <c r="AT392" s="159" t="s">
        <v>127</v>
      </c>
      <c r="AU392" s="159" t="s">
        <v>81</v>
      </c>
      <c r="AV392" s="14" t="s">
        <v>81</v>
      </c>
      <c r="AW392" s="14" t="s">
        <v>34</v>
      </c>
      <c r="AX392" s="14" t="s">
        <v>72</v>
      </c>
      <c r="AY392" s="159" t="s">
        <v>119</v>
      </c>
    </row>
    <row r="393" spans="2:51" s="15" customFormat="1" ht="12">
      <c r="B393" s="165"/>
      <c r="D393" s="148" t="s">
        <v>127</v>
      </c>
      <c r="E393" s="166" t="s">
        <v>3</v>
      </c>
      <c r="F393" s="167" t="s">
        <v>131</v>
      </c>
      <c r="H393" s="168">
        <v>1.523</v>
      </c>
      <c r="L393" s="165"/>
      <c r="M393" s="169"/>
      <c r="N393" s="170"/>
      <c r="O393" s="170"/>
      <c r="P393" s="170"/>
      <c r="Q393" s="170"/>
      <c r="R393" s="170"/>
      <c r="S393" s="170"/>
      <c r="T393" s="171"/>
      <c r="AT393" s="166" t="s">
        <v>127</v>
      </c>
      <c r="AU393" s="166" t="s">
        <v>81</v>
      </c>
      <c r="AV393" s="15" t="s">
        <v>124</v>
      </c>
      <c r="AW393" s="15" t="s">
        <v>34</v>
      </c>
      <c r="AX393" s="15" t="s">
        <v>79</v>
      </c>
      <c r="AY393" s="166" t="s">
        <v>119</v>
      </c>
    </row>
    <row r="394" spans="1:65" s="2" customFormat="1" ht="24.2" customHeight="1">
      <c r="A394" s="30"/>
      <c r="B394" s="135"/>
      <c r="C394" s="136">
        <v>23</v>
      </c>
      <c r="D394" s="136" t="s">
        <v>121</v>
      </c>
      <c r="E394" s="137" t="s">
        <v>393</v>
      </c>
      <c r="F394" s="138" t="s">
        <v>394</v>
      </c>
      <c r="G394" s="139" t="s">
        <v>140</v>
      </c>
      <c r="H394" s="140">
        <v>13.707</v>
      </c>
      <c r="I394" s="141">
        <v>0</v>
      </c>
      <c r="J394" s="141">
        <f>ROUND(I394*H394,2)</f>
        <v>0</v>
      </c>
      <c r="K394" s="138" t="s">
        <v>123</v>
      </c>
      <c r="L394" s="31"/>
      <c r="M394" s="142" t="s">
        <v>3</v>
      </c>
      <c r="N394" s="143" t="s">
        <v>43</v>
      </c>
      <c r="O394" s="144">
        <v>0.013</v>
      </c>
      <c r="P394" s="144">
        <f>O394*H394</f>
        <v>0.178191</v>
      </c>
      <c r="Q394" s="144">
        <v>0</v>
      </c>
      <c r="R394" s="144">
        <f>Q394*H394</f>
        <v>0</v>
      </c>
      <c r="S394" s="144">
        <v>0</v>
      </c>
      <c r="T394" s="145">
        <f>S394*H394</f>
        <v>0</v>
      </c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R394" s="146" t="s">
        <v>215</v>
      </c>
      <c r="AT394" s="146" t="s">
        <v>121</v>
      </c>
      <c r="AU394" s="146" t="s">
        <v>81</v>
      </c>
      <c r="AY394" s="17" t="s">
        <v>119</v>
      </c>
      <c r="BE394" s="147">
        <f>IF(N394="základní",J394,0)</f>
        <v>0</v>
      </c>
      <c r="BF394" s="147">
        <f>IF(N394="snížená",J394,0)</f>
        <v>0</v>
      </c>
      <c r="BG394" s="147">
        <f>IF(N394="zákl. přenesená",J394,0)</f>
        <v>0</v>
      </c>
      <c r="BH394" s="147">
        <f>IF(N394="sníž. přenesená",J394,0)</f>
        <v>0</v>
      </c>
      <c r="BI394" s="147">
        <f>IF(N394="nulová",J394,0)</f>
        <v>0</v>
      </c>
      <c r="BJ394" s="17" t="s">
        <v>79</v>
      </c>
      <c r="BK394" s="147">
        <f>ROUND(I394*H394,2)</f>
        <v>0</v>
      </c>
      <c r="BL394" s="17" t="s">
        <v>215</v>
      </c>
      <c r="BM394" s="146" t="s">
        <v>395</v>
      </c>
    </row>
    <row r="395" spans="2:51" s="13" customFormat="1" ht="12">
      <c r="B395" s="152"/>
      <c r="D395" s="148" t="s">
        <v>127</v>
      </c>
      <c r="E395" s="153" t="s">
        <v>3</v>
      </c>
      <c r="F395" s="154" t="s">
        <v>391</v>
      </c>
      <c r="H395" s="153" t="s">
        <v>3</v>
      </c>
      <c r="L395" s="152"/>
      <c r="M395" s="155"/>
      <c r="N395" s="156"/>
      <c r="O395" s="156"/>
      <c r="P395" s="156"/>
      <c r="Q395" s="156"/>
      <c r="R395" s="156"/>
      <c r="S395" s="156"/>
      <c r="T395" s="157"/>
      <c r="AT395" s="153" t="s">
        <v>127</v>
      </c>
      <c r="AU395" s="153" t="s">
        <v>81</v>
      </c>
      <c r="AV395" s="13" t="s">
        <v>79</v>
      </c>
      <c r="AW395" s="13" t="s">
        <v>34</v>
      </c>
      <c r="AX395" s="13" t="s">
        <v>72</v>
      </c>
      <c r="AY395" s="153" t="s">
        <v>119</v>
      </c>
    </row>
    <row r="396" spans="2:51" s="13" customFormat="1" ht="12">
      <c r="B396" s="152"/>
      <c r="D396" s="148" t="s">
        <v>127</v>
      </c>
      <c r="E396" s="153" t="s">
        <v>3</v>
      </c>
      <c r="F396" s="154" t="s">
        <v>139</v>
      </c>
      <c r="H396" s="153" t="s">
        <v>3</v>
      </c>
      <c r="L396" s="152"/>
      <c r="M396" s="155"/>
      <c r="N396" s="156"/>
      <c r="O396" s="156"/>
      <c r="P396" s="156"/>
      <c r="Q396" s="156"/>
      <c r="R396" s="156"/>
      <c r="S396" s="156"/>
      <c r="T396" s="157"/>
      <c r="AT396" s="153" t="s">
        <v>127</v>
      </c>
      <c r="AU396" s="153" t="s">
        <v>81</v>
      </c>
      <c r="AV396" s="13" t="s">
        <v>79</v>
      </c>
      <c r="AW396" s="13" t="s">
        <v>34</v>
      </c>
      <c r="AX396" s="13" t="s">
        <v>72</v>
      </c>
      <c r="AY396" s="153" t="s">
        <v>119</v>
      </c>
    </row>
    <row r="397" spans="2:51" s="14" customFormat="1" ht="12">
      <c r="B397" s="158"/>
      <c r="D397" s="148" t="s">
        <v>127</v>
      </c>
      <c r="E397" s="159" t="s">
        <v>3</v>
      </c>
      <c r="F397" s="160" t="s">
        <v>480</v>
      </c>
      <c r="H397" s="161">
        <v>2.835</v>
      </c>
      <c r="L397" s="158"/>
      <c r="M397" s="162"/>
      <c r="N397" s="163"/>
      <c r="O397" s="163"/>
      <c r="P397" s="163"/>
      <c r="Q397" s="163"/>
      <c r="R397" s="163"/>
      <c r="S397" s="163"/>
      <c r="T397" s="164"/>
      <c r="AT397" s="159" t="s">
        <v>127</v>
      </c>
      <c r="AU397" s="159" t="s">
        <v>81</v>
      </c>
      <c r="AV397" s="14" t="s">
        <v>81</v>
      </c>
      <c r="AW397" s="14" t="s">
        <v>34</v>
      </c>
      <c r="AX397" s="14" t="s">
        <v>72</v>
      </c>
      <c r="AY397" s="159" t="s">
        <v>119</v>
      </c>
    </row>
    <row r="398" spans="2:51" s="13" customFormat="1" ht="12">
      <c r="B398" s="152"/>
      <c r="D398" s="148" t="s">
        <v>127</v>
      </c>
      <c r="E398" s="153" t="s">
        <v>3</v>
      </c>
      <c r="F398" s="154" t="s">
        <v>130</v>
      </c>
      <c r="H398" s="153" t="s">
        <v>3</v>
      </c>
      <c r="L398" s="152"/>
      <c r="M398" s="155"/>
      <c r="N398" s="156"/>
      <c r="O398" s="156"/>
      <c r="P398" s="156"/>
      <c r="Q398" s="156"/>
      <c r="R398" s="156"/>
      <c r="S398" s="156"/>
      <c r="T398" s="157"/>
      <c r="AT398" s="153" t="s">
        <v>127</v>
      </c>
      <c r="AU398" s="153" t="s">
        <v>81</v>
      </c>
      <c r="AV398" s="13" t="s">
        <v>79</v>
      </c>
      <c r="AW398" s="13" t="s">
        <v>34</v>
      </c>
      <c r="AX398" s="13" t="s">
        <v>72</v>
      </c>
      <c r="AY398" s="153" t="s">
        <v>119</v>
      </c>
    </row>
    <row r="399" spans="2:51" s="14" customFormat="1" ht="12">
      <c r="B399" s="158"/>
      <c r="D399" s="148" t="s">
        <v>127</v>
      </c>
      <c r="E399" s="159" t="s">
        <v>3</v>
      </c>
      <c r="F399" s="160" t="s">
        <v>481</v>
      </c>
      <c r="H399" s="161">
        <v>7.092</v>
      </c>
      <c r="L399" s="158"/>
      <c r="M399" s="162"/>
      <c r="N399" s="163"/>
      <c r="O399" s="163"/>
      <c r="P399" s="163"/>
      <c r="Q399" s="163"/>
      <c r="R399" s="163"/>
      <c r="S399" s="163"/>
      <c r="T399" s="164"/>
      <c r="AT399" s="159" t="s">
        <v>127</v>
      </c>
      <c r="AU399" s="159" t="s">
        <v>81</v>
      </c>
      <c r="AV399" s="14" t="s">
        <v>81</v>
      </c>
      <c r="AW399" s="14" t="s">
        <v>34</v>
      </c>
      <c r="AX399" s="14" t="s">
        <v>72</v>
      </c>
      <c r="AY399" s="159" t="s">
        <v>119</v>
      </c>
    </row>
    <row r="400" spans="2:51" s="13" customFormat="1" ht="12">
      <c r="B400" s="152"/>
      <c r="D400" s="148" t="s">
        <v>127</v>
      </c>
      <c r="E400" s="153" t="s">
        <v>3</v>
      </c>
      <c r="F400" s="154" t="s">
        <v>392</v>
      </c>
      <c r="H400" s="153" t="s">
        <v>3</v>
      </c>
      <c r="L400" s="152"/>
      <c r="M400" s="155"/>
      <c r="N400" s="156"/>
      <c r="O400" s="156"/>
      <c r="P400" s="156"/>
      <c r="Q400" s="156"/>
      <c r="R400" s="156"/>
      <c r="S400" s="156"/>
      <c r="T400" s="157"/>
      <c r="AT400" s="153" t="s">
        <v>127</v>
      </c>
      <c r="AU400" s="153" t="s">
        <v>81</v>
      </c>
      <c r="AV400" s="13" t="s">
        <v>79</v>
      </c>
      <c r="AW400" s="13" t="s">
        <v>34</v>
      </c>
      <c r="AX400" s="13" t="s">
        <v>72</v>
      </c>
      <c r="AY400" s="153" t="s">
        <v>119</v>
      </c>
    </row>
    <row r="401" spans="2:51" s="13" customFormat="1" ht="12">
      <c r="B401" s="152"/>
      <c r="D401" s="148" t="s">
        <v>127</v>
      </c>
      <c r="E401" s="153" t="s">
        <v>3</v>
      </c>
      <c r="F401" s="154" t="s">
        <v>130</v>
      </c>
      <c r="H401" s="153" t="s">
        <v>3</v>
      </c>
      <c r="L401" s="152"/>
      <c r="M401" s="155"/>
      <c r="N401" s="156"/>
      <c r="O401" s="156"/>
      <c r="P401" s="156"/>
      <c r="Q401" s="156"/>
      <c r="R401" s="156"/>
      <c r="S401" s="156"/>
      <c r="T401" s="157"/>
      <c r="AT401" s="153" t="s">
        <v>127</v>
      </c>
      <c r="AU401" s="153" t="s">
        <v>81</v>
      </c>
      <c r="AV401" s="13" t="s">
        <v>79</v>
      </c>
      <c r="AW401" s="13" t="s">
        <v>34</v>
      </c>
      <c r="AX401" s="13" t="s">
        <v>72</v>
      </c>
      <c r="AY401" s="153" t="s">
        <v>119</v>
      </c>
    </row>
    <row r="402" spans="2:51" s="14" customFormat="1" ht="12">
      <c r="B402" s="158"/>
      <c r="D402" s="148" t="s">
        <v>127</v>
      </c>
      <c r="E402" s="159" t="s">
        <v>3</v>
      </c>
      <c r="F402" s="160" t="s">
        <v>482</v>
      </c>
      <c r="H402" s="161">
        <v>3.78</v>
      </c>
      <c r="L402" s="158"/>
      <c r="M402" s="162"/>
      <c r="N402" s="163"/>
      <c r="O402" s="163"/>
      <c r="P402" s="163"/>
      <c r="Q402" s="163"/>
      <c r="R402" s="163"/>
      <c r="S402" s="163"/>
      <c r="T402" s="164"/>
      <c r="AT402" s="159" t="s">
        <v>127</v>
      </c>
      <c r="AU402" s="159" t="s">
        <v>81</v>
      </c>
      <c r="AV402" s="14" t="s">
        <v>81</v>
      </c>
      <c r="AW402" s="14" t="s">
        <v>34</v>
      </c>
      <c r="AX402" s="14" t="s">
        <v>72</v>
      </c>
      <c r="AY402" s="159" t="s">
        <v>119</v>
      </c>
    </row>
    <row r="403" spans="2:51" s="15" customFormat="1" ht="12">
      <c r="B403" s="165"/>
      <c r="D403" s="148" t="s">
        <v>127</v>
      </c>
      <c r="E403" s="166" t="s">
        <v>3</v>
      </c>
      <c r="F403" s="167" t="s">
        <v>131</v>
      </c>
      <c r="H403" s="168">
        <v>13.707</v>
      </c>
      <c r="L403" s="165"/>
      <c r="M403" s="169"/>
      <c r="N403" s="170"/>
      <c r="O403" s="170"/>
      <c r="P403" s="170"/>
      <c r="Q403" s="170"/>
      <c r="R403" s="170"/>
      <c r="S403" s="170"/>
      <c r="T403" s="171"/>
      <c r="AT403" s="166" t="s">
        <v>127</v>
      </c>
      <c r="AU403" s="166" t="s">
        <v>81</v>
      </c>
      <c r="AV403" s="15" t="s">
        <v>124</v>
      </c>
      <c r="AW403" s="15" t="s">
        <v>34</v>
      </c>
      <c r="AX403" s="15" t="s">
        <v>79</v>
      </c>
      <c r="AY403" s="166" t="s">
        <v>119</v>
      </c>
    </row>
    <row r="404" spans="2:63" s="12" customFormat="1" ht="25.9" customHeight="1" hidden="1">
      <c r="B404" s="123"/>
      <c r="D404" s="124" t="s">
        <v>71</v>
      </c>
      <c r="E404" s="125" t="s">
        <v>396</v>
      </c>
      <c r="F404" s="125" t="s">
        <v>397</v>
      </c>
      <c r="J404" s="126">
        <f>J405</f>
        <v>0</v>
      </c>
      <c r="L404" s="123"/>
      <c r="M404" s="127"/>
      <c r="N404" s="128"/>
      <c r="O404" s="128"/>
      <c r="P404" s="129">
        <f>SUM(P405:P407)</f>
        <v>0</v>
      </c>
      <c r="Q404" s="128"/>
      <c r="R404" s="129">
        <f>SUM(R405:R407)</f>
        <v>0</v>
      </c>
      <c r="S404" s="128"/>
      <c r="T404" s="130">
        <f>SUM(T405:T407)</f>
        <v>0</v>
      </c>
      <c r="AR404" s="124" t="s">
        <v>124</v>
      </c>
      <c r="AT404" s="131" t="s">
        <v>71</v>
      </c>
      <c r="AU404" s="131" t="s">
        <v>72</v>
      </c>
      <c r="AY404" s="124" t="s">
        <v>119</v>
      </c>
      <c r="BK404" s="132">
        <f>SUM(BK405:BK407)</f>
        <v>0</v>
      </c>
    </row>
    <row r="405" spans="1:65" s="2" customFormat="1" ht="24.2" customHeight="1" hidden="1">
      <c r="A405" s="30"/>
      <c r="B405" s="135"/>
      <c r="C405" s="136" t="s">
        <v>398</v>
      </c>
      <c r="D405" s="136" t="s">
        <v>121</v>
      </c>
      <c r="E405" s="137" t="s">
        <v>399</v>
      </c>
      <c r="F405" s="138" t="s">
        <v>400</v>
      </c>
      <c r="G405" s="139" t="s">
        <v>401</v>
      </c>
      <c r="H405" s="140">
        <v>0</v>
      </c>
      <c r="I405" s="141">
        <v>487.3</v>
      </c>
      <c r="J405" s="141">
        <f>ROUND(I405*H405,2)</f>
        <v>0</v>
      </c>
      <c r="K405" s="138" t="s">
        <v>123</v>
      </c>
      <c r="L405" s="31"/>
      <c r="M405" s="142" t="s">
        <v>3</v>
      </c>
      <c r="N405" s="143" t="s">
        <v>43</v>
      </c>
      <c r="O405" s="144">
        <v>1</v>
      </c>
      <c r="P405" s="144">
        <f>O405*H405</f>
        <v>0</v>
      </c>
      <c r="Q405" s="144">
        <v>0</v>
      </c>
      <c r="R405" s="144">
        <f>Q405*H405</f>
        <v>0</v>
      </c>
      <c r="S405" s="144">
        <v>0</v>
      </c>
      <c r="T405" s="145">
        <f>S405*H405</f>
        <v>0</v>
      </c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R405" s="146" t="s">
        <v>402</v>
      </c>
      <c r="AT405" s="146" t="s">
        <v>121</v>
      </c>
      <c r="AU405" s="146" t="s">
        <v>79</v>
      </c>
      <c r="AY405" s="17" t="s">
        <v>119</v>
      </c>
      <c r="BE405" s="147">
        <f>IF(N405="základní",J405,0)</f>
        <v>0</v>
      </c>
      <c r="BF405" s="147">
        <f>IF(N405="snížená",J405,0)</f>
        <v>0</v>
      </c>
      <c r="BG405" s="147">
        <f>IF(N405="zákl. přenesená",J405,0)</f>
        <v>0</v>
      </c>
      <c r="BH405" s="147">
        <f>IF(N405="sníž. přenesená",J405,0)</f>
        <v>0</v>
      </c>
      <c r="BI405" s="147">
        <f>IF(N405="nulová",J405,0)</f>
        <v>0</v>
      </c>
      <c r="BJ405" s="17" t="s">
        <v>79</v>
      </c>
      <c r="BK405" s="147">
        <f>ROUND(I405*H405,2)</f>
        <v>0</v>
      </c>
      <c r="BL405" s="17" t="s">
        <v>402</v>
      </c>
      <c r="BM405" s="146" t="s">
        <v>403</v>
      </c>
    </row>
    <row r="406" spans="2:51" s="13" customFormat="1" ht="12" hidden="1">
      <c r="B406" s="152"/>
      <c r="D406" s="148" t="s">
        <v>127</v>
      </c>
      <c r="E406" s="153" t="s">
        <v>3</v>
      </c>
      <c r="F406" s="154" t="s">
        <v>404</v>
      </c>
      <c r="H406" s="153" t="s">
        <v>3</v>
      </c>
      <c r="L406" s="152"/>
      <c r="M406" s="155"/>
      <c r="N406" s="156"/>
      <c r="O406" s="156"/>
      <c r="P406" s="156"/>
      <c r="Q406" s="156"/>
      <c r="R406" s="156"/>
      <c r="S406" s="156"/>
      <c r="T406" s="157"/>
      <c r="AT406" s="153" t="s">
        <v>127</v>
      </c>
      <c r="AU406" s="153" t="s">
        <v>79</v>
      </c>
      <c r="AV406" s="13" t="s">
        <v>79</v>
      </c>
      <c r="AW406" s="13" t="s">
        <v>34</v>
      </c>
      <c r="AX406" s="13" t="s">
        <v>72</v>
      </c>
      <c r="AY406" s="153" t="s">
        <v>119</v>
      </c>
    </row>
    <row r="407" spans="2:51" s="14" customFormat="1" ht="12" hidden="1">
      <c r="B407" s="158"/>
      <c r="D407" s="148" t="s">
        <v>127</v>
      </c>
      <c r="E407" s="159" t="s">
        <v>3</v>
      </c>
      <c r="F407" s="160" t="s">
        <v>190</v>
      </c>
      <c r="H407" s="161">
        <v>25</v>
      </c>
      <c r="L407" s="158"/>
      <c r="M407" s="162"/>
      <c r="N407" s="163"/>
      <c r="O407" s="163"/>
      <c r="P407" s="163"/>
      <c r="Q407" s="163"/>
      <c r="R407" s="163"/>
      <c r="S407" s="163"/>
      <c r="T407" s="164"/>
      <c r="AT407" s="159" t="s">
        <v>127</v>
      </c>
      <c r="AU407" s="159" t="s">
        <v>79</v>
      </c>
      <c r="AV407" s="14" t="s">
        <v>81</v>
      </c>
      <c r="AW407" s="14" t="s">
        <v>34</v>
      </c>
      <c r="AX407" s="14" t="s">
        <v>79</v>
      </c>
      <c r="AY407" s="159" t="s">
        <v>119</v>
      </c>
    </row>
    <row r="408" spans="2:63" s="12" customFormat="1" ht="25.9" customHeight="1" hidden="1">
      <c r="B408" s="123"/>
      <c r="D408" s="124" t="s">
        <v>71</v>
      </c>
      <c r="E408" s="125" t="s">
        <v>405</v>
      </c>
      <c r="F408" s="125" t="s">
        <v>406</v>
      </c>
      <c r="J408" s="126">
        <f>J409+J419</f>
        <v>0</v>
      </c>
      <c r="L408" s="123"/>
      <c r="M408" s="127"/>
      <c r="N408" s="128"/>
      <c r="O408" s="128"/>
      <c r="P408" s="129">
        <f>P409+P419</f>
        <v>0</v>
      </c>
      <c r="Q408" s="128"/>
      <c r="R408" s="129">
        <f>R409+R419</f>
        <v>0</v>
      </c>
      <c r="S408" s="128"/>
      <c r="T408" s="130">
        <f>T409+T419</f>
        <v>0</v>
      </c>
      <c r="AR408" s="124" t="s">
        <v>141</v>
      </c>
      <c r="AT408" s="131" t="s">
        <v>71</v>
      </c>
      <c r="AU408" s="131" t="s">
        <v>72</v>
      </c>
      <c r="AY408" s="124" t="s">
        <v>119</v>
      </c>
      <c r="BK408" s="132">
        <f>BK409+BK419</f>
        <v>0</v>
      </c>
    </row>
    <row r="409" spans="2:63" s="12" customFormat="1" ht="22.9" customHeight="1" hidden="1">
      <c r="B409" s="123"/>
      <c r="D409" s="124" t="s">
        <v>71</v>
      </c>
      <c r="E409" s="133" t="s">
        <v>407</v>
      </c>
      <c r="F409" s="133" t="s">
        <v>408</v>
      </c>
      <c r="J409" s="134">
        <f>SUM(J410:J416)</f>
        <v>0</v>
      </c>
      <c r="L409" s="123"/>
      <c r="M409" s="127"/>
      <c r="N409" s="128"/>
      <c r="O409" s="128"/>
      <c r="P409" s="129">
        <f>SUM(P410:P418)</f>
        <v>0</v>
      </c>
      <c r="Q409" s="128"/>
      <c r="R409" s="129">
        <f>SUM(R410:R418)</f>
        <v>0</v>
      </c>
      <c r="S409" s="128"/>
      <c r="T409" s="130">
        <f>SUM(T410:T418)</f>
        <v>0</v>
      </c>
      <c r="AR409" s="124" t="s">
        <v>141</v>
      </c>
      <c r="AT409" s="131" t="s">
        <v>71</v>
      </c>
      <c r="AU409" s="131" t="s">
        <v>79</v>
      </c>
      <c r="AY409" s="124" t="s">
        <v>119</v>
      </c>
      <c r="BK409" s="132">
        <f>SUM(BK410:BK418)</f>
        <v>0</v>
      </c>
    </row>
    <row r="410" spans="1:65" s="2" customFormat="1" ht="14.45" customHeight="1" hidden="1">
      <c r="A410" s="30"/>
      <c r="B410" s="135"/>
      <c r="C410" s="136" t="s">
        <v>409</v>
      </c>
      <c r="D410" s="136" t="s">
        <v>121</v>
      </c>
      <c r="E410" s="137" t="s">
        <v>410</v>
      </c>
      <c r="F410" s="138" t="s">
        <v>411</v>
      </c>
      <c r="G410" s="139" t="s">
        <v>214</v>
      </c>
      <c r="H410" s="140">
        <v>0</v>
      </c>
      <c r="I410" s="141">
        <v>12000</v>
      </c>
      <c r="J410" s="141">
        <f>ROUND(I410*H410,2)</f>
        <v>0</v>
      </c>
      <c r="K410" s="138" t="s">
        <v>123</v>
      </c>
      <c r="L410" s="31"/>
      <c r="M410" s="142" t="s">
        <v>3</v>
      </c>
      <c r="N410" s="143" t="s">
        <v>43</v>
      </c>
      <c r="O410" s="144">
        <v>0</v>
      </c>
      <c r="P410" s="144">
        <f>O410*H410</f>
        <v>0</v>
      </c>
      <c r="Q410" s="144">
        <v>0</v>
      </c>
      <c r="R410" s="144">
        <f>Q410*H410</f>
        <v>0</v>
      </c>
      <c r="S410" s="144">
        <v>0</v>
      </c>
      <c r="T410" s="145">
        <f>S410*H410</f>
        <v>0</v>
      </c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R410" s="146" t="s">
        <v>412</v>
      </c>
      <c r="AT410" s="146" t="s">
        <v>121</v>
      </c>
      <c r="AU410" s="146" t="s">
        <v>81</v>
      </c>
      <c r="AY410" s="17" t="s">
        <v>119</v>
      </c>
      <c r="BE410" s="147">
        <f>IF(N410="základní",J410,0)</f>
        <v>0</v>
      </c>
      <c r="BF410" s="147">
        <f>IF(N410="snížená",J410,0)</f>
        <v>0</v>
      </c>
      <c r="BG410" s="147">
        <f>IF(N410="zákl. přenesená",J410,0)</f>
        <v>0</v>
      </c>
      <c r="BH410" s="147">
        <f>IF(N410="sníž. přenesená",J410,0)</f>
        <v>0</v>
      </c>
      <c r="BI410" s="147">
        <f>IF(N410="nulová",J410,0)</f>
        <v>0</v>
      </c>
      <c r="BJ410" s="17" t="s">
        <v>79</v>
      </c>
      <c r="BK410" s="147">
        <f>ROUND(I410*H410,2)</f>
        <v>0</v>
      </c>
      <c r="BL410" s="17" t="s">
        <v>412</v>
      </c>
      <c r="BM410" s="146" t="s">
        <v>413</v>
      </c>
    </row>
    <row r="411" spans="2:51" s="13" customFormat="1" ht="12" hidden="1">
      <c r="B411" s="152"/>
      <c r="D411" s="148" t="s">
        <v>127</v>
      </c>
      <c r="E411" s="153" t="s">
        <v>3</v>
      </c>
      <c r="F411" s="154" t="s">
        <v>404</v>
      </c>
      <c r="H411" s="153" t="s">
        <v>3</v>
      </c>
      <c r="L411" s="152"/>
      <c r="M411" s="155"/>
      <c r="N411" s="156"/>
      <c r="O411" s="156"/>
      <c r="P411" s="156"/>
      <c r="Q411" s="156"/>
      <c r="R411" s="156"/>
      <c r="S411" s="156"/>
      <c r="T411" s="157"/>
      <c r="AT411" s="153" t="s">
        <v>127</v>
      </c>
      <c r="AU411" s="153" t="s">
        <v>81</v>
      </c>
      <c r="AV411" s="13" t="s">
        <v>79</v>
      </c>
      <c r="AW411" s="13" t="s">
        <v>34</v>
      </c>
      <c r="AX411" s="13" t="s">
        <v>72</v>
      </c>
      <c r="AY411" s="153" t="s">
        <v>119</v>
      </c>
    </row>
    <row r="412" spans="2:51" s="14" customFormat="1" ht="12" hidden="1">
      <c r="B412" s="158"/>
      <c r="D412" s="148" t="s">
        <v>127</v>
      </c>
      <c r="E412" s="159" t="s">
        <v>3</v>
      </c>
      <c r="F412" s="160" t="s">
        <v>79</v>
      </c>
      <c r="H412" s="161">
        <v>1</v>
      </c>
      <c r="L412" s="158"/>
      <c r="M412" s="162"/>
      <c r="N412" s="163"/>
      <c r="O412" s="163"/>
      <c r="P412" s="163"/>
      <c r="Q412" s="163"/>
      <c r="R412" s="163"/>
      <c r="S412" s="163"/>
      <c r="T412" s="164"/>
      <c r="AT412" s="159" t="s">
        <v>127</v>
      </c>
      <c r="AU412" s="159" t="s">
        <v>81</v>
      </c>
      <c r="AV412" s="14" t="s">
        <v>81</v>
      </c>
      <c r="AW412" s="14" t="s">
        <v>34</v>
      </c>
      <c r="AX412" s="14" t="s">
        <v>79</v>
      </c>
      <c r="AY412" s="159" t="s">
        <v>119</v>
      </c>
    </row>
    <row r="413" spans="1:65" s="2" customFormat="1" ht="14.45" customHeight="1" hidden="1">
      <c r="A413" s="30"/>
      <c r="B413" s="135"/>
      <c r="C413" s="136" t="s">
        <v>414</v>
      </c>
      <c r="D413" s="136" t="s">
        <v>121</v>
      </c>
      <c r="E413" s="137" t="s">
        <v>415</v>
      </c>
      <c r="F413" s="138" t="s">
        <v>416</v>
      </c>
      <c r="G413" s="139" t="s">
        <v>214</v>
      </c>
      <c r="H413" s="140">
        <v>0</v>
      </c>
      <c r="I413" s="141">
        <v>38500</v>
      </c>
      <c r="J413" s="141">
        <f>ROUND(I413*H413,2)</f>
        <v>0</v>
      </c>
      <c r="K413" s="138" t="s">
        <v>123</v>
      </c>
      <c r="L413" s="31"/>
      <c r="M413" s="142" t="s">
        <v>3</v>
      </c>
      <c r="N413" s="143" t="s">
        <v>43</v>
      </c>
      <c r="O413" s="144">
        <v>0</v>
      </c>
      <c r="P413" s="144">
        <f>O413*H413</f>
        <v>0</v>
      </c>
      <c r="Q413" s="144">
        <v>0</v>
      </c>
      <c r="R413" s="144">
        <f>Q413*H413</f>
        <v>0</v>
      </c>
      <c r="S413" s="144">
        <v>0</v>
      </c>
      <c r="T413" s="145">
        <f>S413*H413</f>
        <v>0</v>
      </c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R413" s="146" t="s">
        <v>412</v>
      </c>
      <c r="AT413" s="146" t="s">
        <v>121</v>
      </c>
      <c r="AU413" s="146" t="s">
        <v>81</v>
      </c>
      <c r="AY413" s="17" t="s">
        <v>119</v>
      </c>
      <c r="BE413" s="147">
        <f>IF(N413="základní",J413,0)</f>
        <v>0</v>
      </c>
      <c r="BF413" s="147">
        <f>IF(N413="snížená",J413,0)</f>
        <v>0</v>
      </c>
      <c r="BG413" s="147">
        <f>IF(N413="zákl. přenesená",J413,0)</f>
        <v>0</v>
      </c>
      <c r="BH413" s="147">
        <f>IF(N413="sníž. přenesená",J413,0)</f>
        <v>0</v>
      </c>
      <c r="BI413" s="147">
        <f>IF(N413="nulová",J413,0)</f>
        <v>0</v>
      </c>
      <c r="BJ413" s="17" t="s">
        <v>79</v>
      </c>
      <c r="BK413" s="147">
        <f>ROUND(I413*H413,2)</f>
        <v>0</v>
      </c>
      <c r="BL413" s="17" t="s">
        <v>412</v>
      </c>
      <c r="BM413" s="146" t="s">
        <v>417</v>
      </c>
    </row>
    <row r="414" spans="2:51" s="13" customFormat="1" ht="12" hidden="1">
      <c r="B414" s="152"/>
      <c r="D414" s="148" t="s">
        <v>127</v>
      </c>
      <c r="E414" s="153" t="s">
        <v>3</v>
      </c>
      <c r="F414" s="154" t="s">
        <v>418</v>
      </c>
      <c r="H414" s="153" t="s">
        <v>3</v>
      </c>
      <c r="L414" s="152"/>
      <c r="M414" s="155"/>
      <c r="N414" s="156"/>
      <c r="O414" s="156"/>
      <c r="P414" s="156"/>
      <c r="Q414" s="156"/>
      <c r="R414" s="156"/>
      <c r="S414" s="156"/>
      <c r="T414" s="157"/>
      <c r="AT414" s="153" t="s">
        <v>127</v>
      </c>
      <c r="AU414" s="153" t="s">
        <v>81</v>
      </c>
      <c r="AV414" s="13" t="s">
        <v>79</v>
      </c>
      <c r="AW414" s="13" t="s">
        <v>34</v>
      </c>
      <c r="AX414" s="13" t="s">
        <v>72</v>
      </c>
      <c r="AY414" s="153" t="s">
        <v>119</v>
      </c>
    </row>
    <row r="415" spans="2:51" s="14" customFormat="1" ht="12" hidden="1">
      <c r="B415" s="158"/>
      <c r="D415" s="148" t="s">
        <v>127</v>
      </c>
      <c r="E415" s="159" t="s">
        <v>3</v>
      </c>
      <c r="F415" s="160" t="s">
        <v>79</v>
      </c>
      <c r="H415" s="161">
        <v>1</v>
      </c>
      <c r="L415" s="158"/>
      <c r="M415" s="162"/>
      <c r="N415" s="163"/>
      <c r="O415" s="163"/>
      <c r="P415" s="163"/>
      <c r="Q415" s="163"/>
      <c r="R415" s="163"/>
      <c r="S415" s="163"/>
      <c r="T415" s="164"/>
      <c r="AT415" s="159" t="s">
        <v>127</v>
      </c>
      <c r="AU415" s="159" t="s">
        <v>81</v>
      </c>
      <c r="AV415" s="14" t="s">
        <v>81</v>
      </c>
      <c r="AW415" s="14" t="s">
        <v>34</v>
      </c>
      <c r="AX415" s="14" t="s">
        <v>79</v>
      </c>
      <c r="AY415" s="159" t="s">
        <v>119</v>
      </c>
    </row>
    <row r="416" spans="1:65" s="2" customFormat="1" ht="14.45" customHeight="1" hidden="1">
      <c r="A416" s="30"/>
      <c r="B416" s="135"/>
      <c r="C416" s="136" t="s">
        <v>419</v>
      </c>
      <c r="D416" s="136" t="s">
        <v>121</v>
      </c>
      <c r="E416" s="137" t="s">
        <v>420</v>
      </c>
      <c r="F416" s="138" t="s">
        <v>421</v>
      </c>
      <c r="G416" s="139" t="s">
        <v>214</v>
      </c>
      <c r="H416" s="140">
        <v>0</v>
      </c>
      <c r="I416" s="141">
        <v>13750</v>
      </c>
      <c r="J416" s="141">
        <f>ROUND(I416*H416,2)</f>
        <v>0</v>
      </c>
      <c r="K416" s="138" t="s">
        <v>123</v>
      </c>
      <c r="L416" s="31"/>
      <c r="M416" s="142" t="s">
        <v>3</v>
      </c>
      <c r="N416" s="143" t="s">
        <v>43</v>
      </c>
      <c r="O416" s="144">
        <v>0</v>
      </c>
      <c r="P416" s="144">
        <f>O416*H416</f>
        <v>0</v>
      </c>
      <c r="Q416" s="144">
        <v>0</v>
      </c>
      <c r="R416" s="144">
        <f>Q416*H416</f>
        <v>0</v>
      </c>
      <c r="S416" s="144">
        <v>0</v>
      </c>
      <c r="T416" s="145">
        <f>S416*H416</f>
        <v>0</v>
      </c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R416" s="146" t="s">
        <v>412</v>
      </c>
      <c r="AT416" s="146" t="s">
        <v>121</v>
      </c>
      <c r="AU416" s="146" t="s">
        <v>81</v>
      </c>
      <c r="AY416" s="17" t="s">
        <v>119</v>
      </c>
      <c r="BE416" s="147">
        <f>IF(N416="základní",J416,0)</f>
        <v>0</v>
      </c>
      <c r="BF416" s="147">
        <f>IF(N416="snížená",J416,0)</f>
        <v>0</v>
      </c>
      <c r="BG416" s="147">
        <f>IF(N416="zákl. přenesená",J416,0)</f>
        <v>0</v>
      </c>
      <c r="BH416" s="147">
        <f>IF(N416="sníž. přenesená",J416,0)</f>
        <v>0</v>
      </c>
      <c r="BI416" s="147">
        <f>IF(N416="nulová",J416,0)</f>
        <v>0</v>
      </c>
      <c r="BJ416" s="17" t="s">
        <v>79</v>
      </c>
      <c r="BK416" s="147">
        <f>ROUND(I416*H416,2)</f>
        <v>0</v>
      </c>
      <c r="BL416" s="17" t="s">
        <v>412</v>
      </c>
      <c r="BM416" s="146" t="s">
        <v>422</v>
      </c>
    </row>
    <row r="417" spans="2:51" s="13" customFormat="1" ht="12" hidden="1">
      <c r="B417" s="152"/>
      <c r="D417" s="148" t="s">
        <v>127</v>
      </c>
      <c r="E417" s="153" t="s">
        <v>3</v>
      </c>
      <c r="F417" s="154" t="s">
        <v>423</v>
      </c>
      <c r="H417" s="153" t="s">
        <v>3</v>
      </c>
      <c r="L417" s="152"/>
      <c r="M417" s="155"/>
      <c r="N417" s="156"/>
      <c r="O417" s="156"/>
      <c r="P417" s="156"/>
      <c r="Q417" s="156"/>
      <c r="R417" s="156"/>
      <c r="S417" s="156"/>
      <c r="T417" s="157"/>
      <c r="AT417" s="153" t="s">
        <v>127</v>
      </c>
      <c r="AU417" s="153" t="s">
        <v>81</v>
      </c>
      <c r="AV417" s="13" t="s">
        <v>79</v>
      </c>
      <c r="AW417" s="13" t="s">
        <v>34</v>
      </c>
      <c r="AX417" s="13" t="s">
        <v>72</v>
      </c>
      <c r="AY417" s="153" t="s">
        <v>119</v>
      </c>
    </row>
    <row r="418" spans="2:51" s="14" customFormat="1" ht="12" hidden="1">
      <c r="B418" s="158"/>
      <c r="D418" s="148" t="s">
        <v>127</v>
      </c>
      <c r="E418" s="159" t="s">
        <v>3</v>
      </c>
      <c r="F418" s="160" t="s">
        <v>79</v>
      </c>
      <c r="H418" s="161">
        <v>1</v>
      </c>
      <c r="L418" s="158"/>
      <c r="M418" s="162"/>
      <c r="N418" s="163"/>
      <c r="O418" s="163"/>
      <c r="P418" s="163"/>
      <c r="Q418" s="163"/>
      <c r="R418" s="163"/>
      <c r="S418" s="163"/>
      <c r="T418" s="164"/>
      <c r="AT418" s="159" t="s">
        <v>127</v>
      </c>
      <c r="AU418" s="159" t="s">
        <v>81</v>
      </c>
      <c r="AV418" s="14" t="s">
        <v>81</v>
      </c>
      <c r="AW418" s="14" t="s">
        <v>34</v>
      </c>
      <c r="AX418" s="14" t="s">
        <v>79</v>
      </c>
      <c r="AY418" s="159" t="s">
        <v>119</v>
      </c>
    </row>
    <row r="419" spans="2:63" s="12" customFormat="1" ht="22.9" customHeight="1" hidden="1">
      <c r="B419" s="123"/>
      <c r="D419" s="124" t="s">
        <v>71</v>
      </c>
      <c r="E419" s="133" t="s">
        <v>424</v>
      </c>
      <c r="F419" s="133" t="s">
        <v>425</v>
      </c>
      <c r="J419" s="134">
        <f>J420</f>
        <v>0</v>
      </c>
      <c r="L419" s="123"/>
      <c r="M419" s="127"/>
      <c r="N419" s="128"/>
      <c r="O419" s="128"/>
      <c r="P419" s="129">
        <f>SUM(P420:P422)</f>
        <v>0</v>
      </c>
      <c r="Q419" s="128"/>
      <c r="R419" s="129">
        <f>SUM(R420:R422)</f>
        <v>0</v>
      </c>
      <c r="S419" s="128"/>
      <c r="T419" s="130">
        <f>SUM(T420:T422)</f>
        <v>0</v>
      </c>
      <c r="AR419" s="124" t="s">
        <v>141</v>
      </c>
      <c r="AT419" s="131" t="s">
        <v>71</v>
      </c>
      <c r="AU419" s="131" t="s">
        <v>79</v>
      </c>
      <c r="AY419" s="124" t="s">
        <v>119</v>
      </c>
      <c r="BK419" s="132">
        <f>SUM(BK420:BK422)</f>
        <v>0</v>
      </c>
    </row>
    <row r="420" spans="1:65" s="2" customFormat="1" ht="14.45" customHeight="1" hidden="1">
      <c r="A420" s="30"/>
      <c r="B420" s="135"/>
      <c r="C420" s="136" t="s">
        <v>426</v>
      </c>
      <c r="D420" s="136" t="s">
        <v>121</v>
      </c>
      <c r="E420" s="137" t="s">
        <v>427</v>
      </c>
      <c r="F420" s="138" t="s">
        <v>428</v>
      </c>
      <c r="G420" s="139" t="s">
        <v>214</v>
      </c>
      <c r="H420" s="140">
        <v>0</v>
      </c>
      <c r="I420" s="141">
        <v>8800</v>
      </c>
      <c r="J420" s="141">
        <f>ROUND(I420*H420,2)</f>
        <v>0</v>
      </c>
      <c r="K420" s="138" t="s">
        <v>123</v>
      </c>
      <c r="L420" s="31"/>
      <c r="M420" s="142" t="s">
        <v>3</v>
      </c>
      <c r="N420" s="143" t="s">
        <v>43</v>
      </c>
      <c r="O420" s="144">
        <v>0</v>
      </c>
      <c r="P420" s="144">
        <f>O420*H420</f>
        <v>0</v>
      </c>
      <c r="Q420" s="144">
        <v>0</v>
      </c>
      <c r="R420" s="144">
        <f>Q420*H420</f>
        <v>0</v>
      </c>
      <c r="S420" s="144">
        <v>0</v>
      </c>
      <c r="T420" s="145">
        <f>S420*H420</f>
        <v>0</v>
      </c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R420" s="146" t="s">
        <v>412</v>
      </c>
      <c r="AT420" s="146" t="s">
        <v>121</v>
      </c>
      <c r="AU420" s="146" t="s">
        <v>81</v>
      </c>
      <c r="AY420" s="17" t="s">
        <v>119</v>
      </c>
      <c r="BE420" s="147">
        <f>IF(N420="základní",J420,0)</f>
        <v>0</v>
      </c>
      <c r="BF420" s="147">
        <f>IF(N420="snížená",J420,0)</f>
        <v>0</v>
      </c>
      <c r="BG420" s="147">
        <f>IF(N420="zákl. přenesená",J420,0)</f>
        <v>0</v>
      </c>
      <c r="BH420" s="147">
        <f>IF(N420="sníž. přenesená",J420,0)</f>
        <v>0</v>
      </c>
      <c r="BI420" s="147">
        <f>IF(N420="nulová",J420,0)</f>
        <v>0</v>
      </c>
      <c r="BJ420" s="17" t="s">
        <v>79</v>
      </c>
      <c r="BK420" s="147">
        <f>ROUND(I420*H420,2)</f>
        <v>0</v>
      </c>
      <c r="BL420" s="17" t="s">
        <v>412</v>
      </c>
      <c r="BM420" s="146" t="s">
        <v>429</v>
      </c>
    </row>
    <row r="421" spans="2:51" s="13" customFormat="1" ht="12" hidden="1">
      <c r="B421" s="152"/>
      <c r="D421" s="148" t="s">
        <v>127</v>
      </c>
      <c r="E421" s="153" t="s">
        <v>3</v>
      </c>
      <c r="F421" s="154" t="s">
        <v>430</v>
      </c>
      <c r="H421" s="153" t="s">
        <v>3</v>
      </c>
      <c r="L421" s="152"/>
      <c r="M421" s="155"/>
      <c r="N421" s="156"/>
      <c r="O421" s="156"/>
      <c r="P421" s="156"/>
      <c r="Q421" s="156"/>
      <c r="R421" s="156"/>
      <c r="S421" s="156"/>
      <c r="T421" s="157"/>
      <c r="AT421" s="153" t="s">
        <v>127</v>
      </c>
      <c r="AU421" s="153" t="s">
        <v>81</v>
      </c>
      <c r="AV421" s="13" t="s">
        <v>79</v>
      </c>
      <c r="AW421" s="13" t="s">
        <v>34</v>
      </c>
      <c r="AX421" s="13" t="s">
        <v>72</v>
      </c>
      <c r="AY421" s="153" t="s">
        <v>119</v>
      </c>
    </row>
    <row r="422" spans="2:51" s="14" customFormat="1" ht="12" hidden="1">
      <c r="B422" s="158"/>
      <c r="D422" s="148" t="s">
        <v>127</v>
      </c>
      <c r="E422" s="159" t="s">
        <v>3</v>
      </c>
      <c r="F422" s="160" t="s">
        <v>79</v>
      </c>
      <c r="H422" s="161">
        <v>1</v>
      </c>
      <c r="L422" s="158"/>
      <c r="M422" s="181"/>
      <c r="N422" s="182"/>
      <c r="O422" s="182"/>
      <c r="P422" s="182"/>
      <c r="Q422" s="182"/>
      <c r="R422" s="182"/>
      <c r="S422" s="182"/>
      <c r="T422" s="183"/>
      <c r="AT422" s="159" t="s">
        <v>127</v>
      </c>
      <c r="AU422" s="159" t="s">
        <v>81</v>
      </c>
      <c r="AV422" s="14" t="s">
        <v>81</v>
      </c>
      <c r="AW422" s="14" t="s">
        <v>34</v>
      </c>
      <c r="AX422" s="14" t="s">
        <v>79</v>
      </c>
      <c r="AY422" s="159" t="s">
        <v>119</v>
      </c>
    </row>
    <row r="423" spans="1:31" s="2" customFormat="1" ht="6.95" customHeight="1">
      <c r="A423" s="30"/>
      <c r="B423" s="40"/>
      <c r="C423" s="41"/>
      <c r="D423" s="41"/>
      <c r="E423" s="41"/>
      <c r="F423" s="41"/>
      <c r="G423" s="41"/>
      <c r="H423" s="41"/>
      <c r="I423" s="41"/>
      <c r="J423" s="41"/>
      <c r="K423" s="41"/>
      <c r="L423" s="31"/>
      <c r="M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</row>
  </sheetData>
  <autoFilter ref="C93:K422"/>
  <mergeCells count="9">
    <mergeCell ref="E50:H50"/>
    <mergeCell ref="E84:H84"/>
    <mergeCell ref="E86:H8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Holcmanová Zdena, Ing.</dc:creator>
  <cp:keywords/>
  <dc:description/>
  <cp:lastModifiedBy>sulcmichal</cp:lastModifiedBy>
  <dcterms:created xsi:type="dcterms:W3CDTF">2020-11-03T06:07:54Z</dcterms:created>
  <dcterms:modified xsi:type="dcterms:W3CDTF">2020-12-11T07:33:20Z</dcterms:modified>
  <cp:category/>
  <cp:version/>
  <cp:contentType/>
  <cp:contentStatus/>
</cp:coreProperties>
</file>