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510" yWindow="630" windowWidth="21735" windowHeight="11700" firstSheet="4" activeTab="9"/>
  </bookViews>
  <sheets>
    <sheet name="Rekapitulace stavby" sheetId="1" r:id="rId1"/>
    <sheet name="00 - Ostatní náklady" sheetId="2" r:id="rId2"/>
    <sheet name="SO 004 - Příprava staveni..." sheetId="3" r:id="rId3"/>
    <sheet name="SO 104 - Parkoviště v nák..." sheetId="4" r:id="rId4"/>
    <sheet name="SO 104.1 - Parkoviště v n..." sheetId="5" r:id="rId5"/>
    <sheet name="SO 104.2 - Parkoviště v n..." sheetId="6" r:id="rId6"/>
    <sheet name="SO 304 - Odvodnění parkov..." sheetId="7" r:id="rId7"/>
    <sheet name="SO 424.1 - Kamerový systém" sheetId="8" r:id="rId8"/>
    <sheet name="SO 424.2 - Veřejné osvětlení" sheetId="9" r:id="rId9"/>
    <sheet name="Zamykací mechynismus_rozpočet" sheetId="11" r:id="rId10"/>
    <sheet name="Pokyny pro vyplnění" sheetId="10" r:id="rId11"/>
  </sheets>
  <definedNames>
    <definedName name="_xlnm._FilterDatabase" localSheetId="1" hidden="1">'00 - Ostatní náklady'!$C$85:$K$96</definedName>
    <definedName name="_xlnm._FilterDatabase" localSheetId="2" hidden="1">'SO 004 - Příprava staveni...'!$C$85:$K$191</definedName>
    <definedName name="_xlnm._FilterDatabase" localSheetId="3" hidden="1">'SO 104 - Parkoviště v nák...'!$C$90:$K$270</definedName>
    <definedName name="_xlnm._FilterDatabase" localSheetId="4" hidden="1">'SO 104.1 - Parkoviště v n...'!$C$89:$K$167</definedName>
    <definedName name="_xlnm._FilterDatabase" localSheetId="5" hidden="1">'SO 104.2 - Parkoviště v n...'!$C$91:$K$173</definedName>
    <definedName name="_xlnm._FilterDatabase" localSheetId="6" hidden="1">'SO 304 - Odvodnění parkov...'!$C$88:$K$161</definedName>
    <definedName name="_xlnm._FilterDatabase" localSheetId="7" hidden="1">'SO 424.1 - Kamerový systém'!$C$86:$K$113</definedName>
    <definedName name="_xlnm._FilterDatabase" localSheetId="8" hidden="1">'SO 424.2 - Veřejné osvětlení'!$C$83:$K$106</definedName>
    <definedName name="_xlnm.Print_Area" localSheetId="1">'00 - Ostatní náklady'!$C$4:$J$38,'00 - Ostatní náklady'!$C$44:$J$65,'00 - Ostatní náklady'!$C$71:$K$96</definedName>
    <definedName name="_xlnm.Print_Area" localSheetId="10">'Pokyny pro vyplnění'!$B$2:$K$69,'Pokyny pro vyplnění'!$B$72:$K$116,'Pokyny pro vyplnění'!$B$119:$K$188,'Pokyny pro vyplnění'!$B$196:$K$216</definedName>
    <definedName name="_xlnm.Print_Area" localSheetId="0">'Rekapitulace stavby'!$D$4:$AO$33,'Rekapitulace stavby'!$C$39:$AQ$68</definedName>
    <definedName name="_xlnm.Print_Area" localSheetId="2">'SO 004 - Příprava staveni...'!$C$4:$J$38,'SO 004 - Příprava staveni...'!$C$44:$J$65,'SO 004 - Příprava staveni...'!$C$71:$K$191</definedName>
    <definedName name="_xlnm.Print_Area" localSheetId="3">'SO 104 - Parkoviště v nák...'!$C$4:$J$38,'SO 104 - Parkoviště v nák...'!$C$44:$J$70,'SO 104 - Parkoviště v nák...'!$C$76:$K$270</definedName>
    <definedName name="_xlnm.Print_Area" localSheetId="4">'SO 104.1 - Parkoviště v n...'!$C$4:$J$38,'SO 104.1 - Parkoviště v n...'!$C$44:$J$69,'SO 104.1 - Parkoviště v n...'!$C$75:$K$167</definedName>
    <definedName name="_xlnm.Print_Area" localSheetId="5">'SO 104.2 - Parkoviště v n...'!$C$4:$J$38,'SO 104.2 - Parkoviště v n...'!$C$44:$J$71,'SO 104.2 - Parkoviště v n...'!$C$77:$K$173</definedName>
    <definedName name="_xlnm.Print_Area" localSheetId="6">'SO 304 - Odvodnění parkov...'!$C$4:$J$38,'SO 304 - Odvodnění parkov...'!$C$44:$J$68,'SO 304 - Odvodnění parkov...'!$C$74:$K$161</definedName>
    <definedName name="_xlnm.Print_Area" localSheetId="7">'SO 424.1 - Kamerový systém'!$C$4:$J$38,'SO 424.1 - Kamerový systém'!$C$44:$J$66,'SO 424.1 - Kamerový systém'!$C$72:$K$113</definedName>
    <definedName name="_xlnm.Print_Area" localSheetId="8">'SO 424.2 - Veřejné osvětlení'!$C$4:$J$38,'SO 424.2 - Veřejné osvětlení'!$C$44:$J$63,'SO 424.2 - Veřejné osvětlení'!$C$69:$K$106</definedName>
    <definedName name="_xlnm.Print_Area" localSheetId="9">'Zamykací mechynismus_rozpočet'!$A$1:$F$21</definedName>
    <definedName name="_xlnm.Print_Titles" localSheetId="0">'Rekapitulace stavby'!$49:$49</definedName>
    <definedName name="_xlnm.Print_Titles" localSheetId="1">'00 - Ostatní náklady'!$85:$85</definedName>
    <definedName name="_xlnm.Print_Titles" localSheetId="2">'SO 004 - Příprava staveni...'!$85:$85</definedName>
    <definedName name="_xlnm.Print_Titles" localSheetId="3">'SO 104 - Parkoviště v nák...'!$90:$90</definedName>
    <definedName name="_xlnm.Print_Titles" localSheetId="4">'SO 104.1 - Parkoviště v n...'!$89:$89</definedName>
    <definedName name="_xlnm.Print_Titles" localSheetId="5">'SO 104.2 - Parkoviště v n...'!$91:$91</definedName>
    <definedName name="_xlnm.Print_Titles" localSheetId="6">'SO 304 - Odvodnění parkov...'!$88:$88</definedName>
    <definedName name="_xlnm.Print_Titles" localSheetId="7">'SO 424.1 - Kamerový systém'!$86:$86</definedName>
    <definedName name="_xlnm.Print_Titles" localSheetId="8">'SO 424.2 - Veřejné osvětlení'!$83:$83</definedName>
  </definedNames>
  <calcPr calcId="145621"/>
</workbook>
</file>

<file path=xl/sharedStrings.xml><?xml version="1.0" encoding="utf-8"?>
<sst xmlns="http://schemas.openxmlformats.org/spreadsheetml/2006/main" count="7476" uniqueCount="1250">
  <si>
    <t>Export VZ</t>
  </si>
  <si>
    <t>List obsahuje:</t>
  </si>
  <si>
    <t>1) Rekapitulace stavby</t>
  </si>
  <si>
    <t>2) Rekapitulace objektů stavby a soupisů prací</t>
  </si>
  <si>
    <t>3.0</t>
  </si>
  <si>
    <t>ZAMOK</t>
  </si>
  <si>
    <t>False</t>
  </si>
  <si>
    <t>{a5cbb827-f36a-4d31-b80b-72a51df00e6a}</t>
  </si>
  <si>
    <t>0,01</t>
  </si>
  <si>
    <t>21</t>
  </si>
  <si>
    <t>15</t>
  </si>
  <si>
    <t>REKAPITULACE STAVBY</t>
  </si>
  <si>
    <t>v ---  níže se nacházejí doplnkové a pomocné údaje k sestavám  --- v</t>
  </si>
  <si>
    <t>Návod na vyplnění</t>
  </si>
  <si>
    <t>0,001</t>
  </si>
  <si>
    <t>Kód:</t>
  </si>
  <si>
    <t>19001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</si>
  <si>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</si>
  <si>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</si>
  <si>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STAVEBNÍ ÚPRAVY V OKOLÍ NÁDRAŽÍ V ČESKÉM BRODĚ- ČÁST4 - PARKOVIŠTĚ V NÁKLADOVÉ ČÁSTI NÁDRAŽÍ</t>
  </si>
  <si>
    <t>0,1</t>
  </si>
  <si>
    <t>KSO:</t>
  </si>
  <si>
    <t/>
  </si>
  <si>
    <t>CC-CZ:</t>
  </si>
  <si>
    <t>1</t>
  </si>
  <si>
    <t>Místo:</t>
  </si>
  <si>
    <t xml:space="preserve"> </t>
  </si>
  <si>
    <t>Datum:</t>
  </si>
  <si>
    <t>29. 1. 2019</t>
  </si>
  <si>
    <t>10</t>
  </si>
  <si>
    <t>100</t>
  </si>
  <si>
    <t>Zadavatel:</t>
  </si>
  <si>
    <t>IČ:</t>
  </si>
  <si>
    <t>Město Český Brod</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</si>
  <si>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</si>
  <si>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</si>
  <si>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</si>
  <si>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</si>
  <si>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</si>
  <si>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</si>
  <si>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</si>
  <si>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</si>
  <si>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</si>
  <si>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</si>
  <si>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</si>
  <si>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</si>
  <si>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</si>
  <si>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</si>
  <si>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</si>
  <si>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</si>
  <si>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</si>
  <si>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</si>
  <si>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</si>
  <si>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</si>
  <si>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</si>
  <si>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</si>
  <si>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</si>
  <si>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</si>
  <si>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</si>
  <si>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</si>
  <si>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</si>
  <si>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</si>
  <si>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</si>
  <si>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</si>
  <si>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</si>
  <si>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</si>
  <si>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</si>
  <si>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</si>
  <si>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</si>
  <si>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</si>
  <si>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</si>
  <si>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</si>
  <si>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</si>
  <si>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</si>
  <si>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</si>
  <si>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</si>
  <si>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</si>
  <si>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</si>
  <si>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</si>
  <si>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00</t>
  </si>
  <si>
    <t>Ostatní náklady</t>
  </si>
  <si>
    <t>STA</t>
  </si>
  <si>
    <t>{d15f2305-f624-4b40-aac7-976df9ba0eeb}</t>
  </si>
  <si>
    <t>2</t>
  </si>
  <si>
    <t>/</t>
  </si>
  <si>
    <t>Soupis</t>
  </si>
  <si>
    <t>{b933d92c-21fc-41a6-81b0-0ff19f9cd3a6}</t>
  </si>
  <si>
    <t>SO 004</t>
  </si>
  <si>
    <t>Příprava staveniště v nákladové části nádraží</t>
  </si>
  <si>
    <t>{aa0a9926-94a5-42d4-ba30-969ca2a6facb}</t>
  </si>
  <si>
    <t>{d411f180-4dfe-4fdb-a40b-b59158846812}</t>
  </si>
  <si>
    <t>SO 104</t>
  </si>
  <si>
    <t>Parkoviště v nákladové části nádraží</t>
  </si>
  <si>
    <t>{15da12b6-d122-47b4-9c3f-3c5ff819f0ab}</t>
  </si>
  <si>
    <t>{43538548-5ec2-45d2-acc1-9fab6e5326be}</t>
  </si>
  <si>
    <t>SO 104.1</t>
  </si>
  <si>
    <t>Parkoviště v nákladové části nádraží - Přístřešky pro kola</t>
  </si>
  <si>
    <t>{cddda1c7-9bbd-4a54-9a41-d0499ac023ee}</t>
  </si>
  <si>
    <t>{d55349d6-d2ee-43a6-8023-6c663ec3573f}</t>
  </si>
  <si>
    <t>SO 104.2</t>
  </si>
  <si>
    <t>Parkoviště v nákladové části nádraží - Cykloboxy</t>
  </si>
  <si>
    <t>{810fe453-71e3-4120-a342-0c7175ea39a9}</t>
  </si>
  <si>
    <t>{5073dcc5-8000-404f-af6a-c19a67b9d17b}</t>
  </si>
  <si>
    <t>SO 304</t>
  </si>
  <si>
    <t>Odvodnění parkoviště v nákladové části nádraží</t>
  </si>
  <si>
    <t>{d16a776b-3d50-4723-b1ad-23a4894f9f09}</t>
  </si>
  <si>
    <t>{3f03be10-2a6d-4a2a-b6e0-171c85ee85c9}</t>
  </si>
  <si>
    <t>SO 424.1</t>
  </si>
  <si>
    <t>Kamerový systém</t>
  </si>
  <si>
    <t>{6457e9ed-9808-43ad-bbe1-cf2b4df398bb}</t>
  </si>
  <si>
    <t>{fde1a7a8-3be2-4f0d-ab87-9107345bf861}</t>
  </si>
  <si>
    <t>SO 424.2</t>
  </si>
  <si>
    <t>Veřejné osvětlení</t>
  </si>
  <si>
    <t>{cdd73cad-1412-457a-9d00-1c9e5667f4fa}</t>
  </si>
  <si>
    <t>{09acbb37-5fa4-4910-9879-2fc57a91064f}</t>
  </si>
  <si>
    <t>1) Krycí list soupisu</t>
  </si>
  <si>
    <t>2) Rekapitulace</t>
  </si>
  <si>
    <t>3) Soupis prací</t>
  </si>
  <si>
    <t>Zpět na list:</t>
  </si>
  <si>
    <t>Rekapitulace stavby</t>
  </si>
  <si>
    <t>KRYCÍ LIST SOUPISU</t>
  </si>
  <si>
    <t>Objekt:</t>
  </si>
  <si>
    <t>00 - Ostatní náklady</t>
  </si>
  <si>
    <t>Soupis:</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</si>
  <si>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</si>
  <si>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</si>
  <si>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</si>
  <si>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</si>
  <si>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</si>
  <si>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</si>
  <si>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</si>
  <si>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</si>
  <si>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</si>
  <si>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</si>
  <si>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</si>
  <si>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</si>
  <si>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</si>
  <si>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</si>
  <si>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</si>
  <si>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</si>
  <si>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</si>
  <si>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</si>
  <si>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</si>
  <si>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</si>
  <si>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</si>
  <si>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</si>
  <si>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</si>
  <si>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</si>
  <si>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</si>
  <si>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5</t>
  </si>
  <si>
    <t>ROZPOCET</t>
  </si>
  <si>
    <t>VRN1</t>
  </si>
  <si>
    <t>Průzkumné, geodetické a projektové práce</t>
  </si>
  <si>
    <t>K</t>
  </si>
  <si>
    <t>012103000</t>
  </si>
  <si>
    <t>Průzkumné, geodetické a projektové práce geodetické práce před výstavbou</t>
  </si>
  <si>
    <t>Kč</t>
  </si>
  <si>
    <t>CS ÚRS 2016 01</t>
  </si>
  <si>
    <t>1024</t>
  </si>
  <si>
    <t>-1583353541</t>
  </si>
  <si>
    <t>012303000</t>
  </si>
  <si>
    <t xml:space="preserve">Průzkumné, geodetické a projektové práce geodetické práce po výstavbě, včetně geodetického zaměření celé stavby a všech ploch </t>
  </si>
  <si>
    <t>1792782018</t>
  </si>
  <si>
    <t>3</t>
  </si>
  <si>
    <t>013254000</t>
  </si>
  <si>
    <t>Průzkumné, geodetické a projektové práce projektové práce dokumentace stavby (výkresová a textová) skutečného provedení stavby</t>
  </si>
  <si>
    <t>-79449080</t>
  </si>
  <si>
    <t>VRN3</t>
  </si>
  <si>
    <t>Zařízení staveniště</t>
  </si>
  <si>
    <t>4</t>
  </si>
  <si>
    <t>030001000</t>
  </si>
  <si>
    <t>Základní rozdělení průvodních činností a nákladů zařízení staveniště</t>
  </si>
  <si>
    <t>-1735678061</t>
  </si>
  <si>
    <t>VRN4</t>
  </si>
  <si>
    <t>Inženýrská činnost</t>
  </si>
  <si>
    <t>044002000</t>
  </si>
  <si>
    <t>Hlavní tituly průvodních činností a nákladů inženýrská činnost revize</t>
  </si>
  <si>
    <t>-1255098170</t>
  </si>
  <si>
    <t>6</t>
  </si>
  <si>
    <t>045002000</t>
  </si>
  <si>
    <t>Hlavní tituly průvodních činností a nákladů inženýrská činnost kompletační a koordinační činnost</t>
  </si>
  <si>
    <t>-444315148</t>
  </si>
  <si>
    <t>SO 004 - Příprava staveniště v nákladové části nádraží</t>
  </si>
  <si>
    <t>HSV - Práce a dodávky HSV</t>
  </si>
  <si>
    <t xml:space="preserve">    1 - Zemní práce</t>
  </si>
  <si>
    <t xml:space="preserve">    9 - Ostatní konstrukce a práce, bourání</t>
  </si>
  <si>
    <t xml:space="preserve">    997 - Přesun sutě</t>
  </si>
  <si>
    <t>HSV</t>
  </si>
  <si>
    <t>Práce a dodávky HSV</t>
  </si>
  <si>
    <t>Zemní práce</t>
  </si>
  <si>
    <t>111201101</t>
  </si>
  <si>
    <t>Odstranění křovin a stromů s odstraněním kořenů průměru kmene do 100 mm do sklonu terénu 1 : 5, při celkové ploše do 1 000 m2</t>
  </si>
  <si>
    <t>m2</t>
  </si>
  <si>
    <t>1182248041</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</si>
  <si>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</si>
  <si>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</si>
  <si>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</si>
  <si>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112101103</t>
  </si>
  <si>
    <t>Kácení stromů s odřezáním kmene a s odvětvením listnatých, průměru kmene přes 500 do 700 mm</t>
  </si>
  <si>
    <t>kus</t>
  </si>
  <si>
    <t>195489597</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</si>
  <si>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</si>
  <si>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112201103</t>
  </si>
  <si>
    <t>Odstranění pařezů s jejich vykopáním, vytrháním nebo odstřelením, s přesekáním kořenů průměru přes 500 do 700 mm</t>
  </si>
  <si>
    <t>27095711</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</si>
  <si>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</si>
  <si>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113106061</t>
  </si>
  <si>
    <t>Rozebrání dlažeb při překopech inženýrských sítí plochy do 15 m2 s přemístěním hmot na skládku na vzdálenost do 3 m nebo s naložením na dopravní prostředek vozovek a ploch, s jakoukoliv výplní spár z drobných kostek nebo odseků kladených do lože z kameniva těženého</t>
  </si>
  <si>
    <t>1600323024</t>
  </si>
  <si>
    <t xml:space="preserve">Poznámka k souboru cen:
1. Ceny jsou určeny pouze pro rozebrání dlažeb včetně odstranění lože po překopech inženýrských
 sítí z důvodu oprav havárií, přeložek nebo běžných oprav.
2. Ceny nelze použít pro rozebrání dlažeb při zřízení nových inženýrských sítí.
3. Ceny nelze použít pro rozebrání dlažeb uložených do betonového lože nebo do cementové malty,
 které se oceňují cenami 113 10-7030, -7031 a -7032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</si>
  <si>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134</t>
  </si>
  <si>
    <t>122202202</t>
  </si>
  <si>
    <t>Odkopávky a prokopávky nezapažené pro silnice s přemístěním výkopku v příčných profilech na vzdálenost do 15 m nebo s naložením na dopravní prostředek v hornině tř. 3 přes 100 do 1 000 m3</t>
  </si>
  <si>
    <t>m3</t>
  </si>
  <si>
    <t>-28335705</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</si>
  <si>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</si>
  <si>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"výkop pro novou pláň zpevněné plochy" 134*0,42</t>
  </si>
  <si>
    <t>"výkop pro sanaci aktivní zóny" 310*0,5</t>
  </si>
  <si>
    <t>Součet</t>
  </si>
  <si>
    <t>122202209</t>
  </si>
  <si>
    <t>Odkopávky a prokopávky nezapažené pro silnice s přemístěním výkopku v příčných profilech na vzdálenost do 15 m nebo s naložením na dopravní prostředek v hornině tř. 3 Příplatek k cenám za lepivost horniny tř. 3</t>
  </si>
  <si>
    <t>24717021</t>
  </si>
  <si>
    <t>211,28*0,3</t>
  </si>
  <si>
    <t>7</t>
  </si>
  <si>
    <t>132201101</t>
  </si>
  <si>
    <t>Hloubení zapažených i nezapažených rýh šířky do 600 mm s urovnáním dna do předepsaného profilu a spádu v hornině tř. 3 do 100 m3</t>
  </si>
  <si>
    <t>-985021704</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</si>
  <si>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</si>
  <si>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"pro trativody" 0,50*0,40*8</t>
  </si>
  <si>
    <t>"výkop pro základ pro automat na duše " 0,50*0,50*0,50</t>
  </si>
  <si>
    <t>8</t>
  </si>
  <si>
    <t>132201109</t>
  </si>
  <si>
    <t>Hloubení zapažených i nezapažených rýh šířky do 600 mm s urovnáním dna do předepsaného profilu a spádu v hornině tř. 3 Příplatek k cenám za lepivost horniny tř. 3</t>
  </si>
  <si>
    <t>2053078437</t>
  </si>
  <si>
    <t>1,725*0,30</t>
  </si>
  <si>
    <t>9</t>
  </si>
  <si>
    <t>132201201</t>
  </si>
  <si>
    <t>Hloubení zapažených i nezapažených rýh šířky přes 600 do 2 000 mm s urovnáním dna do předepsaného profilu a spádu v hornině tř. 3 do 100 m3</t>
  </si>
  <si>
    <t>-1507021146</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</si>
  <si>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</si>
  <si>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"pro oplocení"  150</t>
  </si>
  <si>
    <t>132201209</t>
  </si>
  <si>
    <t>Hloubení zapažených i nezapažených rýh šířky přes 600 do 2 000 mm s urovnáním dna do předepsaného profilu a spádu v hornině tř. 3 Příplatek k cenám za lepivost horniny tř. 3</t>
  </si>
  <si>
    <t>-570060408</t>
  </si>
  <si>
    <t>150*0,30</t>
  </si>
  <si>
    <t>11</t>
  </si>
  <si>
    <t>162301403</t>
  </si>
  <si>
    <t>Vodorovné přemístění větví, kmenů nebo pařezů s naložením, složením a dopravou do 5000 m větví stromů listnatých, průměru kmene přes 500 do 700 mm</t>
  </si>
  <si>
    <t>1813056932</t>
  </si>
  <si>
    <t xml:space="preserve">Poznámka k souboru cen:
1. Průměr kmene i pařezu se měří v místě řezu.
2. Měrná jednotka je 1 strom.
</t>
  </si>
  <si>
    <t>12</t>
  </si>
  <si>
    <t>162301413</t>
  </si>
  <si>
    <t>Vodorovné přemístění větví, kmenů nebo pařezů s naložením, složením a dopravou do 5000 m kmenů stromů listnatých, průměru přes 500 do 700 mm</t>
  </si>
  <si>
    <t>83043282</t>
  </si>
  <si>
    <t>13</t>
  </si>
  <si>
    <t>162301423</t>
  </si>
  <si>
    <t>Vodorovné přemístění větví, kmenů nebo pařezů s naložením, složením a dopravou do 5000 m pařezů kmenů, průměru přes 500 do 700 mm</t>
  </si>
  <si>
    <t>133855700</t>
  </si>
  <si>
    <t>14</t>
  </si>
  <si>
    <t>162301501</t>
  </si>
  <si>
    <t>Vodorovné přemístění smýcených křovin do průměru kmene 100 mm na vzdálenost do 5 000 m</t>
  </si>
  <si>
    <t>-1403666752</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</si>
  <si>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</si>
  <si>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162701105</t>
  </si>
  <si>
    <t>Vodorovné přemístění výkopku nebo sypaniny po suchu na obvyklém dopravním prostředku, bez naložení výkopku, avšak se složením bez rozhrnutí z horniny tř. 1 až 4 na vzdálenost přes 9 000 do 10 000 m</t>
  </si>
  <si>
    <t>-1434979418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</si>
  <si>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</si>
  <si>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211,28+1,725+150</t>
  </si>
  <si>
    <t>"odečítá se zásyp výkopu pro oplocení viz SO 104"  -96,56</t>
  </si>
  <si>
    <t>16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</si>
  <si>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</si>
  <si>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</si>
  <si>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-1856314185</t>
  </si>
  <si>
    <t>266,445</t>
  </si>
  <si>
    <t>17</t>
  </si>
  <si>
    <t>171101104</t>
  </si>
  <si>
    <t>Uložení sypaniny do násypů s rozprostřením sypaniny ve vrstvách a s hrubým urovnáním zhutněných s uzavřením povrchu násypu z hornin soudržných s předepsanou mírou zhutnění v procentech výsledků zkoušek Proctor-Standard (dále jen PS) přes 100 do 102 % PS</t>
  </si>
  <si>
    <t>-829335503</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</si>
  <si>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</si>
  <si>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"výměny zeminy v aktivní zóně za drcené kamenivo 0/32 " 310*0,50</t>
  </si>
  <si>
    <t>18</t>
  </si>
  <si>
    <t>M</t>
  </si>
  <si>
    <t>583441710</t>
  </si>
  <si>
    <t>Kamenivo přírodní drcené hutné pro stavební účely PDK (drobné, hrubé a štěrkodrť) štěrkodrtě ČSN EN 13043 frakce   0-32  Olbramovice</t>
  </si>
  <si>
    <t>t</t>
  </si>
  <si>
    <t>266891525</t>
  </si>
  <si>
    <t>310*0,5*1,80*1,20*1,01</t>
  </si>
  <si>
    <t>19</t>
  </si>
  <si>
    <t>171201201</t>
  </si>
  <si>
    <t>Uložení sypaniny na skládky</t>
  </si>
  <si>
    <t>1303350859</t>
  </si>
  <si>
    <t>20</t>
  </si>
  <si>
    <t>171201211</t>
  </si>
  <si>
    <t>Uložení sypaniny poplatek za uložení sypaniny na skládce (skládkovné)</t>
  </si>
  <si>
    <t>120883470</t>
  </si>
  <si>
    <t>"dle pol.162701105"  266,445*1,80</t>
  </si>
  <si>
    <t>181951102</t>
  </si>
  <si>
    <t>Úprava pláně vyrovnáním výškových rozdílů v hornině tř. 1 až 4 se zhutněním</t>
  </si>
  <si>
    <t>1678005567</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</si>
  <si>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</si>
  <si>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"pod  živičnou vozovkou" 119</t>
  </si>
  <si>
    <t>"pod chodníkem" 14</t>
  </si>
  <si>
    <t>"pod zpevněnou plochou parkoviště" 620</t>
  </si>
  <si>
    <t>Ostatní konstrukce a práce, bourání</t>
  </si>
  <si>
    <t>22</t>
  </si>
  <si>
    <t>919735111</t>
  </si>
  <si>
    <t>Řezání stávajícího živičného krytu nebo podkladu hloubky do 50 mm</t>
  </si>
  <si>
    <t>m</t>
  </si>
  <si>
    <t>-184478760</t>
  </si>
  <si>
    <t>14*2</t>
  </si>
  <si>
    <t>23</t>
  </si>
  <si>
    <t>961044111</t>
  </si>
  <si>
    <t>Bourání základů z betonu prostého</t>
  </si>
  <si>
    <t>-1589283767</t>
  </si>
  <si>
    <t>"patky oplocení" 20</t>
  </si>
  <si>
    <t>24</t>
  </si>
  <si>
    <t>966071711</t>
  </si>
  <si>
    <t>Bourání plotových sloupků a vzpěr ocelových trubkových nebo profilovaných výšky do 2,50 m zabetonovaných</t>
  </si>
  <si>
    <t>-1435012479</t>
  </si>
  <si>
    <t>28</t>
  </si>
  <si>
    <t>25</t>
  </si>
  <si>
    <t>966071822</t>
  </si>
  <si>
    <t>Rozebrání oplocení z pletiva drátěného se čtvercovými oky, výšky přes 1,6 do 2,0 m</t>
  </si>
  <si>
    <t>1183522922</t>
  </si>
  <si>
    <t xml:space="preserve">Poznámka k souboru cen:
1. V cenách nejsou započteny náklady na demontáž sloupků.
</t>
  </si>
  <si>
    <t>71</t>
  </si>
  <si>
    <t>997</t>
  </si>
  <si>
    <t>Přesun sutě</t>
  </si>
  <si>
    <t>26</t>
  </si>
  <si>
    <t>997221561</t>
  </si>
  <si>
    <t>Vodorovná doprava suti bez naložení, ale se složením a s hrubým urovnáním z kusových materiálů, na vzdálenost do 1 km</t>
  </si>
  <si>
    <t>1844045641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</si>
  <si>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</si>
  <si>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134*0,32</t>
  </si>
  <si>
    <t>27</t>
  </si>
  <si>
    <t>997221569</t>
  </si>
  <si>
    <t>Vodorovná doprava suti bez naložení, ale se složením a s hrubým urovnáním Příplatek k ceně za každý další i započatý 1 km přes 1 km</t>
  </si>
  <si>
    <t>1421986202</t>
  </si>
  <si>
    <t>42,88</t>
  </si>
  <si>
    <t>997221571</t>
  </si>
  <si>
    <t>Vodorovná doprava vybouraných hmot bez naložení, ale se složením a s hrubým urovnáním na vzdálenost do 1 km</t>
  </si>
  <si>
    <t>1463403845</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</si>
  <si>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</si>
  <si>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"vybouraný materiál z oplocení "</t>
  </si>
  <si>
    <t>"beton " 40</t>
  </si>
  <si>
    <t>"sloupky a pletivo "  2</t>
  </si>
  <si>
    <t>29</t>
  </si>
  <si>
    <t>997221579</t>
  </si>
  <si>
    <t>Vodorovná doprava vybouraných hmot bez naložení, ale se složením a s hrubým urovnáním na vzdálenost Příplatek k ceně za každý další i započatý 1 km přes 1 km</t>
  </si>
  <si>
    <t>617922754</t>
  </si>
  <si>
    <t>30</t>
  </si>
  <si>
    <t>997221865</t>
  </si>
  <si>
    <t>Poplatek za uložení stavebního odpadu na skládce (skládkovné) betonového</t>
  </si>
  <si>
    <t>1785680915</t>
  </si>
  <si>
    <t>"drobné kostky" 134*0,320</t>
  </si>
  <si>
    <t>"beton + prvky oplocení" 42</t>
  </si>
  <si>
    <t>SO 104 - Parkoviště v nákladové části nádraží</t>
  </si>
  <si>
    <t xml:space="preserve">    2 - Zakládání</t>
  </si>
  <si>
    <t xml:space="preserve">    3 - Svislé a kompletní konstrukce</t>
  </si>
  <si>
    <t xml:space="preserve">    5 - Komunikace</t>
  </si>
  <si>
    <t xml:space="preserve">    9 - Ostatní konstrukce a práce-bourání</t>
  </si>
  <si>
    <t xml:space="preserve">    998 - Přesun hmot</t>
  </si>
  <si>
    <t>PSV - Práce a dodávky PSV</t>
  </si>
  <si>
    <t xml:space="preserve">    711 - Izolace proti vodě, vlhkosti a plynům</t>
  </si>
  <si>
    <t>174101101</t>
  </si>
  <si>
    <t>Zásyp sypaninou z jakékoliv horniny s uložením výkopku ve vrstvách se zhutněním jam, šachet, rýh nebo kolem objektů v těchto vykopávkách</t>
  </si>
  <si>
    <t>-1681442882</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</si>
  <si>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</si>
  <si>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"oplocení " 1,36*71</t>
  </si>
  <si>
    <t>181301102</t>
  </si>
  <si>
    <t>Rozprostření a urovnání ornice v rovině nebo ve svahu sklonu do 1:5 při souvislé ploše do 500 m2, tl. vrstvy přes 100 do 150 mm</t>
  </si>
  <si>
    <t>729940959</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</si>
  <si>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</si>
  <si>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63</t>
  </si>
  <si>
    <t>59100001</t>
  </si>
  <si>
    <t>Nákup a doprava ornice</t>
  </si>
  <si>
    <t>-1966346648</t>
  </si>
  <si>
    <t>" pro  ohumusování "  63*0,15*1,20*1,01</t>
  </si>
  <si>
    <t>"výměna zeminy pro osazení keři " 0,01*50*1,20*1,01</t>
  </si>
  <si>
    <t>181411131</t>
  </si>
  <si>
    <t>Založení trávníku na půdě předem připravené plochy do 1000 m2 výsevem včetně utažení parkového v rovině nebo na svahu do 1:5</t>
  </si>
  <si>
    <t>623813772</t>
  </si>
  <si>
    <t>005724100</t>
  </si>
  <si>
    <t>osiva pícnin směsi travní balení obvykle 25 kg parková</t>
  </si>
  <si>
    <t>kg</t>
  </si>
  <si>
    <t>-1530015517</t>
  </si>
  <si>
    <t>"30g/m2"</t>
  </si>
  <si>
    <t>63*0,03*1,03</t>
  </si>
  <si>
    <t>183111313</t>
  </si>
  <si>
    <t>Hloubení jamek pro vysazování rostlin v zemině tř.1 až 4 s výměnou půdy z 100% v rovině nebo na svahu do 1:5, objemu přes 0,005 do 0,01 m3</t>
  </si>
  <si>
    <t>145741196</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</si>
  <si>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</si>
  <si>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50</t>
  </si>
  <si>
    <t>184102211</t>
  </si>
  <si>
    <t>Výsadba keře bez balu do předem vyhloubené jamky se zalitím v rovině nebo na svahu do 1:5 výšky do 1 m v terénu</t>
  </si>
  <si>
    <t>1765031201</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</si>
  <si>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</si>
  <si>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02652001</t>
  </si>
  <si>
    <t>Dřeviny okrasné listnaté Zlatice prostřední (Forsythia intermedia) 60 - 80 cm   kont. 10 l</t>
  </si>
  <si>
    <t>-968505315</t>
  </si>
  <si>
    <t>50*1,01</t>
  </si>
  <si>
    <t>Zakládání</t>
  </si>
  <si>
    <t>211531112</t>
  </si>
  <si>
    <t>Výplň kamenivem do rýh odvodňovacích žeber nebo trativodů bez zhutnění, s úpravou povrchu výplně kamenivem hrubým drceným frakce 16 až 63 mm</t>
  </si>
  <si>
    <t>-2001206561</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</si>
  <si>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</si>
  <si>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0,4*0,45*8</t>
  </si>
  <si>
    <t>211971121</t>
  </si>
  <si>
    <t>Zřízení opláštění výplně z geotextilie odvodňovacích žeber nebo trativodů v rýze nebo zářezu se stěnami svislými nebo šikmými o sklonu přes 1:2 při rozvinuté šířce opláštění do 2,5 m</t>
  </si>
  <si>
    <t>-1599567</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</si>
  <si>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</si>
  <si>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8*1,90</t>
  </si>
  <si>
    <t>693660530</t>
  </si>
  <si>
    <t>geotextilie separační</t>
  </si>
  <si>
    <t>1064845616</t>
  </si>
  <si>
    <t>15,20*1,10 "pro trativody"</t>
  </si>
  <si>
    <t>212532111</t>
  </si>
  <si>
    <t>Lože pro trativody z kameniva hrubého drceného</t>
  </si>
  <si>
    <t>1789035933</t>
  </si>
  <si>
    <t xml:space="preserve">Poznámka k souboru cen:
1. V cenách jsou započteny i náklady na vyčištění dna rýh a na urovnání povrchu lože.
2. V ceně materiálu jsou započteny i náklady na prohození výkopku.
</t>
  </si>
  <si>
    <t>0,40*0,05*8</t>
  </si>
  <si>
    <t>212752311</t>
  </si>
  <si>
    <t>Trativody z drenážních trubek se zřízením štěrkopískového lože pod trubky a s jejich obsypem v průměrném celkovém množství do 0,15 m3/m v otevřeném výkopu z trubek plastových tuhých SN 8 DN 100</t>
  </si>
  <si>
    <t>1901129147</t>
  </si>
  <si>
    <t>"oplocení " 2*71</t>
  </si>
  <si>
    <t>212752312</t>
  </si>
  <si>
    <t>Trativody z drenážních trubek se zřízením štěrkopískového lože pod trubky a s jejich obsypem v průměrném celkovém množství do 0,15 m3/m v otevřeném výkopu z trubek plastových tuhých SN 8 DN 150</t>
  </si>
  <si>
    <t>840638142</t>
  </si>
  <si>
    <t>272313811</t>
  </si>
  <si>
    <t>Základy z betonu prostého klenby z betonu kamenem neprokládaného tř. C 25/30</t>
  </si>
  <si>
    <t>-987391763</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</si>
  <si>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</si>
  <si>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"základ pro automat na duše "0,5*0,5*0,5</t>
  </si>
  <si>
    <t>273321211</t>
  </si>
  <si>
    <t>Základy z betonu železového (bez výztuže) desky z betonu bez zvýšených nároků na prostředí tř. C 12/15</t>
  </si>
  <si>
    <t>534216675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</si>
  <si>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</si>
  <si>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"podkladní beton -oplocení" 0,90*0,05*71,00</t>
  </si>
  <si>
    <t>274321511</t>
  </si>
  <si>
    <t>Základy z betonu železového (bez výztuže) pasy z betonu bez zvýšených nároků na prostředí tř. C 25/30</t>
  </si>
  <si>
    <t>1215781356</t>
  </si>
  <si>
    <t>"oplocení " 0,70*0,50*71,00</t>
  </si>
  <si>
    <t>274351215</t>
  </si>
  <si>
    <t>Bednění základových stěn pasů svislé nebo šikmé (odkloněné), půdorysně přímé nebo zalomené ve volných nebo zapažených jámách, rýhách, šachtách, včetně případných vzpěr zřízení</t>
  </si>
  <si>
    <t>-947306781</t>
  </si>
  <si>
    <t>"oplocení   "0,50*2*71</t>
  </si>
  <si>
    <t>274351216</t>
  </si>
  <si>
    <t>Bednění základových stěn pasů svislé nebo šikmé (odkloněné), půdorysně přímé nebo zalomené ve volných nebo zapažených jámách, rýhách, šachtách, včetně případných vzpěr odstranění</t>
  </si>
  <si>
    <t>-1466412373</t>
  </si>
  <si>
    <t>274362021</t>
  </si>
  <si>
    <t>Výztuž základů kleneb ze svařovaných sítí z drátů typu KARI</t>
  </si>
  <si>
    <t>-1137500959</t>
  </si>
  <si>
    <t xml:space="preserve">Poznámka k souboru cen:
1. Ceny platí pro desky rovné, s náběhy, hřibové nebo upnuté do žeber včetně výztuže těchto žeber.
</t>
  </si>
  <si>
    <t>"oplocení " 0,00799*99,40*1,20</t>
  </si>
  <si>
    <t>919990001</t>
  </si>
  <si>
    <t>Mobiliář- pumpa na kola Biketower , montáž</t>
  </si>
  <si>
    <t>518385287</t>
  </si>
  <si>
    <t>54800001</t>
  </si>
  <si>
    <t>Mobiliář- pumpa na kola Biketower</t>
  </si>
  <si>
    <t>-468768850</t>
  </si>
  <si>
    <t>919990002</t>
  </si>
  <si>
    <t>Mobiliář- automat na duše , montáž</t>
  </si>
  <si>
    <t>1889615170</t>
  </si>
  <si>
    <t>54800002</t>
  </si>
  <si>
    <t>Mobiliář- automat na duše</t>
  </si>
  <si>
    <t>-324104594</t>
  </si>
  <si>
    <t>919990003</t>
  </si>
  <si>
    <t>Mobiliář- stojan na automat na duše , montáž</t>
  </si>
  <si>
    <t>1677559472</t>
  </si>
  <si>
    <t>54800003</t>
  </si>
  <si>
    <t>Mobiliář- stojan na automat na duše</t>
  </si>
  <si>
    <t>-1277098596</t>
  </si>
  <si>
    <t>Svislé a kompletní konstrukce</t>
  </si>
  <si>
    <t>338171113</t>
  </si>
  <si>
    <t>Osazování sloupků a vzpěr plotových ocelových trubkových nebo profilovaných výšky do 2,00 m se zabetonováním (tř. C 25/30) do 0,08 m3 do připravených jamek</t>
  </si>
  <si>
    <t>-143862036</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</si>
  <si>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</si>
  <si>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55300002</t>
  </si>
  <si>
    <t>Dodávka prvků oplocení -sloupek 60x60mm, délka1,70m,Zn+PVC,vč.čepičky</t>
  </si>
  <si>
    <t>1158493566</t>
  </si>
  <si>
    <t>55300003</t>
  </si>
  <si>
    <t>Dodávka prvků oplocení - kotevní platle -materiál Zn</t>
  </si>
  <si>
    <t>718587025</t>
  </si>
  <si>
    <t>55300004</t>
  </si>
  <si>
    <t>Dodávka prvků oplocení - kotevní platle excentrické-materiál Zn</t>
  </si>
  <si>
    <t>-1270606162</t>
  </si>
  <si>
    <t>31</t>
  </si>
  <si>
    <t>348171130</t>
  </si>
  <si>
    <t>Osazení oplocení z dílců kovových rámových, na ocelové sloupky do 15 st. sklonu svahu, výšky přes 1,5 do 2,0 m</t>
  </si>
  <si>
    <t>-245402485</t>
  </si>
  <si>
    <t xml:space="preserve">Poznámka k souboru cen:
1. V cenách nejsou započteny náklady na dodávku dílců, tyto se oceňují ve specifikaci.
</t>
  </si>
  <si>
    <t>"výška panelů 1,53m " 71</t>
  </si>
  <si>
    <t>32</t>
  </si>
  <si>
    <t>55300001</t>
  </si>
  <si>
    <t xml:space="preserve">Dodávka prvků poplocení - průmyslové panely- 2500x1530 - ZN+PVC barva zelená </t>
  </si>
  <si>
    <t>-1938968835</t>
  </si>
  <si>
    <t>33</t>
  </si>
  <si>
    <t>348171131</t>
  </si>
  <si>
    <t>Montáž a dodávka stínící tkaniny HDPE na plot</t>
  </si>
  <si>
    <t>-1595882208</t>
  </si>
  <si>
    <t>34</t>
  </si>
  <si>
    <t>348262500</t>
  </si>
  <si>
    <t>Plot z betonových bloků - výztuž z kari sítě a dobetonování tvárnic ztraceného bednění tl.i šířky do 200 mm</t>
  </si>
  <si>
    <t>-1397115699</t>
  </si>
  <si>
    <t>"v této položce započtena výztuž a dobetonování zdi z tvárnic ztraceného bednění - 7m3 betonu a 50kg výztužných tyčí"</t>
  </si>
  <si>
    <t>1,00*71,00</t>
  </si>
  <si>
    <t>35</t>
  </si>
  <si>
    <t>348272213</t>
  </si>
  <si>
    <t>Ploty z tvárnic betonových plotová zeď na maltu cementovou včetně spárování současně při zdění z tvarovek oboustranně štípaných, dutých přírodních, tloušťka zdiva 195 mm</t>
  </si>
  <si>
    <t>1642578246</t>
  </si>
  <si>
    <t xml:space="preserve">Poznámka k souboru cen: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</si>
  <si>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 xml:space="preserve">"v položce započteny pouze tvárnice ztraceného bednění  a zdící materiály- montáž a dodávka" </t>
  </si>
  <si>
    <t>"podezdívka" 1,00*71,00</t>
  </si>
  <si>
    <t>36</t>
  </si>
  <si>
    <t>348272513</t>
  </si>
  <si>
    <t>Ploty z tvárnic betonových plotová stříška lepená mrazuvzdorným lepidlem z tvarovek hladkých nebo štípaných, sedlového tvaru přírodních, tloušťka zdiva 195 mm</t>
  </si>
  <si>
    <t>1648131342</t>
  </si>
  <si>
    <t>Komunikace</t>
  </si>
  <si>
    <t>37</t>
  </si>
  <si>
    <t>564851111</t>
  </si>
  <si>
    <t>Podklad ze štěrkodrti ŠD s rozprostřením a zhutněním, po zhutnění tl. 150 mm</t>
  </si>
  <si>
    <t>-731798005</t>
  </si>
  <si>
    <t xml:space="preserve">"chodník fr.0/32"                                                 14 </t>
  </si>
  <si>
    <t>"vozovka zpevněná plocha+rozšíření pod obrubníky fr. 0/63  "    620+100</t>
  </si>
  <si>
    <t>"vozovka zpevněná plocha +rozšíření pod obrubníky fr. 0/32  "    620</t>
  </si>
  <si>
    <t>38</t>
  </si>
  <si>
    <t>564871111</t>
  </si>
  <si>
    <t>Podklad ze štěrkodrti ŠD s rozprostřením a zhutněním, po zhutnění tl. 250 mm</t>
  </si>
  <si>
    <t>-2093256561</t>
  </si>
  <si>
    <t>"vozovka živice+rozšíření pod obrubníky fr. 0/63  "    119+30</t>
  </si>
  <si>
    <t>39</t>
  </si>
  <si>
    <t>565166122</t>
  </si>
  <si>
    <t>Asfaltový beton vrstva podkladní ACP 22 (obalované kamenivo hrubozrnné - OKH) s rozprostřením a zhutněním v pruhu šířky přes 3 m, po zhutnění tl. 90 mm</t>
  </si>
  <si>
    <t>134035426</t>
  </si>
  <si>
    <t xml:space="preserve">Poznámka k souboru cen:
1. ČSN EN 13108-1 připouští pro ACP 22 pouze tl. 60 až 100 mm.
</t>
  </si>
  <si>
    <t>"vozovka živice" 119</t>
  </si>
  <si>
    <t>40</t>
  </si>
  <si>
    <t>573111112</t>
  </si>
  <si>
    <t>Postřik živičný infiltrační z asfaltu silničního s posypem kamenivem, v množství 1,00 kg/m2</t>
  </si>
  <si>
    <t>999177552</t>
  </si>
  <si>
    <t>"vozovka živice"  149</t>
  </si>
  <si>
    <t>41</t>
  </si>
  <si>
    <t>573231112</t>
  </si>
  <si>
    <t>Postřik živičný spojovací bez posypu kamenivem ze silniční emulze, v množství od 0,50 do 0,80 kg/m2</t>
  </si>
  <si>
    <t>991133436</t>
  </si>
  <si>
    <t>"vozovka živice"  119*2</t>
  </si>
  <si>
    <t>42</t>
  </si>
  <si>
    <t>577134221</t>
  </si>
  <si>
    <t>Asfaltový beton vrstva obrusná ACO 11 (ABS) s rozprostřením a se zhutněním z nemodifikovaného asfaltu v pruhu šířky přes 3 m tř. II, po zhutnění tl. 40 mm</t>
  </si>
  <si>
    <t>1216634883</t>
  </si>
  <si>
    <t xml:space="preserve">Poznámka k souboru cen:
1. ČSN EN 13108-1 připouští pro ACO 11 pouze tl. 35 až 50 mm.
</t>
  </si>
  <si>
    <t>43</t>
  </si>
  <si>
    <t>577155122</t>
  </si>
  <si>
    <t>Asfaltový beton vrstva ložní ACL 16 (ABH) s rozprostřením a zhutněním z nemodifikovaného asfaltu v pruhu šířky přes 3 m, po zhutnění tl. 60 mm</t>
  </si>
  <si>
    <t>-658622635</t>
  </si>
  <si>
    <t xml:space="preserve">Poznámka k souboru cen:
1. ČSN EN 13108-1 připouští pro ACL 16 pouze tl. 50 až 70 mm.
</t>
  </si>
  <si>
    <t>44</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</si>
  <si>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</si>
  <si>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</si>
  <si>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-931195949</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</si>
  <si>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</si>
  <si>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"chodník" 14</t>
  </si>
  <si>
    <t>45</t>
  </si>
  <si>
    <t>592453081</t>
  </si>
  <si>
    <t>Dlaždice betonové dlažba zámková (ČSN EN 1338) dlažba vibrolisovaná BEST standardní povrch (uzavřený hladký povrch) provedení: přírodní tvarově jednoduchá dlažba KLASIKO              20 x 10 x 6</t>
  </si>
  <si>
    <t>-438127209</t>
  </si>
  <si>
    <t xml:space="preserve"> 12,20*1,02</t>
  </si>
  <si>
    <t>46</t>
  </si>
  <si>
    <t>592452670</t>
  </si>
  <si>
    <t>Dlaždice betonové dlažba zámková (ČSN EN 1338) dlažba vibrolisovaná BEST tvarově jednoduchá dlažba KLASIKO pro nevidomé 20 x 10 x 6</t>
  </si>
  <si>
    <t>1087472854</t>
  </si>
  <si>
    <t>1,80*1,02</t>
  </si>
  <si>
    <t>47</t>
  </si>
  <si>
    <t>596212213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</si>
  <si>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</si>
  <si>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-1460325607</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</si>
  <si>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</si>
  <si>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"vozovka-zpevěná plocha" 620</t>
  </si>
  <si>
    <t>48</t>
  </si>
  <si>
    <t>592452660</t>
  </si>
  <si>
    <t>Dlaždice betonové dlažba zámková (ČSN EN 1338) dlažba vibrolisovaná BEST tvarově jednoduchá dlažba KLASIKO              20 x 10 x 8</t>
  </si>
  <si>
    <t>-54757953</t>
  </si>
  <si>
    <t>620*1,02</t>
  </si>
  <si>
    <t>Ostatní konstrukce a práce-bourání</t>
  </si>
  <si>
    <t>49</t>
  </si>
  <si>
    <t>914111111</t>
  </si>
  <si>
    <t>Montáž svislé dopravní značky základní velikosti do 1 m2 objímkami na sloupky nebo konzoly</t>
  </si>
  <si>
    <t>-108802031</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</si>
  <si>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</si>
  <si>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404442310</t>
  </si>
  <si>
    <t>Výrobky a zabezpečovací prvky pro zařízení silniční značky dopravní svislé FeZn  plech FeZn AL     plech Al NK, 3M   povrchová úprava reflexní fólií tř.1 čtvercové značky P2, P3, P8, IP1-7,IP10,E1,E2,E6,E9,E10,E12,IJ4 500 x 500 mm AL- NK reflexní tř.1</t>
  </si>
  <si>
    <t>1183199784</t>
  </si>
  <si>
    <t>"E9" 1</t>
  </si>
  <si>
    <t>51</t>
  </si>
  <si>
    <t>404442570</t>
  </si>
  <si>
    <t>Výrobky a zabezpečovací prvky pro zařízení silniční značky dopravní svislé FeZn  plech FeZn AL     plech Al NK, 3M   povrchová úprava reflexní fólií tř.1 obdélníkové značky IP8,IP9,IP11,IP12, IP13,IS15, IJ1-15, E2,E12 500x700 mm AL- NK reflexní tř.1</t>
  </si>
  <si>
    <t>-1165075807</t>
  </si>
  <si>
    <t>"IP 12" 2</t>
  </si>
  <si>
    <t>52</t>
  </si>
  <si>
    <t>404443330</t>
  </si>
  <si>
    <t>Výrobky a zabezpečovací prvky pro zařízení silniční značky dopravní svislé FeZn  plech FeZn AL     plech Al NK, 3M   povrchová úprava reflexní fólií tř.1 obdélníkové značky E3a, E3b, E4, E5, E8d, E8c, E8a,E8b 500 x 150 mm AL- NK reflexní tř.1</t>
  </si>
  <si>
    <t>-1810430498</t>
  </si>
  <si>
    <t>"E8e" 1</t>
  </si>
  <si>
    <t>53</t>
  </si>
  <si>
    <t>914511111</t>
  </si>
  <si>
    <t>Montáž sloupku dopravních značek délky do 3,5 m do betonového základu</t>
  </si>
  <si>
    <t>458003632</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</si>
  <si>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</si>
  <si>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"nové značky "2</t>
  </si>
  <si>
    <t>54</t>
  </si>
  <si>
    <t>404452300</t>
  </si>
  <si>
    <t>výrobky a tabule orientační pro návěstí a zabezpečovací zařízení silniční značky dopravní svislé sloupky Zn 70 - 350</t>
  </si>
  <si>
    <t>-1593543305</t>
  </si>
  <si>
    <t>55</t>
  </si>
  <si>
    <t>915111111</t>
  </si>
  <si>
    <t>Vodorovné dopravní značení stříkané barvou dělící čára šířky 125 mm souvislá bílá základní</t>
  </si>
  <si>
    <t>1239649492</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</si>
  <si>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915 11 a 915 12 určuje v m a u cen 915 13 v m2 stříkané
 plochy bez mezer.
</t>
  </si>
  <si>
    <t>"V 10b" 55</t>
  </si>
  <si>
    <t>56</t>
  </si>
  <si>
    <t>915111115</t>
  </si>
  <si>
    <t>Vodorovné dopravní značení stříkané barvou dělící čára šířky 125 mm souvislá žlutá základní</t>
  </si>
  <si>
    <t>-355509121</t>
  </si>
  <si>
    <t>"V11a " 126</t>
  </si>
  <si>
    <t>57</t>
  </si>
  <si>
    <t>915311111</t>
  </si>
  <si>
    <t>Vodorovné značení předformovaným termoplastem dopravní značky barevné velikosti do 1 m2</t>
  </si>
  <si>
    <t>214418021</t>
  </si>
  <si>
    <t xml:space="preserve">Poznámka k souboru cen: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</si>
  <si>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"O1-invalidní stání "   1,00*5</t>
  </si>
  <si>
    <t>"motocyklista"             1,00*10</t>
  </si>
  <si>
    <t>58</t>
  </si>
  <si>
    <t>915611111</t>
  </si>
  <si>
    <t>Předznačení pro vodorovné značení stříkané barvou nebo prováděné z nátěrových hmot liniové dělicí čáry, vodicí proužky</t>
  </si>
  <si>
    <t>-855497686</t>
  </si>
  <si>
    <t xml:space="preserve">Poznámka k souboru cen:
1. Množství měrných jednotek se určuje:
 a) pro cenu -1111 v m délky dělicí čáry nebo vodícího proužku (včetně mezer),
 b) pro cenu -1112 v m2 natírané nebo stříkané plochy.
</t>
  </si>
  <si>
    <t>"V10b"      55</t>
  </si>
  <si>
    <t>"V11a "   126</t>
  </si>
  <si>
    <t>59</t>
  </si>
  <si>
    <t>916131213</t>
  </si>
  <si>
    <t>Osazení silničního obrubníku betonového se zřízením lože, s vyplněním a zatřením spár cementovou maltou stojatého s boční opěrou z betonu prostého tř. C 12/15, do lože z betonu prostého téže značky</t>
  </si>
  <si>
    <t>CS ÚRS 2015 02</t>
  </si>
  <si>
    <t>684137878</t>
  </si>
  <si>
    <t>137,50</t>
  </si>
  <si>
    <t>60</t>
  </si>
  <si>
    <t>592174600</t>
  </si>
  <si>
    <t>Obrubníky betonové a železobetonové chodníkové ABO    2-15    100 x 15 x 25</t>
  </si>
  <si>
    <t>-40460373</t>
  </si>
  <si>
    <t>137,50*1,01</t>
  </si>
  <si>
    <t>61</t>
  </si>
  <si>
    <t>916231213</t>
  </si>
  <si>
    <t>Osazení chodníkového obrubníku betonového se zřízením lože, s vyplněním a zatřením spár cementovou maltou stojatého s boční opěrou z betonu prostého tř. C 12/15, do lože z betonu prostého téže značky</t>
  </si>
  <si>
    <t>1567335503</t>
  </si>
  <si>
    <t>3,5</t>
  </si>
  <si>
    <t>62</t>
  </si>
  <si>
    <t>592174110</t>
  </si>
  <si>
    <t>Obrubníky betonové a železobetonové chodníkové ABO   15-10    100 x 8 x 20</t>
  </si>
  <si>
    <t>-358673949</t>
  </si>
  <si>
    <t>3,50*1,01</t>
  </si>
  <si>
    <t>916991121</t>
  </si>
  <si>
    <t>Lože pod obrubníky, krajníky nebo obruby z dlažebních kostek z betonu prostého tř. C 12/15</t>
  </si>
  <si>
    <t>-1052982172</t>
  </si>
  <si>
    <t>7,10</t>
  </si>
  <si>
    <t>64</t>
  </si>
  <si>
    <t>919724121</t>
  </si>
  <si>
    <t>Drenážní geosyntetikum s tuhým jádrem laminované geotextilií jednostranně</t>
  </si>
  <si>
    <t>409230444</t>
  </si>
  <si>
    <t xml:space="preserve">Poznámka k souboru cen:
1. V cenách jsou započteny i náklady na položení a dodání drenážního geosyntetika včetně přesahů.
</t>
  </si>
  <si>
    <t>"podél obrubníku" 137,50*0,60</t>
  </si>
  <si>
    <t>998</t>
  </si>
  <si>
    <t>Přesun hmot</t>
  </si>
  <si>
    <t>65</t>
  </si>
  <si>
    <t>998223011</t>
  </si>
  <si>
    <t>Přesun hmot pro pozemní komunikace s krytem dlážděným dopravní vzdálenost do 200 m jakékoliv délky objektu</t>
  </si>
  <si>
    <t>-1782455449</t>
  </si>
  <si>
    <t>PSV</t>
  </si>
  <si>
    <t>Práce a dodávky PSV</t>
  </si>
  <si>
    <t>711</t>
  </si>
  <si>
    <t>Izolace proti vodě, vlhkosti a plynům</t>
  </si>
  <si>
    <t>66</t>
  </si>
  <si>
    <t>711142559</t>
  </si>
  <si>
    <t>Provedení izolace proti zemní vlhkosti pásy přitavením NAIP na ploše svislé S</t>
  </si>
  <si>
    <t>-16158658</t>
  </si>
  <si>
    <t xml:space="preserve">Poznámka k souboru cen:
1. Izolace plochy jednotlivě do 10 m2 se oceňují skladebně cenou příslušné izolace a cenou 711
 19-9097 Příplatek za plochu do 10 m2.
</t>
  </si>
  <si>
    <t>"oplocení" (0,68*2+0,50*2+0,90+0,50)*71,00</t>
  </si>
  <si>
    <t>67</t>
  </si>
  <si>
    <t>628331590</t>
  </si>
  <si>
    <t>Pásy asfaltované těžké vložka skleněná tkanina SKLOBIT 40 MINERAL role/10m2</t>
  </si>
  <si>
    <t>-120994552</t>
  </si>
  <si>
    <t>266,96*1,20</t>
  </si>
  <si>
    <t>68</t>
  </si>
  <si>
    <t>711161304</t>
  </si>
  <si>
    <t>Izolace proti zemní vlhkosti nopovými foliemi FONDALINE základů nebo stěn pro běžné podmínky tloušťky 0,4 mm, šířky 2,0 m</t>
  </si>
  <si>
    <t>121376903</t>
  </si>
  <si>
    <t xml:space="preserve">Poznámka k souboru cen:
1. V cenách -1302 až -1361 nejsou započteny náklady na ukončení izolace lištou.
2. Prostupy izolací se oceňují cenami souboru 711 76 - Provedení detailů fóliemi.
</t>
  </si>
  <si>
    <t>"oplocení " (0,68*2+1,00+0,50+0,1*2)*71,00</t>
  </si>
  <si>
    <t>69</t>
  </si>
  <si>
    <t>998711201</t>
  </si>
  <si>
    <t>Přesun hmot pro izolace proti vodě, vlhkosti a plynům stanovený procentní sazbou z ceny vodorovná dopravní vzdálenost do 50 m v objektech výšky do 6 m</t>
  </si>
  <si>
    <t>%</t>
  </si>
  <si>
    <t>1020951965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</si>
  <si>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</si>
  <si>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 104.1 - Parkoviště v nákladové části nádraží - Přístřešky pro kola</t>
  </si>
  <si>
    <t xml:space="preserve">    712 - Povlakové krytiny</t>
  </si>
  <si>
    <t xml:space="preserve">    762 - Konstrukce tesařské</t>
  </si>
  <si>
    <t xml:space="preserve">    764 - Konstrukce klempířské</t>
  </si>
  <si>
    <t xml:space="preserve">    767 - Konstrukce zámečnické</t>
  </si>
  <si>
    <t>-1970059683</t>
  </si>
  <si>
    <t>0,40*1,855*(0,96-0,42)*2*6</t>
  </si>
  <si>
    <t>1575951515</t>
  </si>
  <si>
    <t>4,808*0,30</t>
  </si>
  <si>
    <t>-788508814</t>
  </si>
  <si>
    <t>4,808</t>
  </si>
  <si>
    <t>-1290296202</t>
  </si>
  <si>
    <t>-592473778</t>
  </si>
  <si>
    <t>414260996</t>
  </si>
  <si>
    <t>"dle pol.162701105"  4,808*1,80</t>
  </si>
  <si>
    <t>273311511</t>
  </si>
  <si>
    <t>Základy z betonu prostého desky z betonu kamenem prokládaného tř. C 12/15</t>
  </si>
  <si>
    <t>-554563091</t>
  </si>
  <si>
    <t>"podkladní beton" 0,40*1,855*0,10*2*6</t>
  </si>
  <si>
    <t>274313811</t>
  </si>
  <si>
    <t>Základy z betonu prostého pasy betonu kamenem neprokládaného tř. C 25/30</t>
  </si>
  <si>
    <t>1997721478</t>
  </si>
  <si>
    <t xml:space="preserve">"základy" </t>
  </si>
  <si>
    <t>0,40*0,60*1,855*2*6</t>
  </si>
  <si>
    <t>712</t>
  </si>
  <si>
    <t>Povlakové krytiny</t>
  </si>
  <si>
    <t>712000001</t>
  </si>
  <si>
    <t>Montáž a dodávka konstrukce zelené střechy - skladba viz příloha B 104.1.2</t>
  </si>
  <si>
    <t>119837821</t>
  </si>
  <si>
    <t>2,66*4,00*6</t>
  </si>
  <si>
    <t>712361701</t>
  </si>
  <si>
    <t>Provedení povlakové krytiny střech plochých do 10 st. fólií položenou volně s přilepením spojů</t>
  </si>
  <si>
    <t>-1111197051</t>
  </si>
  <si>
    <t xml:space="preserve">Poznámka k souboru cen:
1. Povlakové krytiny střech jednotlivě do 10 m2 se oceňují skladebně cenou příslušné izolace a
 cenou 712 39-9097 Příplatek za plochu do 10 m2.
</t>
  </si>
  <si>
    <t>"zelená střecha  včetně vytažení folie na hranol a zatažení pod překližku  " 3,10*4,00*6</t>
  </si>
  <si>
    <t>283231001</t>
  </si>
  <si>
    <t>Fólie z polyetylénu a jednoduché výrobky z nich fólie multifunkční profilované (nopové) PENEFOL 750 tl. 0,8 mm, š. 1,4 m, role 70 m2</t>
  </si>
  <si>
    <t>781682074</t>
  </si>
  <si>
    <t>74,40*1,15</t>
  </si>
  <si>
    <t>998712201</t>
  </si>
  <si>
    <t>Přesun hmot pro povlakové krytiny stanovený procentní sazbou z ceny vodorovná dopravní vzdálenost do 50 m v objektech výšky do 6 m</t>
  </si>
  <si>
    <t>1110980312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</si>
  <si>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</si>
  <si>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762</t>
  </si>
  <si>
    <t>Konstrukce tesařské</t>
  </si>
  <si>
    <t>762083122</t>
  </si>
  <si>
    <t>Práce společné pro tesařské konstrukce impregnace řeziva máčením proti dřevokaznému hmyzu, houbám a plísním, třída ohrožení 3 a 4 (dřevo v exteriéru)</t>
  </si>
  <si>
    <t>283311327</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</si>
  <si>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</si>
  <si>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"hranoly" 0,169</t>
  </si>
  <si>
    <t>762332131</t>
  </si>
  <si>
    <t>Montáž vázaných konstrukcí krovů střech pultových, sedlových, valbových, stanových čtvercového nebo obdélníkového půdorysu, z řeziva hraněného průřezové plochy do 120 cm2</t>
  </si>
  <si>
    <t>578683721</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</si>
  <si>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</si>
  <si>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"hranol 80x80- zelená střecha" 4,00*6</t>
  </si>
  <si>
    <t>605120010</t>
  </si>
  <si>
    <t>Řezivo jehličnaté hraněné, neopracované (hranolky, hranoly) jehličnaté - hranoly do 120 cm2 hranoly jakost I</t>
  </si>
  <si>
    <t>257320829</t>
  </si>
  <si>
    <t>24,00*0,08*0,08*1,1</t>
  </si>
  <si>
    <t>762341280</t>
  </si>
  <si>
    <t>Bednění a laťování montáž bednění střech rovných a šikmých sklonu do 60 st. s vyřezáním otvorů z desek cementotřískových nebo cementových na sraz</t>
  </si>
  <si>
    <t>1059237616</t>
  </si>
  <si>
    <t xml:space="preserve">Poznámka k souboru cen:
1. V cenách -1011 až -1149 bednění střech z desek OSB a CETRIS jsou započteny i náklady na dodávku
 spojovacích prostředků, na tyto položky se nevztahuje ocenění dodávky spojovacích prostředků
 položka 762 39-5000.
</t>
  </si>
  <si>
    <t>"zelené střechy" 2,86*4,00*6</t>
  </si>
  <si>
    <t>606234880</t>
  </si>
  <si>
    <t>Překližky ploché vodovzdorné obalové dřevina SM (rozměr 125x250 cm) jakost C/C tl.12 mm</t>
  </si>
  <si>
    <t>-1264495951</t>
  </si>
  <si>
    <t>"zelené střechy" 68,64*1,10</t>
  </si>
  <si>
    <t>762395000</t>
  </si>
  <si>
    <t>Spojovací prostředky krovů, bednění a laťování, nadstřešních konstrukcí svory, prkna, hřebíky, pásová ocel, vruty</t>
  </si>
  <si>
    <t>1384111057</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</si>
  <si>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</si>
  <si>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"hranoly"  0,169</t>
  </si>
  <si>
    <t>"překližka"  68,64*0,012</t>
  </si>
  <si>
    <t>998762201</t>
  </si>
  <si>
    <t>Přesun hmot pro konstrukce tesařské stanovený procentní sazbou z ceny vodorovná dopravní vzdálenost do 50 m v objektech výšky do 6 m</t>
  </si>
  <si>
    <t>1214036407</t>
  </si>
  <si>
    <t>764</t>
  </si>
  <si>
    <t>Konstrukce klempířské</t>
  </si>
  <si>
    <t>764244304</t>
  </si>
  <si>
    <t>Oplechování horních ploch zdí a nadezdívek (atik) z titanzinkového lesklého válcovaného plechu mechanicky kotvené rš 330 mm</t>
  </si>
  <si>
    <t>-2111080274</t>
  </si>
  <si>
    <t>"oplechování  dřevěného hranolu z boku " 4,00*6</t>
  </si>
  <si>
    <t>764543306</t>
  </si>
  <si>
    <t>Žlab nadokapní (nástřešní) z titanzinkového lesklého válcovaného plechu oblého tvaru, včetně háků, čel a hrdel rš 500 mm</t>
  </si>
  <si>
    <t>1499564813</t>
  </si>
  <si>
    <t xml:space="preserve">Poznámka k souboru cen:
1. V cenách nejsou započteny náklady na oplechování okapního plechu, tyto se oceňují položkami
 souboru cen 764 24-.3. Oplechování střešních prvků z titanzinkového lesklého válcovaného plechu.
</t>
  </si>
  <si>
    <t>"drenážní profil" 4,00*6</t>
  </si>
  <si>
    <t>764543326</t>
  </si>
  <si>
    <t>Žlab nadokapní (nástřešní) z titanzinkového lesklého válcovaného plechu Příplatek k cenám za zvýšenou pracnost při provedení rohu nebo koutu rš 500 mm</t>
  </si>
  <si>
    <t>-154835299</t>
  </si>
  <si>
    <t>998764201</t>
  </si>
  <si>
    <t>Přesun hmot pro konstrukce klempířské stanovený procentní sazbou z ceny vodorovná dopravní vzdálenost do 50 m v objektech výšky do 6 m</t>
  </si>
  <si>
    <t>1156797624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</si>
  <si>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</si>
  <si>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</si>
  <si>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Konstrukce zámečnické</t>
  </si>
  <si>
    <t>767995115</t>
  </si>
  <si>
    <t>Montáž ostatních atypických zámečnických konstrukcí hmotnosti přes 50 do 100 kg</t>
  </si>
  <si>
    <t>510354987</t>
  </si>
  <si>
    <t xml:space="preserve">Poznámka k souboru cen:
1. Určení cen se řídí hmotností jednotlivě montovaného dílu konstrukce.
</t>
  </si>
  <si>
    <t>"dle výpisu materiálu - příloha č. B 104.1.7  , včetně trapézovíého plechu na střeše "  548,20*6</t>
  </si>
  <si>
    <t>Dodávka kovových prvků vč. požadované povrchové úpravy</t>
  </si>
  <si>
    <t>715079272</t>
  </si>
  <si>
    <t>998767201</t>
  </si>
  <si>
    <t>Přesun hmot pro zámečnické konstrukce stanovený procentní sazbou z ceny vodorovná dopravní vzdálenost do 50 m v objektech výšky do 6 m</t>
  </si>
  <si>
    <t>-223308548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</si>
  <si>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</si>
  <si>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SO 104.2 - Parkoviště v nákladové části nádraží - Cykloboxy</t>
  </si>
  <si>
    <t>M - Práce a dodávky M</t>
  </si>
  <si>
    <t xml:space="preserve">    21-M - Elektromontáže</t>
  </si>
  <si>
    <t>-2065838437</t>
  </si>
  <si>
    <t>0,4*2,4*(0,90-0,42)*2*4</t>
  </si>
  <si>
    <t>514300514</t>
  </si>
  <si>
    <t>3,686*0,30</t>
  </si>
  <si>
    <t>3,686</t>
  </si>
  <si>
    <t>"dle pol.162701105"  3,686*1,80</t>
  </si>
  <si>
    <t>"podkladní beton" 0,40*2,40*0,10*2*4</t>
  </si>
  <si>
    <t>0,40*0,54*2,40*2*4</t>
  </si>
  <si>
    <t>Montáž a dodávka konstrukce zelené střechy - skladba viz příloha B 1041.2</t>
  </si>
  <si>
    <t>1105582572</t>
  </si>
  <si>
    <t>2,658*4,50*4</t>
  </si>
  <si>
    <t>-1083767511</t>
  </si>
  <si>
    <t>"zelená střecha  včetně vytažení folie na hranol a zatažení pod překližku  " 3,10*4,50*4</t>
  </si>
  <si>
    <t>239766121</t>
  </si>
  <si>
    <t>55,80*1,15</t>
  </si>
  <si>
    <t>474637850</t>
  </si>
  <si>
    <t>-1314969399</t>
  </si>
  <si>
    <t>942015324</t>
  </si>
  <si>
    <t>"hranol 80x80- zelená střecha" 4,50*4</t>
  </si>
  <si>
    <t>-1509515043</t>
  </si>
  <si>
    <t>18,00*0,08*0,08*1,1</t>
  </si>
  <si>
    <t>-1600676624</t>
  </si>
  <si>
    <t>"zelené střechy" 2,858*4,50*4</t>
  </si>
  <si>
    <t>1252287570</t>
  </si>
  <si>
    <t>"zelené střechy" 51,444*1,10</t>
  </si>
  <si>
    <t>632179951</t>
  </si>
  <si>
    <t>"hranoly"  0,127</t>
  </si>
  <si>
    <t>"překližka"  51,444*0,012</t>
  </si>
  <si>
    <t>-430689209</t>
  </si>
  <si>
    <t>1549953571</t>
  </si>
  <si>
    <t>"zelená střecha" 4,50*4</t>
  </si>
  <si>
    <t>-517566129</t>
  </si>
  <si>
    <t>"drenážní profil" 4,50*4</t>
  </si>
  <si>
    <t>78363907</t>
  </si>
  <si>
    <t>1135165137</t>
  </si>
  <si>
    <t>668227607</t>
  </si>
  <si>
    <t>"dle přílohy B 104.2.9, včetně trapézového plechu "1576,99*4</t>
  </si>
  <si>
    <t>-331743337</t>
  </si>
  <si>
    <t>-364084341</t>
  </si>
  <si>
    <t>Práce a dodávky M</t>
  </si>
  <si>
    <t>21-M</t>
  </si>
  <si>
    <t>Elektromontáže</t>
  </si>
  <si>
    <t>210000001</t>
  </si>
  <si>
    <t xml:space="preserve">Dodávka a montáž elektronických zamykacích mechanismů do dveří včetně dvou ovládacích boxů s řídící jednotkou </t>
  </si>
  <si>
    <t>-1210373693</t>
  </si>
  <si>
    <t>"specifikace položky - ocenit na zvláštním přiloženém listu s názvem Zamykací mechanismus_VV "   20</t>
  </si>
  <si>
    <t>SO 304 - Odvodnění parkoviště v nákladové části nádraží</t>
  </si>
  <si>
    <t xml:space="preserve">    4 - Vodorovné konstrukce</t>
  </si>
  <si>
    <t xml:space="preserve">    8 - Trubní vedení</t>
  </si>
  <si>
    <t xml:space="preserve">    46-M - Zemní práce při extr.mont.pracích</t>
  </si>
  <si>
    <t>278027693</t>
  </si>
  <si>
    <t>"výkop od pláně vozovky" 1,00*1,78*4,00</t>
  </si>
  <si>
    <t>1212733892</t>
  </si>
  <si>
    <t>7,12*0,30</t>
  </si>
  <si>
    <t>151101102</t>
  </si>
  <si>
    <t>Zřízení pažení a rozepření stěn rýh pro podzemní vedení pro všechny šířky rýhy příložné pro jakoukoliv mezerovitost, hloubky do 4 m</t>
  </si>
  <si>
    <t>2112450980</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</si>
  <si>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</si>
  <si>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1,78*4,00*2</t>
  </si>
  <si>
    <t>151101112</t>
  </si>
  <si>
    <t>Odstranění pažení a rozepření stěn rýh pro podzemní vedení s uložením materiálu na vzdálenost do 3 m od kraje výkopu příložné, hloubky přes 2 do 4 m</t>
  </si>
  <si>
    <t>922613979</t>
  </si>
  <si>
    <t>161101101</t>
  </si>
  <si>
    <t>Svislé přemístění výkopku bez naložení do dopravní nádoby avšak s vyprázdněním dopravní nádoby na hromadu nebo do dopravního prostředku z horniny tř. 1 až 4, při hloubce výkopu přes 1 do 2,5 m</t>
  </si>
  <si>
    <t>-1094856459</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</si>
  <si>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</si>
  <si>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1,00*1,78*4,00</t>
  </si>
  <si>
    <t>-788802025</t>
  </si>
  <si>
    <t>7,12</t>
  </si>
  <si>
    <t>-316082973</t>
  </si>
  <si>
    <t>-1406749180</t>
  </si>
  <si>
    <t>8562576</t>
  </si>
  <si>
    <t>"dle pol.162701105"  7,12*1,80</t>
  </si>
  <si>
    <t>-1457694511</t>
  </si>
  <si>
    <t>(1,78-0,10-0,50)*1,00*4</t>
  </si>
  <si>
    <t xml:space="preserve">"hloubka výkopu- lože-obsyp" </t>
  </si>
  <si>
    <t>583373030</t>
  </si>
  <si>
    <t>Kamenivo přírodní těžené pro stavební účely  PTK  (drobné, hrubé, štěrkopísky) štěrkopísky frakce   0-8 pískovna Bratčice</t>
  </si>
  <si>
    <t>2144625717</t>
  </si>
  <si>
    <t>4,72*1,80*1,20*1,01</t>
  </si>
  <si>
    <t>175111101</t>
  </si>
  <si>
    <t>Obsypání potrubí ručně sypaninou z vhodných hornin tř. 1 až 4 nebo materiálem připraveným podél výkopu ve vzdálenosti do 3 m od jeho kraje, pro jakoukoliv hloubku výkopu a míru zhutnění bez prohození sypaniny</t>
  </si>
  <si>
    <t>-1120069887</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</si>
  <si>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</si>
  <si>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1,00*0,50*4</t>
  </si>
  <si>
    <t>583312800</t>
  </si>
  <si>
    <t>Kamenivo přírodní těžené pro stavební účely  PTK  (drobné, hrubé, štěrkopísky) kamenivo těžené drobné D&lt;=2 mm (ČSN EN 13043 ) D&lt;=4 mm (ČSN EN 12620, ČSN EN 13139 ) d=0 mm, D&lt;=6,3 mm (ČSN EN 13242) frakce  0-1  pískovna Hulín</t>
  </si>
  <si>
    <t>7390115</t>
  </si>
  <si>
    <t>2,00*1,80*1,20*1,01</t>
  </si>
  <si>
    <t>Vodorovné konstrukce</t>
  </si>
  <si>
    <t>451541111</t>
  </si>
  <si>
    <t>Lože pod potrubí, stoky a drobné objekty v otevřeném výkopu ze štěrkodrtě 0-63 mm</t>
  </si>
  <si>
    <t>-1293263974</t>
  </si>
  <si>
    <t xml:space="preserve">Poznámka k souboru cen:
1. Ceny -1111 a -1192 lze použít i pro zřízení sběrných vrstev nad drenážními trubkami.
2. V cenách -5111 a -1192 jsou započteny i náklady na prohození výkopku získaného při zemních
 pracích.
</t>
  </si>
  <si>
    <t>1,00*0,10*4,00</t>
  </si>
  <si>
    <t>452313131</t>
  </si>
  <si>
    <t>Podkladní a zajišťovací konstrukce z betonu prostého v otevřeném výkopu bloky pro potrubí z betonu tř. C 12/15</t>
  </si>
  <si>
    <t>-465077879</t>
  </si>
  <si>
    <t xml:space="preserve">Poznámka k souboru cen:
1. Ceny -1121 až -1181 a -1192 lze použít i pro ochrannou vrstvu pod železobetonové konstrukce.
2. Ceny -2121 až -2181 a -2192 jsou určeny pro jakékoliv úkosy sedel.
</t>
  </si>
  <si>
    <t>0,30</t>
  </si>
  <si>
    <t>452353101</t>
  </si>
  <si>
    <t>Bednění podkladních a zajišťovacích konstrukcí v otevřeném výkopu bloků pro potrubí</t>
  </si>
  <si>
    <t>1722826626</t>
  </si>
  <si>
    <t>Trubní vedení</t>
  </si>
  <si>
    <t>871355211</t>
  </si>
  <si>
    <t>Kanalizační potrubí z tvrdého PVC systém KG v otevřeném výkopu ve sklonu do 20 %, tuhost třídy SN 4 DN 200</t>
  </si>
  <si>
    <t>-1046230679</t>
  </si>
  <si>
    <t xml:space="preserve">Poznámka k souboru cen:
1. V cenách jsou započteny i náklady na dodání trub včetně gumového těsnění.
2. Použití trub dle tuhostí:
 a) třída SN 4: kanalizační řady, přípojky, odvodňování pozemků
 b) třída SN 8: vysoké teplotní a mechanické zatížení.
</t>
  </si>
  <si>
    <t>877355211</t>
  </si>
  <si>
    <t>Montáž tvarovek na kanalizačním potrubí z trub z plastu z tvrdého PVC systém KG nebo z polypropylenu systém KG 2000 v otevřeném výkopu jednoosých DN 200</t>
  </si>
  <si>
    <t>-76012656</t>
  </si>
  <si>
    <t xml:space="preserve">Poznámka k souboru cen:
1. V cenách nejsou započteny náklady na dodání tvarovek. Tvarovky se oceňují ve ve specifikaci.
</t>
  </si>
  <si>
    <t>286113640</t>
  </si>
  <si>
    <t>TRUBKY, HADICE A KOMPLETAČNÍ PRVKY PRO SYSTÉMY Z PLASTŮ Trubky z polyvinylchloridu kanalizace domovní a uliční KG - Systém (PVC) PipeLife kolena KGB KGB 200x15°</t>
  </si>
  <si>
    <t>-1052746565</t>
  </si>
  <si>
    <t>1*1,03</t>
  </si>
  <si>
    <t>286113670</t>
  </si>
  <si>
    <t>Trubky z polyvinylchloridu kanalizace domovní a uliční KG - Systém (PVC) PipeLife kolena KGB KGB 200x67°</t>
  </si>
  <si>
    <t>1758536489</t>
  </si>
  <si>
    <t>2*1,03</t>
  </si>
  <si>
    <t>892000001</t>
  </si>
  <si>
    <t>Zkouška vodotěsnosti potrubí DN 200mm</t>
  </si>
  <si>
    <t>-1013674711</t>
  </si>
  <si>
    <t>894950001</t>
  </si>
  <si>
    <t>Uliční vpusť, prefabrikovaná , kompletní provedení ,včetně mříže a zemních prací</t>
  </si>
  <si>
    <t>-1187152503</t>
  </si>
  <si>
    <t>899331111</t>
  </si>
  <si>
    <t>Výšková úprava uličního vstupu nebo vpusti do 200 mm zvýšením poklopu</t>
  </si>
  <si>
    <t>-2066418460</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</si>
  <si>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</si>
  <si>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899990001</t>
  </si>
  <si>
    <t>Napojení potrubí DN 200mm do stávající šachty</t>
  </si>
  <si>
    <t>-1322696148</t>
  </si>
  <si>
    <t>998276101</t>
  </si>
  <si>
    <t>Přesun hmot pro trubní vedení hloubené z trub z plastických hmot nebo sklolaminátových pro vodovody nebo kanalizace v otevřeném výkopu dopravní vzdálenost do 15 m</t>
  </si>
  <si>
    <t>1823333954</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</si>
  <si>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</si>
  <si>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46-M</t>
  </si>
  <si>
    <t>Zemní práce při extr.mont.pracích</t>
  </si>
  <si>
    <t>460490011</t>
  </si>
  <si>
    <t>Krytí kabelů, spojek, koncovek a odbočnic kabelů výstražnou fólií z PVC včetně vyrovnání povrchu rýhy, rozvinutí a uložení fólie do rýhy, fólie šířky do 20cm</t>
  </si>
  <si>
    <t>1644655880</t>
  </si>
  <si>
    <t>SO 424.1 - Kamerový systém</t>
  </si>
  <si>
    <t>D1 - Kamerový systém (CCTV)</t>
  </si>
  <si>
    <t xml:space="preserve">    D2 - Zařízení</t>
  </si>
  <si>
    <t xml:space="preserve">    D3 - Trasa</t>
  </si>
  <si>
    <t xml:space="preserve">    D4 - Systémová část pasivního rozvodu</t>
  </si>
  <si>
    <t xml:space="preserve">    D5 - Ostatní</t>
  </si>
  <si>
    <t>D1</t>
  </si>
  <si>
    <t>Kamerový systém (CCTV)</t>
  </si>
  <si>
    <t>D2</t>
  </si>
  <si>
    <t>Zařízení</t>
  </si>
  <si>
    <t>0001</t>
  </si>
  <si>
    <t>IP Kamera - SNP-6321HP, 1/2.9" den/noc SpeedDome IP kamera 2Mpx s ICR, 32x zoom, IP66</t>
  </si>
  <si>
    <t>ks</t>
  </si>
  <si>
    <t>0002</t>
  </si>
  <si>
    <t>Adaptér pro montáž na konzolu</t>
  </si>
  <si>
    <t>0003</t>
  </si>
  <si>
    <t>Stěnová konzola</t>
  </si>
  <si>
    <t>0004</t>
  </si>
  <si>
    <t>Kompletní dodávka vybaveného kamerového boxu Gewiss GW 44 211, IP 56 s montážním příslušenstvím na sloup VO. Vnitřní vybavení: 4 průchodky, dvojzásuvka 230V IP44, zdroj 24V toroid, převodník FE/Singlemode 9/125 WDM,  optická zásuvka 2x singlemode PC, optický pigtail, Patchcord SC-PC-SC-PC, coupler SC-SC, drobný instalační materiál</t>
  </si>
  <si>
    <t>kpl</t>
  </si>
  <si>
    <t>0005</t>
  </si>
  <si>
    <t>Licence SW omnicast pro 1 IP kameru</t>
  </si>
  <si>
    <t>0006</t>
  </si>
  <si>
    <t>Montáž zařízení CCTV</t>
  </si>
  <si>
    <t>D3</t>
  </si>
  <si>
    <t>Trasa</t>
  </si>
  <si>
    <t>0007</t>
  </si>
  <si>
    <t>Napojení optického kabelu ve stávající KK1, provaření 1x vlákno SM 9/125 vč. materiálu</t>
  </si>
  <si>
    <t>0008</t>
  </si>
  <si>
    <t>Optický kabel SM 9/125 4vl. s pláštěm pro uložení ve venkovním prostředí</t>
  </si>
  <si>
    <t>0009</t>
  </si>
  <si>
    <t>Orchranná trubka HDPE 40/33 pro zafouknutí optického kabelu vč. příslušenství</t>
  </si>
  <si>
    <t>0010</t>
  </si>
  <si>
    <t>Zafouknutí optického kabelu 4vl. SM</t>
  </si>
  <si>
    <t>0011</t>
  </si>
  <si>
    <t>Výstražná oranžová fólie do výkopu</t>
  </si>
  <si>
    <t>0012</t>
  </si>
  <si>
    <t>Kabel FTP 4x2x0,5 cat.5e s pláštěm pro venkovní prostředí</t>
  </si>
  <si>
    <t>0013</t>
  </si>
  <si>
    <t>Programování a nastavení kamery</t>
  </si>
  <si>
    <t>0014</t>
  </si>
  <si>
    <t>Montáž trasy, uložení a vyrovnání chrániček s kabely</t>
  </si>
  <si>
    <t>D4</t>
  </si>
  <si>
    <t>Systémová část pasivního rozvodu</t>
  </si>
  <si>
    <t>0015</t>
  </si>
  <si>
    <t>Měření metalických kabelů FTP před pokládkou</t>
  </si>
  <si>
    <t>0016</t>
  </si>
  <si>
    <t>Měření metalických portů</t>
  </si>
  <si>
    <t>0017</t>
  </si>
  <si>
    <t>Měření optického kabelu</t>
  </si>
  <si>
    <t>0018</t>
  </si>
  <si>
    <t>Vystavení měřícího protokolu</t>
  </si>
  <si>
    <t>D5</t>
  </si>
  <si>
    <t>Ostatní</t>
  </si>
  <si>
    <t>0019</t>
  </si>
  <si>
    <t>Montáž</t>
  </si>
  <si>
    <t>hod</t>
  </si>
  <si>
    <t>0020</t>
  </si>
  <si>
    <t>Drobný montážní materiál</t>
  </si>
  <si>
    <t>0021</t>
  </si>
  <si>
    <t>Vedlejší náklady - cestovné + dopravné</t>
  </si>
  <si>
    <t>262144</t>
  </si>
  <si>
    <t>SO 424.2 - Veřejné osvětlení</t>
  </si>
  <si>
    <t>D1 - Materiál</t>
  </si>
  <si>
    <t>D2 - Práce</t>
  </si>
  <si>
    <t>Materiál</t>
  </si>
  <si>
    <t>svítidlo LED Voltana 2, 28W, f. Schréder</t>
  </si>
  <si>
    <t>128</t>
  </si>
  <si>
    <t>stožár kulatý, bezpaticový, 8m, K-8-133/89/60, f. Kooperativa</t>
  </si>
  <si>
    <t>výzbroj f. Schmachtl 1,5 – 35 (1xL, 1xPEN, PE, N, poj. spodek, přepážky)</t>
  </si>
  <si>
    <t>výzbroj f. Schmachtl 1,5 – 35 (1xL+1xL, 1xPEN + 1xPEN, PE, N, poj. spodek, přepážky)</t>
  </si>
  <si>
    <t>kabel CYKY-J 3x10, vč. položení</t>
  </si>
  <si>
    <t>kabel CYKY-J 3x1,5</t>
  </si>
  <si>
    <t>kabel CYKY-J 5x2,5</t>
  </si>
  <si>
    <t>drát FeZn pr. 10mm, vč. položení</t>
  </si>
  <si>
    <t>smršťovací koncovky kabelů SKELDO 3x10</t>
  </si>
  <si>
    <t>chránička - tr. AROT DVK 110 F-T pr. 110mm</t>
  </si>
  <si>
    <t>chránička - tr. AROT DVK 40 F-T pr. 40mm</t>
  </si>
  <si>
    <t>chránička kovová pr. 40mm, šedá</t>
  </si>
  <si>
    <t>T-spojka s pojistkou, Raychem</t>
  </si>
  <si>
    <t>drobný nespecifikovaný materiál</t>
  </si>
  <si>
    <t>redukce pro uchycení svítidla na stožár</t>
  </si>
  <si>
    <t>Práce</t>
  </si>
  <si>
    <t>výkop 350 x 800mm, vč. kabel. lože, CWS desky, záhozu a úpravy terénu</t>
  </si>
  <si>
    <t>výkop 500 x 1200mm, vč. kabel. lože, výstraž. folie, obetonování chráničky, záhozu a úpravy terénu</t>
  </si>
  <si>
    <t>stavba betonový základ pro stožár 8m - komplet</t>
  </si>
  <si>
    <t>montáž kabelů, chrániček pro ovl. boxy cyklostojanů - komplet</t>
  </si>
  <si>
    <t>montáž stožárů, svítidel, kabelů, chrániček VO atd.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</si>
  <si>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</si>
  <si>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</si>
  <si>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</si>
  <si>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</si>
  <si>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</si>
  <si>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</si>
  <si>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</si>
  <si>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</si>
  <si>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</si>
  <si>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</si>
  <si>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</si>
  <si>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</si>
  <si>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</si>
  <si>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</si>
  <si>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</si>
  <si>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</si>
  <si>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</si>
  <si>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</si>
  <si>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</si>
  <si>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</si>
  <si>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</si>
  <si>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</si>
  <si>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</si>
  <si>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</si>
  <si>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</si>
  <si>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</si>
  <si>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</si>
  <si>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</si>
  <si>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</si>
  <si>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</si>
  <si>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</si>
  <si>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</si>
  <si>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</si>
  <si>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</si>
  <si>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</si>
  <si>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</si>
  <si>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</si>
  <si>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</si>
  <si>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</si>
  <si>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</si>
  <si>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</si>
  <si>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</si>
  <si>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</si>
  <si>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</si>
  <si>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</si>
  <si>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</si>
  <si>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</si>
  <si>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</si>
  <si>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</si>
  <si>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</si>
  <si>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</si>
  <si>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</si>
  <si>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</si>
  <si>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</si>
  <si>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</si>
  <si>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</si>
  <si>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</si>
  <si>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</si>
  <si>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</si>
  <si>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</si>
  <si>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</si>
  <si>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</si>
  <si>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</si>
  <si>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</si>
  <si>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</si>
  <si>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</si>
  <si>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</si>
  <si>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</si>
  <si>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</si>
  <si>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</si>
  <si>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</si>
  <si>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</si>
  <si>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</si>
  <si>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</si>
  <si>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</si>
  <si>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</si>
  <si>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</si>
  <si>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</si>
  <si>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</si>
  <si>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</si>
  <si>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</si>
  <si>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</si>
  <si>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</si>
  <si>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</si>
  <si>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</si>
  <si>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</si>
  <si>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</si>
  <si>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</si>
  <si>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</si>
  <si>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</si>
  <si>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</si>
  <si>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</si>
  <si>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</si>
  <si>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</si>
  <si>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</si>
  <si>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</si>
  <si>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</si>
  <si>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</si>
  <si>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</si>
  <si>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</si>
  <si>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</si>
  <si>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</si>
  <si>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</si>
  <si>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</si>
  <si>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</si>
  <si>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</si>
  <si>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</si>
  <si>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</si>
  <si>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</si>
  <si>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</si>
  <si>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</si>
  <si>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</si>
  <si>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</si>
  <si>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</si>
  <si>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</si>
  <si>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</si>
  <si>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</si>
  <si>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</si>
  <si>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</si>
  <si>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</si>
  <si>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</si>
  <si>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</si>
  <si>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</si>
  <si>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</si>
  <si>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</si>
  <si>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</si>
  <si>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</si>
  <si>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</si>
  <si>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</si>
  <si>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</si>
  <si>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</si>
  <si>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</si>
  <si>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</si>
  <si>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</si>
  <si>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</si>
  <si>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</si>
  <si>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</si>
  <si>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</si>
  <si>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</si>
  <si>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</si>
  <si>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</si>
  <si>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</si>
  <si>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</si>
  <si>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</si>
  <si>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</si>
  <si>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</si>
  <si>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</si>
  <si>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</si>
  <si>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</si>
  <si>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</si>
  <si>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</si>
  <si>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</si>
  <si>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</si>
  <si>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</si>
  <si>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</si>
  <si>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</si>
  <si>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</si>
  <si>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</si>
  <si>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</si>
  <si>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</si>
  <si>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</si>
  <si>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</si>
  <si>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</si>
  <si>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</si>
  <si>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</si>
  <si>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</si>
  <si>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</si>
  <si>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</si>
  <si>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</si>
  <si>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</si>
  <si>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</si>
  <si>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</si>
  <si>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</si>
  <si>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</si>
  <si>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</si>
  <si>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</si>
  <si>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</si>
  <si>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</si>
  <si>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</si>
  <si>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</si>
  <si>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Dodávka a montáž 20ks elektronických zamykacích mechanismů do dveří včetně dvou ovládacích boxů s řídící jednotkou - rozpočet</t>
  </si>
  <si>
    <t>Poř.č.</t>
  </si>
  <si>
    <t>Položky</t>
  </si>
  <si>
    <t>množství</t>
  </si>
  <si>
    <t>Jedn. cena  Kč</t>
  </si>
  <si>
    <t>měrná jednotka</t>
  </si>
  <si>
    <t xml:space="preserve">Cena celkem Kč </t>
  </si>
  <si>
    <t>úprava dokumentace včetně výroby prototypu</t>
  </si>
  <si>
    <t>zámková kazeta umístěná na dveřním křídle</t>
  </si>
  <si>
    <t>zámková kazeta - využití  a úprava prototypu</t>
  </si>
  <si>
    <t>úprava konstrukce dveří pro uchycení zámkové kazety</t>
  </si>
  <si>
    <t>zamykací protikus na rámu dveří</t>
  </si>
  <si>
    <t>průchodky</t>
  </si>
  <si>
    <t>řídící jednotka včetně zdroje</t>
  </si>
  <si>
    <t>ovládací box - kovodíly</t>
  </si>
  <si>
    <t>zámky</t>
  </si>
  <si>
    <t>kabeláž k zámku</t>
  </si>
  <si>
    <t>kabeláž hlavní</t>
  </si>
  <si>
    <t xml:space="preserve">konektor odbloku </t>
  </si>
  <si>
    <t>serverová komunikace</t>
  </si>
  <si>
    <t>aplikace BoxView</t>
  </si>
  <si>
    <t>ostatní drobný materiál</t>
  </si>
  <si>
    <t>krycí plechy</t>
  </si>
  <si>
    <t>Doprava do místa realizace a zpět</t>
  </si>
  <si>
    <t>Práce technika/-ů na místě mechanická</t>
  </si>
  <si>
    <t>Celkem  20ks</t>
  </si>
  <si>
    <t>Celkem 1ks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</si>
</sst>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Kč&quot;_-;\-* #,##0.00\ &quot;Kč&quot;_-;_-* &quot;-&quot;??\ &quot;Kč&quot;_-;_-@_-"/>
    <numFmt numFmtId="164" formatCode="#,##0.00%"/>
    <numFmt numFmtId="165" formatCode="dd\.mm\.yyyy"/>
    <numFmt numFmtId="166" formatCode="#,##0.00000"/>
    <numFmt numFmtId="167" formatCode="#,##0.000"/>
    <numFmt numFmtId="168" formatCode="#,##0.00_ ;\-#,##0.00\ "/>
    <numFmt numFmtId="169" formatCode="_-* #,##0\ &quot;Kč&quot;_-;\-* #,##0\ &quot;Kč&quot;_-;_-* &quot;-&quot;??\ &quot;Kč&quot;_-;_-@_-"/>
  </numFmts>
  <fonts count="49">
    <font>
      <sz val="8"/>
      <name val="Trebuchet MS"/>
      <family val="2"/>
    </font>
    <font>
      <sz val="10"/>
      <name val="Arial"/>
      <family val="2"/>
    </font>
    <font>
      <sz val="11"/>
      <color theme="1"/>
      <name val="Calibri"/>
      <family val="2"/>
      <scheme val="minor"/>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
      <b/>
      <sz val="11"/>
      <color theme="1"/>
      <name val="Calibri"/>
      <family val="2"/>
      <scheme val="minor"/>
    </font>
    <font>
      <sz val="11"/>
      <color theme="0"/>
      <name val="Calibri"/>
      <family val="2"/>
      <scheme val="minor"/>
    </font>
    <font>
      <b/>
      <sz val="12"/>
      <color theme="1"/>
      <name val="Calibri"/>
      <family val="2"/>
      <scheme val="minor"/>
    </font>
    <font>
      <sz val="11"/>
      <name val="Calibri"/>
      <family val="2"/>
      <scheme val="minor"/>
    </font>
    <font>
      <b/>
      <sz val="11"/>
      <name val="Calibri"/>
      <family val="2"/>
      <scheme val="minor"/>
    </font>
    <font>
      <sz val="10"/>
      <color theme="1"/>
      <name val="Arial"/>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theme="1" tint="0.49998000264167786"/>
        <bgColor indexed="64"/>
      </patternFill>
    </fill>
  </fills>
  <borders count="37">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xf numFmtId="0" fontId="2" fillId="0" borderId="0">
      <alignment/>
      <protection/>
    </xf>
    <xf numFmtId="44" fontId="2" fillId="0" borderId="0" applyFont="0" applyFill="0" applyBorder="0" applyAlignment="0" applyProtection="0"/>
  </cellStyleXfs>
  <cellXfs count="428">
    <xf numFmtId="0" fontId="0" fillId="0" borderId="0" xfId="0"/>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Font="1" applyAlignment="1">
      <alignment horizontal="center" vertical="center" wrapText="1"/>
    </xf>
    <xf numFmtId="0" fontId="10" fillId="0" borderId="0" xfId="0" applyFont="1" applyAlignment="1">
      <alignment/>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7"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1"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4" fillId="0" borderId="0" xfId="0" applyFont="1" applyBorder="1" applyAlignment="1" applyProtection="1">
      <alignment horizontal="left" vertical="center"/>
      <protection/>
    </xf>
    <xf numFmtId="0" fontId="5"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4" fillId="3" borderId="0" xfId="0" applyFont="1" applyFill="1" applyBorder="1" applyAlignment="1" applyProtection="1">
      <alignment horizontal="left" vertical="center"/>
      <protection locked="0"/>
    </xf>
    <xf numFmtId="49" fontId="4"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3" fillId="0" borderId="0" xfId="0" applyFont="1" applyBorder="1" applyAlignment="1" applyProtection="1">
      <alignment horizontal="right" vertical="center"/>
      <protection/>
    </xf>
    <xf numFmtId="0" fontId="3" fillId="0" borderId="4"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3"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5"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5"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5" fillId="0" borderId="4" xfId="0" applyFont="1" applyBorder="1" applyAlignment="1" applyProtection="1">
      <alignment vertical="center"/>
      <protection/>
    </xf>
    <xf numFmtId="0" fontId="5" fillId="0" borderId="0" xfId="0" applyFont="1" applyAlignment="1" applyProtection="1">
      <alignment horizontal="left" vertical="center"/>
      <protection/>
    </xf>
    <xf numFmtId="0" fontId="5" fillId="0" borderId="0" xfId="0" applyFont="1" applyAlignment="1" applyProtection="1">
      <alignment vertical="center"/>
      <protection/>
    </xf>
    <xf numFmtId="0" fontId="5" fillId="0" borderId="4" xfId="0" applyFont="1" applyBorder="1" applyAlignment="1">
      <alignment vertical="center"/>
    </xf>
    <xf numFmtId="0" fontId="23" fillId="0" borderId="0" xfId="0" applyFont="1" applyAlignment="1" applyProtection="1">
      <alignment vertical="center"/>
      <protection/>
    </xf>
    <xf numFmtId="165" fontId="4"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4"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5"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6"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7" fillId="0" borderId="4" xfId="0" applyFont="1" applyBorder="1" applyAlignment="1" applyProtection="1">
      <alignment vertical="center"/>
      <protection/>
    </xf>
    <xf numFmtId="0" fontId="9" fillId="0" borderId="0" xfId="0" applyFont="1" applyAlignment="1" applyProtection="1">
      <alignment vertical="center"/>
      <protection/>
    </xf>
    <xf numFmtId="0" fontId="7" fillId="0" borderId="0" xfId="0" applyFont="1" applyAlignment="1" applyProtection="1">
      <alignment horizontal="center" vertical="center"/>
      <protection/>
    </xf>
    <xf numFmtId="0" fontId="7" fillId="0" borderId="4" xfId="0" applyFont="1" applyBorder="1" applyAlignment="1">
      <alignment vertical="center"/>
    </xf>
    <xf numFmtId="4" fontId="33" fillId="0" borderId="21"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5" xfId="0" applyNumberFormat="1" applyFont="1" applyBorder="1" applyAlignment="1" applyProtection="1">
      <alignment vertical="center"/>
      <protection/>
    </xf>
    <xf numFmtId="0" fontId="7" fillId="0" borderId="0" xfId="0" applyFont="1" applyAlignment="1">
      <alignment horizontal="left" vertical="center"/>
    </xf>
    <xf numFmtId="4" fontId="33" fillId="0" borderId="22" xfId="0" applyNumberFormat="1" applyFont="1" applyBorder="1" applyAlignment="1" applyProtection="1">
      <alignment vertical="center"/>
      <protection/>
    </xf>
    <xf numFmtId="4" fontId="33" fillId="0" borderId="23" xfId="0" applyNumberFormat="1" applyFont="1" applyBorder="1" applyAlignment="1" applyProtection="1">
      <alignment vertical="center"/>
      <protection/>
    </xf>
    <xf numFmtId="166" fontId="33" fillId="0" borderId="23" xfId="0" applyNumberFormat="1" applyFont="1" applyBorder="1" applyAlignment="1" applyProtection="1">
      <alignment vertical="center"/>
      <protection/>
    </xf>
    <xf numFmtId="4" fontId="33" fillId="0" borderId="24" xfId="0" applyNumberFormat="1" applyFont="1" applyBorder="1" applyAlignment="1" applyProtection="1">
      <alignment vertical="center"/>
      <protection/>
    </xf>
    <xf numFmtId="0" fontId="0" fillId="0" borderId="0" xfId="0" applyProtection="1">
      <protection locked="0"/>
    </xf>
    <xf numFmtId="0" fontId="7"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7"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4"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3" fillId="0" borderId="0" xfId="0" applyFont="1" applyBorder="1" applyAlignment="1" applyProtection="1">
      <alignment horizontal="right" vertical="center"/>
      <protection locked="0"/>
    </xf>
    <xf numFmtId="4" fontId="3" fillId="0" borderId="0" xfId="0" applyNumberFormat="1" applyFont="1" applyBorder="1" applyAlignment="1" applyProtection="1">
      <alignment vertical="center"/>
      <protection/>
    </xf>
    <xf numFmtId="164" fontId="3"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5" fillId="5" borderId="8" xfId="0" applyFont="1" applyFill="1" applyBorder="1" applyAlignment="1" applyProtection="1">
      <alignment horizontal="left" vertical="center"/>
      <protection/>
    </xf>
    <xf numFmtId="0" fontId="5" fillId="5" borderId="9" xfId="0" applyFont="1" applyFill="1" applyBorder="1" applyAlignment="1" applyProtection="1">
      <alignment horizontal="right" vertical="center"/>
      <protection/>
    </xf>
    <xf numFmtId="0" fontId="5"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5"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4"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4"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3" xfId="0" applyFont="1" applyBorder="1" applyAlignment="1" applyProtection="1">
      <alignment horizontal="left" vertical="center"/>
      <protection/>
    </xf>
    <xf numFmtId="0" fontId="9" fillId="0" borderId="23" xfId="0" applyFont="1" applyBorder="1" applyAlignment="1" applyProtection="1">
      <alignment vertical="center"/>
      <protection/>
    </xf>
    <xf numFmtId="0" fontId="9" fillId="0" borderId="23" xfId="0" applyFont="1" applyBorder="1" applyAlignment="1" applyProtection="1">
      <alignment vertical="center"/>
      <protection locked="0"/>
    </xf>
    <xf numFmtId="4" fontId="9" fillId="0" borderId="23" xfId="0" applyNumberFormat="1" applyFont="1" applyBorder="1" applyAlignment="1" applyProtection="1">
      <alignment vertical="center"/>
      <protection/>
    </xf>
    <xf numFmtId="0" fontId="9"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4"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4" fillId="5" borderId="17" xfId="0" applyFont="1" applyFill="1" applyBorder="1" applyAlignment="1" applyProtection="1">
      <alignment horizontal="center" vertical="center" wrapText="1"/>
      <protection/>
    </xf>
    <xf numFmtId="0" fontId="4" fillId="5" borderId="18" xfId="0" applyFont="1" applyFill="1" applyBorder="1" applyAlignment="1" applyProtection="1">
      <alignment horizontal="center" vertical="center" wrapText="1"/>
      <protection/>
    </xf>
    <xf numFmtId="0" fontId="4" fillId="5" borderId="18" xfId="0" applyFont="1" applyFill="1" applyBorder="1" applyAlignment="1" applyProtection="1">
      <alignment horizontal="center" vertical="center" wrapText="1"/>
      <protection locked="0"/>
    </xf>
    <xf numFmtId="0" fontId="4"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6" fillId="0" borderId="13" xfId="0" applyNumberFormat="1" applyFont="1" applyBorder="1" applyAlignment="1" applyProtection="1">
      <alignment/>
      <protection/>
    </xf>
    <xf numFmtId="166" fontId="36" fillId="0" borderId="14" xfId="0" applyNumberFormat="1" applyFont="1" applyBorder="1" applyAlignment="1" applyProtection="1">
      <alignment/>
      <protection/>
    </xf>
    <xf numFmtId="4" fontId="37" fillId="0" borderId="0" xfId="0" applyNumberFormat="1" applyFont="1" applyAlignment="1">
      <alignment vertical="center"/>
    </xf>
    <xf numFmtId="0" fontId="10" fillId="0" borderId="4" xfId="0" applyFont="1" applyBorder="1" applyAlignment="1" applyProtection="1">
      <alignment/>
      <protection/>
    </xf>
    <xf numFmtId="0" fontId="10" fillId="0" borderId="0" xfId="0" applyFont="1" applyAlignment="1" applyProtection="1">
      <alignment/>
      <protection/>
    </xf>
    <xf numFmtId="0" fontId="10" fillId="0" borderId="0" xfId="0" applyFont="1" applyAlignment="1" applyProtection="1">
      <alignment horizontal="left"/>
      <protection/>
    </xf>
    <xf numFmtId="0" fontId="8" fillId="0" borderId="0" xfId="0" applyFont="1" applyAlignment="1" applyProtection="1">
      <alignment horizontal="left"/>
      <protection/>
    </xf>
    <xf numFmtId="0" fontId="10" fillId="0" borderId="0" xfId="0" applyFont="1" applyAlignment="1" applyProtection="1">
      <alignment/>
      <protection locked="0"/>
    </xf>
    <xf numFmtId="4" fontId="8" fillId="0" borderId="0" xfId="0" applyNumberFormat="1" applyFont="1" applyAlignment="1" applyProtection="1">
      <alignment/>
      <protection/>
    </xf>
    <xf numFmtId="0" fontId="10" fillId="0" borderId="4" xfId="0" applyFont="1" applyBorder="1" applyAlignment="1">
      <alignment/>
    </xf>
    <xf numFmtId="0" fontId="10" fillId="0" borderId="21" xfId="0" applyFont="1" applyBorder="1" applyAlignment="1" applyProtection="1">
      <alignment/>
      <protection/>
    </xf>
    <xf numFmtId="0" fontId="10" fillId="0" borderId="0" xfId="0" applyFont="1" applyBorder="1" applyAlignment="1" applyProtection="1">
      <alignment/>
      <protection/>
    </xf>
    <xf numFmtId="166" fontId="10" fillId="0" borderId="0" xfId="0" applyNumberFormat="1" applyFont="1" applyBorder="1" applyAlignment="1" applyProtection="1">
      <alignment/>
      <protection/>
    </xf>
    <xf numFmtId="166" fontId="10" fillId="0" borderId="15" xfId="0" applyNumberFormat="1" applyFont="1" applyBorder="1" applyAlignment="1" applyProtection="1">
      <alignment/>
      <protection/>
    </xf>
    <xf numFmtId="0" fontId="10" fillId="0" borderId="0" xfId="0" applyFont="1" applyAlignment="1">
      <alignment horizontal="left"/>
    </xf>
    <xf numFmtId="0" fontId="10" fillId="0" borderId="0" xfId="0" applyFont="1" applyAlignment="1">
      <alignment horizontal="center"/>
    </xf>
    <xf numFmtId="4" fontId="10" fillId="0" borderId="0" xfId="0" applyNumberFormat="1" applyFont="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3" fillId="3" borderId="27" xfId="0" applyFont="1" applyFill="1" applyBorder="1" applyAlignment="1" applyProtection="1">
      <alignment horizontal="left" vertical="center"/>
      <protection locked="0"/>
    </xf>
    <xf numFmtId="0" fontId="3" fillId="0" borderId="0" xfId="0" applyFont="1" applyBorder="1" applyAlignment="1" applyProtection="1">
      <alignment horizontal="center" vertical="center"/>
      <protection/>
    </xf>
    <xf numFmtId="166" fontId="3" fillId="0" borderId="0" xfId="0" applyNumberFormat="1" applyFont="1" applyBorder="1" applyAlignment="1" applyProtection="1">
      <alignment vertical="center"/>
      <protection/>
    </xf>
    <xf numFmtId="166" fontId="3"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3" fillId="0" borderId="23" xfId="0" applyNumberFormat="1" applyFont="1" applyBorder="1" applyAlignment="1" applyProtection="1">
      <alignment vertical="center"/>
      <protection/>
    </xf>
    <xf numFmtId="166" fontId="3" fillId="0" borderId="24" xfId="0" applyNumberFormat="1" applyFont="1" applyBorder="1" applyAlignment="1" applyProtection="1">
      <alignment vertical="center"/>
      <protection/>
    </xf>
    <xf numFmtId="0" fontId="38" fillId="0" borderId="0" xfId="0" applyFont="1" applyAlignment="1" applyProtection="1">
      <alignment horizontal="left" vertical="center"/>
      <protection/>
    </xf>
    <xf numFmtId="0" fontId="39"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0" xfId="0" applyFont="1" applyAlignment="1" applyProtection="1">
      <alignment vertical="top" wrapText="1"/>
      <protection/>
    </xf>
    <xf numFmtId="0" fontId="40" fillId="0" borderId="27" xfId="0" applyFont="1" applyBorder="1" applyAlignment="1" applyProtection="1">
      <alignment horizontal="center" vertical="center"/>
      <protection/>
    </xf>
    <xf numFmtId="49" fontId="40" fillId="0" borderId="27" xfId="0" applyNumberFormat="1" applyFont="1" applyBorder="1" applyAlignment="1" applyProtection="1">
      <alignment horizontal="left" vertical="center" wrapText="1"/>
      <protection/>
    </xf>
    <xf numFmtId="0" fontId="40" fillId="0" borderId="27" xfId="0" applyFont="1" applyBorder="1" applyAlignment="1" applyProtection="1">
      <alignment horizontal="left" vertical="center" wrapText="1"/>
      <protection/>
    </xf>
    <xf numFmtId="0" fontId="40" fillId="0" borderId="27" xfId="0" applyFont="1" applyBorder="1" applyAlignment="1" applyProtection="1">
      <alignment horizontal="center" vertical="center" wrapText="1"/>
      <protection/>
    </xf>
    <xf numFmtId="167" fontId="40" fillId="0" borderId="27" xfId="0" applyNumberFormat="1" applyFont="1" applyBorder="1" applyAlignment="1" applyProtection="1">
      <alignment vertical="center"/>
      <protection/>
    </xf>
    <xf numFmtId="4" fontId="40" fillId="3" borderId="27" xfId="0" applyNumberFormat="1" applyFont="1" applyFill="1" applyBorder="1" applyAlignment="1" applyProtection="1">
      <alignment vertical="center"/>
      <protection locked="0"/>
    </xf>
    <xf numFmtId="4" fontId="40" fillId="0" borderId="27" xfId="0" applyNumberFormat="1" applyFont="1" applyBorder="1" applyAlignment="1" applyProtection="1">
      <alignment vertical="center"/>
      <protection/>
    </xf>
    <xf numFmtId="0" fontId="40" fillId="0" borderId="4" xfId="0" applyFont="1" applyBorder="1" applyAlignment="1">
      <alignment vertical="center"/>
    </xf>
    <xf numFmtId="0" fontId="40" fillId="3" borderId="27"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2" fillId="0" borderId="22" xfId="0" applyFont="1" applyBorder="1" applyAlignment="1" applyProtection="1">
      <alignment vertical="center"/>
      <protection/>
    </xf>
    <xf numFmtId="0" fontId="12" fillId="0" borderId="23" xfId="0" applyFont="1" applyBorder="1" applyAlignment="1" applyProtection="1">
      <alignment vertical="center"/>
      <protection/>
    </xf>
    <xf numFmtId="0" fontId="12" fillId="0" borderId="24" xfId="0"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31"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49" fontId="4"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7"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6"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4" fillId="0" borderId="31" xfId="0" applyFont="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4" fillId="0" borderId="33"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6"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4"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6"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 fillId="0" borderId="0" xfId="21">
      <alignment/>
      <protection/>
    </xf>
    <xf numFmtId="0" fontId="44" fillId="6" borderId="36" xfId="21" applyFont="1" applyFill="1" applyBorder="1" applyAlignment="1">
      <alignment horizontal="center"/>
      <protection/>
    </xf>
    <xf numFmtId="0" fontId="44" fillId="6" borderId="36" xfId="21" applyFont="1" applyFill="1" applyBorder="1" applyAlignment="1">
      <alignment horizontal="center" wrapText="1"/>
      <protection/>
    </xf>
    <xf numFmtId="0" fontId="46" fillId="0" borderId="36" xfId="21" applyFont="1" applyFill="1" applyBorder="1" applyAlignment="1">
      <alignment horizontal="center"/>
      <protection/>
    </xf>
    <xf numFmtId="0" fontId="46" fillId="0" borderId="36" xfId="21" applyFont="1" applyFill="1" applyBorder="1" applyAlignment="1">
      <alignment horizontal="left"/>
      <protection/>
    </xf>
    <xf numFmtId="4" fontId="46" fillId="0" borderId="36" xfId="21" applyNumberFormat="1" applyFont="1" applyFill="1" applyBorder="1" applyAlignment="1">
      <alignment horizontal="right"/>
      <protection/>
    </xf>
    <xf numFmtId="168" fontId="46" fillId="0" borderId="36" xfId="22" applyNumberFormat="1" applyFont="1" applyFill="1" applyBorder="1" applyAlignment="1">
      <alignment horizontal="right"/>
    </xf>
    <xf numFmtId="169" fontId="46" fillId="0" borderId="36" xfId="22" applyNumberFormat="1" applyFont="1" applyFill="1" applyBorder="1" applyAlignment="1">
      <alignment horizontal="center"/>
    </xf>
    <xf numFmtId="0" fontId="2" fillId="0" borderId="36" xfId="21" applyBorder="1">
      <alignment/>
      <protection/>
    </xf>
    <xf numFmtId="4" fontId="2" fillId="0" borderId="36" xfId="21" applyNumberFormat="1" applyBorder="1" applyAlignment="1">
      <alignment horizontal="right"/>
      <protection/>
    </xf>
    <xf numFmtId="0" fontId="43" fillId="0" borderId="36" xfId="21" applyFont="1" applyBorder="1">
      <alignment/>
      <protection/>
    </xf>
    <xf numFmtId="0" fontId="43" fillId="0" borderId="36" xfId="21" applyFont="1" applyBorder="1" applyAlignment="1">
      <alignment horizontal="center"/>
      <protection/>
    </xf>
    <xf numFmtId="168" fontId="47" fillId="0" borderId="36" xfId="22" applyNumberFormat="1" applyFont="1" applyFill="1" applyBorder="1" applyAlignment="1">
      <alignment horizontal="right"/>
    </xf>
    <xf numFmtId="0" fontId="48" fillId="0" borderId="0" xfId="21" applyFont="1">
      <alignment/>
      <protection/>
    </xf>
    <xf numFmtId="0" fontId="48" fillId="0" borderId="0" xfId="21" applyFont="1" applyAlignment="1">
      <alignment horizontal="center"/>
      <protection/>
    </xf>
    <xf numFmtId="0" fontId="2" fillId="0" borderId="0" xfId="21" applyAlignment="1">
      <alignment horizontal="center"/>
      <protection/>
    </xf>
    <xf numFmtId="0" fontId="21" fillId="0" borderId="0" xfId="0" applyFont="1" applyAlignment="1">
      <alignment horizontal="left" vertical="top" wrapText="1"/>
    </xf>
    <xf numFmtId="0" fontId="21" fillId="0" borderId="0" xfId="0" applyFont="1" applyAlignment="1">
      <alignment horizontal="left" vertical="center"/>
    </xf>
    <xf numFmtId="4" fontId="21" fillId="0" borderId="0" xfId="0" applyNumberFormat="1" applyFont="1" applyBorder="1" applyAlignment="1" applyProtection="1">
      <alignment vertical="center"/>
      <protection/>
    </xf>
    <xf numFmtId="0" fontId="3" fillId="0" borderId="0" xfId="0" applyFont="1" applyBorder="1" applyAlignment="1" applyProtection="1">
      <alignment vertical="center"/>
      <protection/>
    </xf>
    <xf numFmtId="0" fontId="5"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5"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4" fillId="0" borderId="0" xfId="0" applyFont="1" applyBorder="1" applyAlignment="1" applyProtection="1">
      <alignment horizontal="left" vertical="center"/>
      <protection/>
    </xf>
    <xf numFmtId="0" fontId="0" fillId="0" borderId="0" xfId="0" applyBorder="1" applyProtection="1">
      <protection/>
    </xf>
    <xf numFmtId="4" fontId="9" fillId="0" borderId="0" xfId="0" applyNumberFormat="1" applyFont="1" applyAlignment="1" applyProtection="1">
      <alignment vertical="center"/>
      <protection/>
    </xf>
    <xf numFmtId="0" fontId="9" fillId="0" borderId="0" xfId="0" applyFont="1" applyAlignment="1" applyProtection="1">
      <alignmen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164" fontId="3" fillId="0" borderId="0" xfId="0" applyNumberFormat="1" applyFont="1" applyBorder="1" applyAlignment="1" applyProtection="1">
      <alignment horizontal="center" vertical="center"/>
      <protection/>
    </xf>
    <xf numFmtId="49" fontId="4" fillId="3" borderId="0" xfId="0" applyNumberFormat="1" applyFont="1" applyFill="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3" fillId="0" borderId="0" xfId="0" applyFont="1" applyBorder="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Border="1" applyAlignment="1" applyProtection="1">
      <alignment horizontal="left" vertical="top" wrapText="1"/>
      <protection/>
    </xf>
    <xf numFmtId="0" fontId="27"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5" fillId="0" borderId="0" xfId="0" applyFont="1" applyAlignment="1" applyProtection="1">
      <alignment horizontal="left" vertical="center" wrapText="1"/>
      <protection/>
    </xf>
    <xf numFmtId="0" fontId="5" fillId="0" borderId="0" xfId="0" applyFont="1" applyAlignment="1" applyProtection="1">
      <alignment vertical="center"/>
      <protection/>
    </xf>
    <xf numFmtId="165" fontId="4" fillId="0" borderId="0" xfId="0" applyNumberFormat="1" applyFont="1" applyAlignment="1" applyProtection="1">
      <alignment horizontal="left" vertical="center"/>
      <protection/>
    </xf>
    <xf numFmtId="0" fontId="4" fillId="5" borderId="9" xfId="0" applyFont="1" applyFill="1" applyBorder="1" applyAlignment="1" applyProtection="1">
      <alignment horizontal="center" vertical="center"/>
      <protection/>
    </xf>
    <xf numFmtId="0" fontId="4" fillId="5" borderId="9"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32" fillId="0" borderId="0" xfId="0" applyFont="1" applyAlignment="1" applyProtection="1">
      <alignment horizontal="left" vertical="center" wrapText="1"/>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3" fillId="0" borderId="21" xfId="0" applyFont="1" applyBorder="1" applyAlignment="1">
      <alignment horizontal="left" vertical="center"/>
    </xf>
    <xf numFmtId="0" fontId="3" fillId="0" borderId="0" xfId="0" applyFont="1" applyBorder="1" applyAlignment="1">
      <alignment horizontal="left" vertical="center"/>
    </xf>
    <xf numFmtId="0" fontId="3" fillId="0" borderId="21"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4" fontId="28" fillId="0" borderId="0" xfId="0" applyNumberFormat="1" applyFont="1" applyAlignment="1" applyProtection="1">
      <alignment horizontal="right" vertical="center"/>
      <protection/>
    </xf>
    <xf numFmtId="4" fontId="25" fillId="0" borderId="0" xfId="0" applyNumberFormat="1" applyFont="1" applyAlignment="1" applyProtection="1">
      <alignment horizontal="right" vertical="center"/>
      <protection/>
    </xf>
    <xf numFmtId="0" fontId="4" fillId="5" borderId="8" xfId="0" applyFont="1" applyFill="1" applyBorder="1" applyAlignment="1" applyProtection="1">
      <alignment horizontal="center" vertical="center"/>
      <protection/>
    </xf>
    <xf numFmtId="0" fontId="0" fillId="0" borderId="0" xfId="0" applyFont="1" applyAlignment="1" applyProtection="1">
      <alignment vertical="center"/>
      <protection/>
    </xf>
    <xf numFmtId="0" fontId="34" fillId="2" borderId="0" xfId="20" applyFont="1" applyFill="1" applyAlignment="1">
      <alignment vertical="center"/>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5"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20" fillId="0" borderId="0" xfId="0" applyFont="1" applyBorder="1" applyAlignment="1" applyProtection="1">
      <alignment horizontal="left" vertical="center"/>
      <protection/>
    </xf>
    <xf numFmtId="0" fontId="45" fillId="0" borderId="34" xfId="21" applyFont="1" applyFill="1" applyBorder="1" applyAlignment="1">
      <alignment horizontal="left" wrapText="1"/>
      <protection/>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left" vertical="center"/>
      <protection locked="0"/>
    </xf>
    <xf numFmtId="0" fontId="29"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wrapText="1"/>
      <protection locked="0"/>
    </xf>
    <xf numFmtId="49" fontId="4" fillId="0" borderId="0" xfId="0" applyNumberFormat="1"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9">
    <cellStyle name="Normal" xfId="0"/>
    <cellStyle name="Percent" xfId="15"/>
    <cellStyle name="Currency" xfId="16"/>
    <cellStyle name="Currency [0]" xfId="17"/>
    <cellStyle name="Comma" xfId="18"/>
    <cellStyle name="Comma [0]" xfId="19"/>
    <cellStyle name="Hypertextový odkaz" xfId="20"/>
    <cellStyle name="Normální 2" xfId="21"/>
    <cellStyle name="Měna 2" xfId="22"/>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9"/>
  <sheetViews>
    <sheetView showGridLines="0" workbookViewId="0" topLeftCell="A1">
      <pane ySplit="1" topLeftCell="A40"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76"/>
      <c r="AS2" s="376"/>
      <c r="AT2" s="376"/>
      <c r="AU2" s="376"/>
      <c r="AV2" s="376"/>
      <c r="AW2" s="376"/>
      <c r="AX2" s="376"/>
      <c r="AY2" s="376"/>
      <c r="AZ2" s="376"/>
      <c r="BA2" s="376"/>
      <c r="BB2" s="376"/>
      <c r="BC2" s="376"/>
      <c r="BD2" s="376"/>
      <c r="BE2" s="376"/>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77" t="s">
        <v>16</v>
      </c>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29"/>
      <c r="AQ5" s="31"/>
      <c r="BE5" s="368" t="s">
        <v>17</v>
      </c>
      <c r="BS5" s="24" t="s">
        <v>8</v>
      </c>
    </row>
    <row r="6" spans="2:71" ht="36.95" customHeight="1">
      <c r="B6" s="28"/>
      <c r="C6" s="29"/>
      <c r="D6" s="36" t="s">
        <v>18</v>
      </c>
      <c r="E6" s="29"/>
      <c r="F6" s="29"/>
      <c r="G6" s="29"/>
      <c r="H6" s="29"/>
      <c r="I6" s="29"/>
      <c r="J6" s="29"/>
      <c r="K6" s="391" t="s">
        <v>19</v>
      </c>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29"/>
      <c r="AQ6" s="31"/>
      <c r="BE6" s="369"/>
      <c r="BS6" s="24" t="s">
        <v>20</v>
      </c>
    </row>
    <row r="7" spans="2:71" ht="14.45" customHeight="1">
      <c r="B7" s="28"/>
      <c r="C7" s="29"/>
      <c r="D7" s="37"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23</v>
      </c>
      <c r="AL7" s="29"/>
      <c r="AM7" s="29"/>
      <c r="AN7" s="35" t="s">
        <v>22</v>
      </c>
      <c r="AO7" s="29"/>
      <c r="AP7" s="29"/>
      <c r="AQ7" s="31"/>
      <c r="BE7" s="369"/>
      <c r="BS7" s="24" t="s">
        <v>24</v>
      </c>
    </row>
    <row r="8" spans="2:71" ht="14.45" customHeight="1">
      <c r="B8" s="28"/>
      <c r="C8" s="29"/>
      <c r="D8" s="37" t="s">
        <v>25</v>
      </c>
      <c r="E8" s="29"/>
      <c r="F8" s="29"/>
      <c r="G8" s="29"/>
      <c r="H8" s="29"/>
      <c r="I8" s="29"/>
      <c r="J8" s="29"/>
      <c r="K8" s="35" t="s">
        <v>26</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27</v>
      </c>
      <c r="AL8" s="29"/>
      <c r="AM8" s="29"/>
      <c r="AN8" s="38" t="s">
        <v>28</v>
      </c>
      <c r="AO8" s="29"/>
      <c r="AP8" s="29"/>
      <c r="AQ8" s="31"/>
      <c r="BE8" s="369"/>
      <c r="BS8" s="24" t="s">
        <v>29</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69"/>
      <c r="BS9" s="24" t="s">
        <v>30</v>
      </c>
    </row>
    <row r="10" spans="2:71" ht="14.45" customHeight="1">
      <c r="B10" s="28"/>
      <c r="C10" s="29"/>
      <c r="D10" s="37" t="s">
        <v>31</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32</v>
      </c>
      <c r="AL10" s="29"/>
      <c r="AM10" s="29"/>
      <c r="AN10" s="35" t="s">
        <v>22</v>
      </c>
      <c r="AO10" s="29"/>
      <c r="AP10" s="29"/>
      <c r="AQ10" s="31"/>
      <c r="BE10" s="369"/>
      <c r="BS10" s="24" t="s">
        <v>20</v>
      </c>
    </row>
    <row r="11" spans="2:71" ht="18.4" customHeight="1">
      <c r="B11" s="28"/>
      <c r="C11" s="29"/>
      <c r="D11" s="29"/>
      <c r="E11" s="35" t="s">
        <v>33</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34</v>
      </c>
      <c r="AL11" s="29"/>
      <c r="AM11" s="29"/>
      <c r="AN11" s="35" t="s">
        <v>22</v>
      </c>
      <c r="AO11" s="29"/>
      <c r="AP11" s="29"/>
      <c r="AQ11" s="31"/>
      <c r="BE11" s="369"/>
      <c r="BS11" s="24" t="s">
        <v>20</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69"/>
      <c r="BS12" s="24" t="s">
        <v>20</v>
      </c>
    </row>
    <row r="13" spans="2:71" ht="14.45" customHeight="1">
      <c r="B13" s="28"/>
      <c r="C13" s="29"/>
      <c r="D13" s="37" t="s">
        <v>35</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32</v>
      </c>
      <c r="AL13" s="29"/>
      <c r="AM13" s="29"/>
      <c r="AN13" s="39" t="s">
        <v>36</v>
      </c>
      <c r="AO13" s="29"/>
      <c r="AP13" s="29"/>
      <c r="AQ13" s="31"/>
      <c r="BE13" s="369"/>
      <c r="BS13" s="24" t="s">
        <v>20</v>
      </c>
    </row>
    <row r="14" spans="2:71" ht="15">
      <c r="B14" s="28"/>
      <c r="C14" s="29"/>
      <c r="D14" s="29"/>
      <c r="E14" s="384" t="s">
        <v>36</v>
      </c>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7" t="s">
        <v>34</v>
      </c>
      <c r="AL14" s="29"/>
      <c r="AM14" s="29"/>
      <c r="AN14" s="39" t="s">
        <v>36</v>
      </c>
      <c r="AO14" s="29"/>
      <c r="AP14" s="29"/>
      <c r="AQ14" s="31"/>
      <c r="BE14" s="369"/>
      <c r="BS14" s="24" t="s">
        <v>20</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69"/>
      <c r="BS15" s="24" t="s">
        <v>6</v>
      </c>
    </row>
    <row r="16" spans="2:71" ht="14.45" customHeight="1">
      <c r="B16" s="28"/>
      <c r="C16" s="29"/>
      <c r="D16" s="37" t="s">
        <v>37</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32</v>
      </c>
      <c r="AL16" s="29"/>
      <c r="AM16" s="29"/>
      <c r="AN16" s="35" t="s">
        <v>22</v>
      </c>
      <c r="AO16" s="29"/>
      <c r="AP16" s="29"/>
      <c r="AQ16" s="31"/>
      <c r="BE16" s="369"/>
      <c r="BS16" s="24" t="s">
        <v>6</v>
      </c>
    </row>
    <row r="17" spans="2:71" ht="18.4" customHeight="1">
      <c r="B17" s="28"/>
      <c r="C17" s="29"/>
      <c r="D17" s="29"/>
      <c r="E17" s="35" t="s">
        <v>26</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34</v>
      </c>
      <c r="AL17" s="29"/>
      <c r="AM17" s="29"/>
      <c r="AN17" s="35" t="s">
        <v>22</v>
      </c>
      <c r="AO17" s="29"/>
      <c r="AP17" s="29"/>
      <c r="AQ17" s="31"/>
      <c r="BE17" s="369"/>
      <c r="BS17" s="24" t="s">
        <v>38</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69"/>
      <c r="BS18" s="24" t="s">
        <v>8</v>
      </c>
    </row>
    <row r="19" spans="2:71" ht="14.45" customHeight="1">
      <c r="B19" s="28"/>
      <c r="C19" s="29"/>
      <c r="D19" s="37" t="s">
        <v>39</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69"/>
      <c r="BS19" s="24" t="s">
        <v>8</v>
      </c>
    </row>
    <row r="20" spans="2:71" ht="57" customHeight="1">
      <c r="B20" s="28"/>
      <c r="C20" s="29"/>
      <c r="D20" s="29"/>
      <c r="E20" s="386" t="s">
        <v>40</v>
      </c>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29"/>
      <c r="AP20" s="29"/>
      <c r="AQ20" s="31"/>
      <c r="BE20" s="36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69"/>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69"/>
    </row>
    <row r="23" spans="2:57" s="1" customFormat="1" ht="25.9" customHeight="1">
      <c r="B23" s="41"/>
      <c r="C23" s="42"/>
      <c r="D23" s="43" t="s">
        <v>41</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87">
        <f>ROUND(AG51,2)</f>
        <v>0</v>
      </c>
      <c r="AL23" s="388"/>
      <c r="AM23" s="388"/>
      <c r="AN23" s="388"/>
      <c r="AO23" s="388"/>
      <c r="AP23" s="42"/>
      <c r="AQ23" s="45"/>
      <c r="BE23" s="369"/>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69"/>
    </row>
    <row r="25" spans="2:57" s="1" customFormat="1" ht="13.5">
      <c r="B25" s="41"/>
      <c r="C25" s="42"/>
      <c r="D25" s="42"/>
      <c r="E25" s="42"/>
      <c r="F25" s="42"/>
      <c r="G25" s="42"/>
      <c r="H25" s="42"/>
      <c r="I25" s="42"/>
      <c r="J25" s="42"/>
      <c r="K25" s="42"/>
      <c r="L25" s="389" t="s">
        <v>42</v>
      </c>
      <c r="M25" s="389"/>
      <c r="N25" s="389"/>
      <c r="O25" s="389"/>
      <c r="P25" s="42"/>
      <c r="Q25" s="42"/>
      <c r="R25" s="42"/>
      <c r="S25" s="42"/>
      <c r="T25" s="42"/>
      <c r="U25" s="42"/>
      <c r="V25" s="42"/>
      <c r="W25" s="389" t="s">
        <v>43</v>
      </c>
      <c r="X25" s="389"/>
      <c r="Y25" s="389"/>
      <c r="Z25" s="389"/>
      <c r="AA25" s="389"/>
      <c r="AB25" s="389"/>
      <c r="AC25" s="389"/>
      <c r="AD25" s="389"/>
      <c r="AE25" s="389"/>
      <c r="AF25" s="42"/>
      <c r="AG25" s="42"/>
      <c r="AH25" s="42"/>
      <c r="AI25" s="42"/>
      <c r="AJ25" s="42"/>
      <c r="AK25" s="389" t="s">
        <v>44</v>
      </c>
      <c r="AL25" s="389"/>
      <c r="AM25" s="389"/>
      <c r="AN25" s="389"/>
      <c r="AO25" s="389"/>
      <c r="AP25" s="42"/>
      <c r="AQ25" s="45"/>
      <c r="BE25" s="369"/>
    </row>
    <row r="26" spans="2:57" s="2" customFormat="1" ht="14.45" customHeight="1">
      <c r="B26" s="47"/>
      <c r="C26" s="48"/>
      <c r="D26" s="49" t="s">
        <v>45</v>
      </c>
      <c r="E26" s="48"/>
      <c r="F26" s="49" t="s">
        <v>46</v>
      </c>
      <c r="G26" s="48"/>
      <c r="H26" s="48"/>
      <c r="I26" s="48"/>
      <c r="J26" s="48"/>
      <c r="K26" s="48"/>
      <c r="L26" s="383">
        <v>0.21</v>
      </c>
      <c r="M26" s="371"/>
      <c r="N26" s="371"/>
      <c r="O26" s="371"/>
      <c r="P26" s="48"/>
      <c r="Q26" s="48"/>
      <c r="R26" s="48"/>
      <c r="S26" s="48"/>
      <c r="T26" s="48"/>
      <c r="U26" s="48"/>
      <c r="V26" s="48"/>
      <c r="W26" s="370">
        <f>ROUND(AZ51,2)</f>
        <v>0</v>
      </c>
      <c r="X26" s="371"/>
      <c r="Y26" s="371"/>
      <c r="Z26" s="371"/>
      <c r="AA26" s="371"/>
      <c r="AB26" s="371"/>
      <c r="AC26" s="371"/>
      <c r="AD26" s="371"/>
      <c r="AE26" s="371"/>
      <c r="AF26" s="48"/>
      <c r="AG26" s="48"/>
      <c r="AH26" s="48"/>
      <c r="AI26" s="48"/>
      <c r="AJ26" s="48"/>
      <c r="AK26" s="370">
        <f>ROUND(AV51,2)</f>
        <v>0</v>
      </c>
      <c r="AL26" s="371"/>
      <c r="AM26" s="371"/>
      <c r="AN26" s="371"/>
      <c r="AO26" s="371"/>
      <c r="AP26" s="48"/>
      <c r="AQ26" s="50"/>
      <c r="BE26" s="369"/>
    </row>
    <row r="27" spans="2:57" s="2" customFormat="1" ht="14.45" customHeight="1">
      <c r="B27" s="47"/>
      <c r="C27" s="48"/>
      <c r="D27" s="48"/>
      <c r="E27" s="48"/>
      <c r="F27" s="49" t="s">
        <v>47</v>
      </c>
      <c r="G27" s="48"/>
      <c r="H27" s="48"/>
      <c r="I27" s="48"/>
      <c r="J27" s="48"/>
      <c r="K27" s="48"/>
      <c r="L27" s="383">
        <v>0.15</v>
      </c>
      <c r="M27" s="371"/>
      <c r="N27" s="371"/>
      <c r="O27" s="371"/>
      <c r="P27" s="48"/>
      <c r="Q27" s="48"/>
      <c r="R27" s="48"/>
      <c r="S27" s="48"/>
      <c r="T27" s="48"/>
      <c r="U27" s="48"/>
      <c r="V27" s="48"/>
      <c r="W27" s="370">
        <f>ROUND(BA51,2)</f>
        <v>0</v>
      </c>
      <c r="X27" s="371"/>
      <c r="Y27" s="371"/>
      <c r="Z27" s="371"/>
      <c r="AA27" s="371"/>
      <c r="AB27" s="371"/>
      <c r="AC27" s="371"/>
      <c r="AD27" s="371"/>
      <c r="AE27" s="371"/>
      <c r="AF27" s="48"/>
      <c r="AG27" s="48"/>
      <c r="AH27" s="48"/>
      <c r="AI27" s="48"/>
      <c r="AJ27" s="48"/>
      <c r="AK27" s="370">
        <f>ROUND(AW51,2)</f>
        <v>0</v>
      </c>
      <c r="AL27" s="371"/>
      <c r="AM27" s="371"/>
      <c r="AN27" s="371"/>
      <c r="AO27" s="371"/>
      <c r="AP27" s="48"/>
      <c r="AQ27" s="50"/>
      <c r="BE27" s="369"/>
    </row>
    <row r="28" spans="2:57" s="2" customFormat="1" ht="14.45" customHeight="1" hidden="1">
      <c r="B28" s="47"/>
      <c r="C28" s="48"/>
      <c r="D28" s="48"/>
      <c r="E28" s="48"/>
      <c r="F28" s="49" t="s">
        <v>48</v>
      </c>
      <c r="G28" s="48"/>
      <c r="H28" s="48"/>
      <c r="I28" s="48"/>
      <c r="J28" s="48"/>
      <c r="K28" s="48"/>
      <c r="L28" s="383">
        <v>0.21</v>
      </c>
      <c r="M28" s="371"/>
      <c r="N28" s="371"/>
      <c r="O28" s="371"/>
      <c r="P28" s="48"/>
      <c r="Q28" s="48"/>
      <c r="R28" s="48"/>
      <c r="S28" s="48"/>
      <c r="T28" s="48"/>
      <c r="U28" s="48"/>
      <c r="V28" s="48"/>
      <c r="W28" s="370">
        <f>ROUND(BB51,2)</f>
        <v>0</v>
      </c>
      <c r="X28" s="371"/>
      <c r="Y28" s="371"/>
      <c r="Z28" s="371"/>
      <c r="AA28" s="371"/>
      <c r="AB28" s="371"/>
      <c r="AC28" s="371"/>
      <c r="AD28" s="371"/>
      <c r="AE28" s="371"/>
      <c r="AF28" s="48"/>
      <c r="AG28" s="48"/>
      <c r="AH28" s="48"/>
      <c r="AI28" s="48"/>
      <c r="AJ28" s="48"/>
      <c r="AK28" s="370">
        <v>0</v>
      </c>
      <c r="AL28" s="371"/>
      <c r="AM28" s="371"/>
      <c r="AN28" s="371"/>
      <c r="AO28" s="371"/>
      <c r="AP28" s="48"/>
      <c r="AQ28" s="50"/>
      <c r="BE28" s="369"/>
    </row>
    <row r="29" spans="2:57" s="2" customFormat="1" ht="14.45" customHeight="1" hidden="1">
      <c r="B29" s="47"/>
      <c r="C29" s="48"/>
      <c r="D29" s="48"/>
      <c r="E29" s="48"/>
      <c r="F29" s="49" t="s">
        <v>49</v>
      </c>
      <c r="G29" s="48"/>
      <c r="H29" s="48"/>
      <c r="I29" s="48"/>
      <c r="J29" s="48"/>
      <c r="K29" s="48"/>
      <c r="L29" s="383">
        <v>0.15</v>
      </c>
      <c r="M29" s="371"/>
      <c r="N29" s="371"/>
      <c r="O29" s="371"/>
      <c r="P29" s="48"/>
      <c r="Q29" s="48"/>
      <c r="R29" s="48"/>
      <c r="S29" s="48"/>
      <c r="T29" s="48"/>
      <c r="U29" s="48"/>
      <c r="V29" s="48"/>
      <c r="W29" s="370">
        <f>ROUND(BC51,2)</f>
        <v>0</v>
      </c>
      <c r="X29" s="371"/>
      <c r="Y29" s="371"/>
      <c r="Z29" s="371"/>
      <c r="AA29" s="371"/>
      <c r="AB29" s="371"/>
      <c r="AC29" s="371"/>
      <c r="AD29" s="371"/>
      <c r="AE29" s="371"/>
      <c r="AF29" s="48"/>
      <c r="AG29" s="48"/>
      <c r="AH29" s="48"/>
      <c r="AI29" s="48"/>
      <c r="AJ29" s="48"/>
      <c r="AK29" s="370">
        <v>0</v>
      </c>
      <c r="AL29" s="371"/>
      <c r="AM29" s="371"/>
      <c r="AN29" s="371"/>
      <c r="AO29" s="371"/>
      <c r="AP29" s="48"/>
      <c r="AQ29" s="50"/>
      <c r="BE29" s="369"/>
    </row>
    <row r="30" spans="2:57" s="2" customFormat="1" ht="14.45" customHeight="1" hidden="1">
      <c r="B30" s="47"/>
      <c r="C30" s="48"/>
      <c r="D30" s="48"/>
      <c r="E30" s="48"/>
      <c r="F30" s="49" t="s">
        <v>50</v>
      </c>
      <c r="G30" s="48"/>
      <c r="H30" s="48"/>
      <c r="I30" s="48"/>
      <c r="J30" s="48"/>
      <c r="K30" s="48"/>
      <c r="L30" s="383">
        <v>0</v>
      </c>
      <c r="M30" s="371"/>
      <c r="N30" s="371"/>
      <c r="O30" s="371"/>
      <c r="P30" s="48"/>
      <c r="Q30" s="48"/>
      <c r="R30" s="48"/>
      <c r="S30" s="48"/>
      <c r="T30" s="48"/>
      <c r="U30" s="48"/>
      <c r="V30" s="48"/>
      <c r="W30" s="370">
        <f>ROUND(BD51,2)</f>
        <v>0</v>
      </c>
      <c r="X30" s="371"/>
      <c r="Y30" s="371"/>
      <c r="Z30" s="371"/>
      <c r="AA30" s="371"/>
      <c r="AB30" s="371"/>
      <c r="AC30" s="371"/>
      <c r="AD30" s="371"/>
      <c r="AE30" s="371"/>
      <c r="AF30" s="48"/>
      <c r="AG30" s="48"/>
      <c r="AH30" s="48"/>
      <c r="AI30" s="48"/>
      <c r="AJ30" s="48"/>
      <c r="AK30" s="370">
        <v>0</v>
      </c>
      <c r="AL30" s="371"/>
      <c r="AM30" s="371"/>
      <c r="AN30" s="371"/>
      <c r="AO30" s="371"/>
      <c r="AP30" s="48"/>
      <c r="AQ30" s="50"/>
      <c r="BE30" s="369"/>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69"/>
    </row>
    <row r="32" spans="2:57" s="1" customFormat="1" ht="25.9" customHeight="1">
      <c r="B32" s="41"/>
      <c r="C32" s="51"/>
      <c r="D32" s="52" t="s">
        <v>51</v>
      </c>
      <c r="E32" s="53"/>
      <c r="F32" s="53"/>
      <c r="G32" s="53"/>
      <c r="H32" s="53"/>
      <c r="I32" s="53"/>
      <c r="J32" s="53"/>
      <c r="K32" s="53"/>
      <c r="L32" s="53"/>
      <c r="M32" s="53"/>
      <c r="N32" s="53"/>
      <c r="O32" s="53"/>
      <c r="P32" s="53"/>
      <c r="Q32" s="53"/>
      <c r="R32" s="53"/>
      <c r="S32" s="53"/>
      <c r="T32" s="54" t="s">
        <v>52</v>
      </c>
      <c r="U32" s="53"/>
      <c r="V32" s="53"/>
      <c r="W32" s="53"/>
      <c r="X32" s="372" t="s">
        <v>53</v>
      </c>
      <c r="Y32" s="373"/>
      <c r="Z32" s="373"/>
      <c r="AA32" s="373"/>
      <c r="AB32" s="373"/>
      <c r="AC32" s="53"/>
      <c r="AD32" s="53"/>
      <c r="AE32" s="53"/>
      <c r="AF32" s="53"/>
      <c r="AG32" s="53"/>
      <c r="AH32" s="53"/>
      <c r="AI32" s="53"/>
      <c r="AJ32" s="53"/>
      <c r="AK32" s="374">
        <f>SUM(AK23:AK30)</f>
        <v>0</v>
      </c>
      <c r="AL32" s="373"/>
      <c r="AM32" s="373"/>
      <c r="AN32" s="373"/>
      <c r="AO32" s="375"/>
      <c r="AP32" s="51"/>
      <c r="AQ32" s="55"/>
      <c r="BE32" s="369"/>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54</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19001</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94" t="str">
        <f>K6</f>
        <v>STAVEBNÍ ÚPRAVY V OKOLÍ NÁDRAŽÍ V ČESKÉM BRODĚ- ČÁST4 - PARKOVIŠTĚ V NÁKLADOVÉ ČÁSTI NÁDRAŽÍ</v>
      </c>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5">
      <c r="B44" s="41"/>
      <c r="C44" s="65" t="s">
        <v>25</v>
      </c>
      <c r="D44" s="63"/>
      <c r="E44" s="63"/>
      <c r="F44" s="63"/>
      <c r="G44" s="63"/>
      <c r="H44" s="63"/>
      <c r="I44" s="63"/>
      <c r="J44" s="63"/>
      <c r="K44" s="63"/>
      <c r="L44" s="72" t="str">
        <f>IF(K8="","",K8)</f>
        <v xml:space="preserve"> </v>
      </c>
      <c r="M44" s="63"/>
      <c r="N44" s="63"/>
      <c r="O44" s="63"/>
      <c r="P44" s="63"/>
      <c r="Q44" s="63"/>
      <c r="R44" s="63"/>
      <c r="S44" s="63"/>
      <c r="T44" s="63"/>
      <c r="U44" s="63"/>
      <c r="V44" s="63"/>
      <c r="W44" s="63"/>
      <c r="X44" s="63"/>
      <c r="Y44" s="63"/>
      <c r="Z44" s="63"/>
      <c r="AA44" s="63"/>
      <c r="AB44" s="63"/>
      <c r="AC44" s="63"/>
      <c r="AD44" s="63"/>
      <c r="AE44" s="63"/>
      <c r="AF44" s="63"/>
      <c r="AG44" s="63"/>
      <c r="AH44" s="63"/>
      <c r="AI44" s="65" t="s">
        <v>27</v>
      </c>
      <c r="AJ44" s="63"/>
      <c r="AK44" s="63"/>
      <c r="AL44" s="63"/>
      <c r="AM44" s="396" t="str">
        <f>IF(AN8="","",AN8)</f>
        <v>29. 1. 2019</v>
      </c>
      <c r="AN44" s="396"/>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31</v>
      </c>
      <c r="D46" s="63"/>
      <c r="E46" s="63"/>
      <c r="F46" s="63"/>
      <c r="G46" s="63"/>
      <c r="H46" s="63"/>
      <c r="I46" s="63"/>
      <c r="J46" s="63"/>
      <c r="K46" s="63"/>
      <c r="L46" s="66" t="str">
        <f>IF(E11="","",E11)</f>
        <v>Město Český Brod</v>
      </c>
      <c r="M46" s="63"/>
      <c r="N46" s="63"/>
      <c r="O46" s="63"/>
      <c r="P46" s="63"/>
      <c r="Q46" s="63"/>
      <c r="R46" s="63"/>
      <c r="S46" s="63"/>
      <c r="T46" s="63"/>
      <c r="U46" s="63"/>
      <c r="V46" s="63"/>
      <c r="W46" s="63"/>
      <c r="X46" s="63"/>
      <c r="Y46" s="63"/>
      <c r="Z46" s="63"/>
      <c r="AA46" s="63"/>
      <c r="AB46" s="63"/>
      <c r="AC46" s="63"/>
      <c r="AD46" s="63"/>
      <c r="AE46" s="63"/>
      <c r="AF46" s="63"/>
      <c r="AG46" s="63"/>
      <c r="AH46" s="63"/>
      <c r="AI46" s="65" t="s">
        <v>37</v>
      </c>
      <c r="AJ46" s="63"/>
      <c r="AK46" s="63"/>
      <c r="AL46" s="63"/>
      <c r="AM46" s="393" t="str">
        <f>IF(E17="","",E17)</f>
        <v xml:space="preserve"> </v>
      </c>
      <c r="AN46" s="393"/>
      <c r="AO46" s="393"/>
      <c r="AP46" s="393"/>
      <c r="AQ46" s="63"/>
      <c r="AR46" s="61"/>
      <c r="AS46" s="401" t="s">
        <v>55</v>
      </c>
      <c r="AT46" s="402"/>
      <c r="AU46" s="74"/>
      <c r="AV46" s="74"/>
      <c r="AW46" s="74"/>
      <c r="AX46" s="74"/>
      <c r="AY46" s="74"/>
      <c r="AZ46" s="74"/>
      <c r="BA46" s="74"/>
      <c r="BB46" s="74"/>
      <c r="BC46" s="74"/>
      <c r="BD46" s="75"/>
    </row>
    <row r="47" spans="2:56" s="1" customFormat="1" ht="15">
      <c r="B47" s="41"/>
      <c r="C47" s="65" t="s">
        <v>35</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403"/>
      <c r="AT47" s="404"/>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405"/>
      <c r="AT48" s="406"/>
      <c r="AU48" s="42"/>
      <c r="AV48" s="42"/>
      <c r="AW48" s="42"/>
      <c r="AX48" s="42"/>
      <c r="AY48" s="42"/>
      <c r="AZ48" s="42"/>
      <c r="BA48" s="42"/>
      <c r="BB48" s="42"/>
      <c r="BC48" s="42"/>
      <c r="BD48" s="78"/>
    </row>
    <row r="49" spans="2:56" s="1" customFormat="1" ht="29.25" customHeight="1">
      <c r="B49" s="41"/>
      <c r="C49" s="409" t="s">
        <v>56</v>
      </c>
      <c r="D49" s="398"/>
      <c r="E49" s="398"/>
      <c r="F49" s="398"/>
      <c r="G49" s="398"/>
      <c r="H49" s="79"/>
      <c r="I49" s="397" t="s">
        <v>57</v>
      </c>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9" t="s">
        <v>58</v>
      </c>
      <c r="AH49" s="398"/>
      <c r="AI49" s="398"/>
      <c r="AJ49" s="398"/>
      <c r="AK49" s="398"/>
      <c r="AL49" s="398"/>
      <c r="AM49" s="398"/>
      <c r="AN49" s="397" t="s">
        <v>59</v>
      </c>
      <c r="AO49" s="398"/>
      <c r="AP49" s="398"/>
      <c r="AQ49" s="80" t="s">
        <v>60</v>
      </c>
      <c r="AR49" s="61"/>
      <c r="AS49" s="81" t="s">
        <v>61</v>
      </c>
      <c r="AT49" s="82" t="s">
        <v>62</v>
      </c>
      <c r="AU49" s="82" t="s">
        <v>63</v>
      </c>
      <c r="AV49" s="82" t="s">
        <v>64</v>
      </c>
      <c r="AW49" s="82" t="s">
        <v>65</v>
      </c>
      <c r="AX49" s="82" t="s">
        <v>66</v>
      </c>
      <c r="AY49" s="82" t="s">
        <v>67</v>
      </c>
      <c r="AZ49" s="82" t="s">
        <v>68</v>
      </c>
      <c r="BA49" s="82" t="s">
        <v>69</v>
      </c>
      <c r="BB49" s="82" t="s">
        <v>70</v>
      </c>
      <c r="BC49" s="82" t="s">
        <v>71</v>
      </c>
      <c r="BD49" s="83" t="s">
        <v>72</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73</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408">
        <f>ROUND(AG52+AG54+AG56+AG58+AG60+AG62+AG64+AG66,2)</f>
        <v>0</v>
      </c>
      <c r="AH51" s="408"/>
      <c r="AI51" s="408"/>
      <c r="AJ51" s="408"/>
      <c r="AK51" s="408"/>
      <c r="AL51" s="408"/>
      <c r="AM51" s="408"/>
      <c r="AN51" s="390">
        <f aca="true" t="shared" si="0" ref="AN51:AN67">SUM(AG51,AT51)</f>
        <v>0</v>
      </c>
      <c r="AO51" s="390"/>
      <c r="AP51" s="390"/>
      <c r="AQ51" s="89" t="s">
        <v>22</v>
      </c>
      <c r="AR51" s="71"/>
      <c r="AS51" s="90">
        <f>ROUND(AS52+AS54+AS56+AS58+AS60+AS62+AS64+AS66,2)</f>
        <v>0</v>
      </c>
      <c r="AT51" s="91">
        <f aca="true" t="shared" si="1" ref="AT51:AT67">ROUND(SUM(AV51:AW51),2)</f>
        <v>0</v>
      </c>
      <c r="AU51" s="92">
        <f>ROUND(AU52+AU54+AU56+AU58+AU60+AU62+AU64+AU66,5)</f>
        <v>0</v>
      </c>
      <c r="AV51" s="91">
        <f>ROUND(AZ51*L26,2)</f>
        <v>0</v>
      </c>
      <c r="AW51" s="91">
        <f>ROUND(BA51*L27,2)</f>
        <v>0</v>
      </c>
      <c r="AX51" s="91">
        <f>ROUND(BB51*L26,2)</f>
        <v>0</v>
      </c>
      <c r="AY51" s="91">
        <f>ROUND(BC51*L27,2)</f>
        <v>0</v>
      </c>
      <c r="AZ51" s="91">
        <f>ROUND(AZ52+AZ54+AZ56+AZ58+AZ60+AZ62+AZ64+AZ66,2)</f>
        <v>0</v>
      </c>
      <c r="BA51" s="91">
        <f>ROUND(BA52+BA54+BA56+BA58+BA60+BA62+BA64+BA66,2)</f>
        <v>0</v>
      </c>
      <c r="BB51" s="91">
        <f>ROUND(BB52+BB54+BB56+BB58+BB60+BB62+BB64+BB66,2)</f>
        <v>0</v>
      </c>
      <c r="BC51" s="91">
        <f>ROUND(BC52+BC54+BC56+BC58+BC60+BC62+BC64+BC66,2)</f>
        <v>0</v>
      </c>
      <c r="BD51" s="93">
        <f>ROUND(BD52+BD54+BD56+BD58+BD60+BD62+BD64+BD66,2)</f>
        <v>0</v>
      </c>
      <c r="BS51" s="94" t="s">
        <v>74</v>
      </c>
      <c r="BT51" s="94" t="s">
        <v>75</v>
      </c>
      <c r="BU51" s="95" t="s">
        <v>76</v>
      </c>
      <c r="BV51" s="94" t="s">
        <v>77</v>
      </c>
      <c r="BW51" s="94" t="s">
        <v>7</v>
      </c>
      <c r="BX51" s="94" t="s">
        <v>78</v>
      </c>
      <c r="CL51" s="94" t="s">
        <v>22</v>
      </c>
    </row>
    <row r="52" spans="2:91" s="5" customFormat="1" ht="16.5" customHeight="1">
      <c r="B52" s="96"/>
      <c r="C52" s="97"/>
      <c r="D52" s="392" t="s">
        <v>79</v>
      </c>
      <c r="E52" s="392"/>
      <c r="F52" s="392"/>
      <c r="G52" s="392"/>
      <c r="H52" s="392"/>
      <c r="I52" s="98"/>
      <c r="J52" s="392" t="s">
        <v>80</v>
      </c>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407">
        <f>ROUND(AG53,2)</f>
        <v>0</v>
      </c>
      <c r="AH52" s="382"/>
      <c r="AI52" s="382"/>
      <c r="AJ52" s="382"/>
      <c r="AK52" s="382"/>
      <c r="AL52" s="382"/>
      <c r="AM52" s="382"/>
      <c r="AN52" s="381">
        <f t="shared" si="0"/>
        <v>0</v>
      </c>
      <c r="AO52" s="382"/>
      <c r="AP52" s="382"/>
      <c r="AQ52" s="99" t="s">
        <v>81</v>
      </c>
      <c r="AR52" s="100"/>
      <c r="AS52" s="101">
        <f>ROUND(AS53,2)</f>
        <v>0</v>
      </c>
      <c r="AT52" s="102">
        <f t="shared" si="1"/>
        <v>0</v>
      </c>
      <c r="AU52" s="103">
        <f>ROUND(AU53,5)</f>
        <v>0</v>
      </c>
      <c r="AV52" s="102">
        <f>ROUND(AZ52*L26,2)</f>
        <v>0</v>
      </c>
      <c r="AW52" s="102">
        <f>ROUND(BA52*L27,2)</f>
        <v>0</v>
      </c>
      <c r="AX52" s="102">
        <f>ROUND(BB52*L26,2)</f>
        <v>0</v>
      </c>
      <c r="AY52" s="102">
        <f>ROUND(BC52*L27,2)</f>
        <v>0</v>
      </c>
      <c r="AZ52" s="102">
        <f>ROUND(AZ53,2)</f>
        <v>0</v>
      </c>
      <c r="BA52" s="102">
        <f>ROUND(BA53,2)</f>
        <v>0</v>
      </c>
      <c r="BB52" s="102">
        <f>ROUND(BB53,2)</f>
        <v>0</v>
      </c>
      <c r="BC52" s="102">
        <f>ROUND(BC53,2)</f>
        <v>0</v>
      </c>
      <c r="BD52" s="104">
        <f>ROUND(BD53,2)</f>
        <v>0</v>
      </c>
      <c r="BS52" s="105" t="s">
        <v>74</v>
      </c>
      <c r="BT52" s="105" t="s">
        <v>24</v>
      </c>
      <c r="BU52" s="105" t="s">
        <v>76</v>
      </c>
      <c r="BV52" s="105" t="s">
        <v>77</v>
      </c>
      <c r="BW52" s="105" t="s">
        <v>82</v>
      </c>
      <c r="BX52" s="105" t="s">
        <v>7</v>
      </c>
      <c r="CL52" s="105" t="s">
        <v>22</v>
      </c>
      <c r="CM52" s="105" t="s">
        <v>83</v>
      </c>
    </row>
    <row r="53" spans="1:90" s="6" customFormat="1" ht="16.5" customHeight="1">
      <c r="A53" s="106" t="s">
        <v>84</v>
      </c>
      <c r="B53" s="107"/>
      <c r="C53" s="108"/>
      <c r="D53" s="108"/>
      <c r="E53" s="400" t="s">
        <v>79</v>
      </c>
      <c r="F53" s="400"/>
      <c r="G53" s="400"/>
      <c r="H53" s="400"/>
      <c r="I53" s="400"/>
      <c r="J53" s="108"/>
      <c r="K53" s="400" t="s">
        <v>80</v>
      </c>
      <c r="L53" s="400"/>
      <c r="M53" s="400"/>
      <c r="N53" s="400"/>
      <c r="O53" s="400"/>
      <c r="P53" s="400"/>
      <c r="Q53" s="400"/>
      <c r="R53" s="400"/>
      <c r="S53" s="400"/>
      <c r="T53" s="400"/>
      <c r="U53" s="400"/>
      <c r="V53" s="400"/>
      <c r="W53" s="400"/>
      <c r="X53" s="400"/>
      <c r="Y53" s="400"/>
      <c r="Z53" s="400"/>
      <c r="AA53" s="400"/>
      <c r="AB53" s="400"/>
      <c r="AC53" s="400"/>
      <c r="AD53" s="400"/>
      <c r="AE53" s="400"/>
      <c r="AF53" s="400"/>
      <c r="AG53" s="379">
        <f>'00 - Ostatní náklady'!J29</f>
        <v>0</v>
      </c>
      <c r="AH53" s="380"/>
      <c r="AI53" s="380"/>
      <c r="AJ53" s="380"/>
      <c r="AK53" s="380"/>
      <c r="AL53" s="380"/>
      <c r="AM53" s="380"/>
      <c r="AN53" s="379">
        <f t="shared" si="0"/>
        <v>0</v>
      </c>
      <c r="AO53" s="380"/>
      <c r="AP53" s="380"/>
      <c r="AQ53" s="109" t="s">
        <v>85</v>
      </c>
      <c r="AR53" s="110"/>
      <c r="AS53" s="111">
        <v>0</v>
      </c>
      <c r="AT53" s="112">
        <f t="shared" si="1"/>
        <v>0</v>
      </c>
      <c r="AU53" s="113">
        <f>'00 - Ostatní náklady'!P86</f>
        <v>0</v>
      </c>
      <c r="AV53" s="112">
        <f>'00 - Ostatní náklady'!J32</f>
        <v>0</v>
      </c>
      <c r="AW53" s="112">
        <f>'00 - Ostatní náklady'!J33</f>
        <v>0</v>
      </c>
      <c r="AX53" s="112">
        <f>'00 - Ostatní náklady'!J34</f>
        <v>0</v>
      </c>
      <c r="AY53" s="112">
        <f>'00 - Ostatní náklady'!J35</f>
        <v>0</v>
      </c>
      <c r="AZ53" s="112">
        <f>'00 - Ostatní náklady'!F32</f>
        <v>0</v>
      </c>
      <c r="BA53" s="112">
        <f>'00 - Ostatní náklady'!F33</f>
        <v>0</v>
      </c>
      <c r="BB53" s="112">
        <f>'00 - Ostatní náklady'!F34</f>
        <v>0</v>
      </c>
      <c r="BC53" s="112">
        <f>'00 - Ostatní náklady'!F35</f>
        <v>0</v>
      </c>
      <c r="BD53" s="114">
        <f>'00 - Ostatní náklady'!F36</f>
        <v>0</v>
      </c>
      <c r="BT53" s="115" t="s">
        <v>83</v>
      </c>
      <c r="BV53" s="115" t="s">
        <v>77</v>
      </c>
      <c r="BW53" s="115" t="s">
        <v>86</v>
      </c>
      <c r="BX53" s="115" t="s">
        <v>82</v>
      </c>
      <c r="CL53" s="115" t="s">
        <v>22</v>
      </c>
    </row>
    <row r="54" spans="2:91" s="5" customFormat="1" ht="31.5" customHeight="1">
      <c r="B54" s="96"/>
      <c r="C54" s="97"/>
      <c r="D54" s="392" t="s">
        <v>87</v>
      </c>
      <c r="E54" s="392"/>
      <c r="F54" s="392"/>
      <c r="G54" s="392"/>
      <c r="H54" s="392"/>
      <c r="I54" s="98"/>
      <c r="J54" s="392" t="s">
        <v>88</v>
      </c>
      <c r="K54" s="392"/>
      <c r="L54" s="392"/>
      <c r="M54" s="392"/>
      <c r="N54" s="392"/>
      <c r="O54" s="392"/>
      <c r="P54" s="392"/>
      <c r="Q54" s="392"/>
      <c r="R54" s="392"/>
      <c r="S54" s="392"/>
      <c r="T54" s="392"/>
      <c r="U54" s="392"/>
      <c r="V54" s="392"/>
      <c r="W54" s="392"/>
      <c r="X54" s="392"/>
      <c r="Y54" s="392"/>
      <c r="Z54" s="392"/>
      <c r="AA54" s="392"/>
      <c r="AB54" s="392"/>
      <c r="AC54" s="392"/>
      <c r="AD54" s="392"/>
      <c r="AE54" s="392"/>
      <c r="AF54" s="392"/>
      <c r="AG54" s="407">
        <f>ROUND(AG55,2)</f>
        <v>0</v>
      </c>
      <c r="AH54" s="382"/>
      <c r="AI54" s="382"/>
      <c r="AJ54" s="382"/>
      <c r="AK54" s="382"/>
      <c r="AL54" s="382"/>
      <c r="AM54" s="382"/>
      <c r="AN54" s="381">
        <f t="shared" si="0"/>
        <v>0</v>
      </c>
      <c r="AO54" s="382"/>
      <c r="AP54" s="382"/>
      <c r="AQ54" s="99" t="s">
        <v>81</v>
      </c>
      <c r="AR54" s="100"/>
      <c r="AS54" s="101">
        <f>ROUND(AS55,2)</f>
        <v>0</v>
      </c>
      <c r="AT54" s="102">
        <f t="shared" si="1"/>
        <v>0</v>
      </c>
      <c r="AU54" s="103">
        <f>ROUND(AU55,5)</f>
        <v>0</v>
      </c>
      <c r="AV54" s="102">
        <f>ROUND(AZ54*L26,2)</f>
        <v>0</v>
      </c>
      <c r="AW54" s="102">
        <f>ROUND(BA54*L27,2)</f>
        <v>0</v>
      </c>
      <c r="AX54" s="102">
        <f>ROUND(BB54*L26,2)</f>
        <v>0</v>
      </c>
      <c r="AY54" s="102">
        <f>ROUND(BC54*L27,2)</f>
        <v>0</v>
      </c>
      <c r="AZ54" s="102">
        <f>ROUND(AZ55,2)</f>
        <v>0</v>
      </c>
      <c r="BA54" s="102">
        <f>ROUND(BA55,2)</f>
        <v>0</v>
      </c>
      <c r="BB54" s="102">
        <f>ROUND(BB55,2)</f>
        <v>0</v>
      </c>
      <c r="BC54" s="102">
        <f>ROUND(BC55,2)</f>
        <v>0</v>
      </c>
      <c r="BD54" s="104">
        <f>ROUND(BD55,2)</f>
        <v>0</v>
      </c>
      <c r="BS54" s="105" t="s">
        <v>74</v>
      </c>
      <c r="BT54" s="105" t="s">
        <v>24</v>
      </c>
      <c r="BU54" s="105" t="s">
        <v>76</v>
      </c>
      <c r="BV54" s="105" t="s">
        <v>77</v>
      </c>
      <c r="BW54" s="105" t="s">
        <v>89</v>
      </c>
      <c r="BX54" s="105" t="s">
        <v>7</v>
      </c>
      <c r="CL54" s="105" t="s">
        <v>22</v>
      </c>
      <c r="CM54" s="105" t="s">
        <v>83</v>
      </c>
    </row>
    <row r="55" spans="1:90" s="6" customFormat="1" ht="28.5" customHeight="1">
      <c r="A55" s="106" t="s">
        <v>84</v>
      </c>
      <c r="B55" s="107"/>
      <c r="C55" s="108"/>
      <c r="D55" s="108"/>
      <c r="E55" s="400" t="s">
        <v>87</v>
      </c>
      <c r="F55" s="400"/>
      <c r="G55" s="400"/>
      <c r="H55" s="400"/>
      <c r="I55" s="400"/>
      <c r="J55" s="108"/>
      <c r="K55" s="400" t="s">
        <v>88</v>
      </c>
      <c r="L55" s="400"/>
      <c r="M55" s="400"/>
      <c r="N55" s="400"/>
      <c r="O55" s="400"/>
      <c r="P55" s="400"/>
      <c r="Q55" s="400"/>
      <c r="R55" s="400"/>
      <c r="S55" s="400"/>
      <c r="T55" s="400"/>
      <c r="U55" s="400"/>
      <c r="V55" s="400"/>
      <c r="W55" s="400"/>
      <c r="X55" s="400"/>
      <c r="Y55" s="400"/>
      <c r="Z55" s="400"/>
      <c r="AA55" s="400"/>
      <c r="AB55" s="400"/>
      <c r="AC55" s="400"/>
      <c r="AD55" s="400"/>
      <c r="AE55" s="400"/>
      <c r="AF55" s="400"/>
      <c r="AG55" s="379">
        <f>'SO 004 - Příprava staveni...'!J29</f>
        <v>0</v>
      </c>
      <c r="AH55" s="380"/>
      <c r="AI55" s="380"/>
      <c r="AJ55" s="380"/>
      <c r="AK55" s="380"/>
      <c r="AL55" s="380"/>
      <c r="AM55" s="380"/>
      <c r="AN55" s="379">
        <f t="shared" si="0"/>
        <v>0</v>
      </c>
      <c r="AO55" s="380"/>
      <c r="AP55" s="380"/>
      <c r="AQ55" s="109" t="s">
        <v>85</v>
      </c>
      <c r="AR55" s="110"/>
      <c r="AS55" s="111">
        <v>0</v>
      </c>
      <c r="AT55" s="112">
        <f t="shared" si="1"/>
        <v>0</v>
      </c>
      <c r="AU55" s="113">
        <f>'SO 004 - Příprava staveni...'!P86</f>
        <v>0</v>
      </c>
      <c r="AV55" s="112">
        <f>'SO 004 - Příprava staveni...'!J32</f>
        <v>0</v>
      </c>
      <c r="AW55" s="112">
        <f>'SO 004 - Příprava staveni...'!J33</f>
        <v>0</v>
      </c>
      <c r="AX55" s="112">
        <f>'SO 004 - Příprava staveni...'!J34</f>
        <v>0</v>
      </c>
      <c r="AY55" s="112">
        <f>'SO 004 - Příprava staveni...'!J35</f>
        <v>0</v>
      </c>
      <c r="AZ55" s="112">
        <f>'SO 004 - Příprava staveni...'!F32</f>
        <v>0</v>
      </c>
      <c r="BA55" s="112">
        <f>'SO 004 - Příprava staveni...'!F33</f>
        <v>0</v>
      </c>
      <c r="BB55" s="112">
        <f>'SO 004 - Příprava staveni...'!F34</f>
        <v>0</v>
      </c>
      <c r="BC55" s="112">
        <f>'SO 004 - Příprava staveni...'!F35</f>
        <v>0</v>
      </c>
      <c r="BD55" s="114">
        <f>'SO 004 - Příprava staveni...'!F36</f>
        <v>0</v>
      </c>
      <c r="BT55" s="115" t="s">
        <v>83</v>
      </c>
      <c r="BV55" s="115" t="s">
        <v>77</v>
      </c>
      <c r="BW55" s="115" t="s">
        <v>90</v>
      </c>
      <c r="BX55" s="115" t="s">
        <v>89</v>
      </c>
      <c r="CL55" s="115" t="s">
        <v>22</v>
      </c>
    </row>
    <row r="56" spans="2:91" s="5" customFormat="1" ht="16.5" customHeight="1">
      <c r="B56" s="96"/>
      <c r="C56" s="97"/>
      <c r="D56" s="392" t="s">
        <v>91</v>
      </c>
      <c r="E56" s="392"/>
      <c r="F56" s="392"/>
      <c r="G56" s="392"/>
      <c r="H56" s="392"/>
      <c r="I56" s="98"/>
      <c r="J56" s="392" t="s">
        <v>92</v>
      </c>
      <c r="K56" s="392"/>
      <c r="L56" s="392"/>
      <c r="M56" s="392"/>
      <c r="N56" s="392"/>
      <c r="O56" s="392"/>
      <c r="P56" s="392"/>
      <c r="Q56" s="392"/>
      <c r="R56" s="392"/>
      <c r="S56" s="392"/>
      <c r="T56" s="392"/>
      <c r="U56" s="392"/>
      <c r="V56" s="392"/>
      <c r="W56" s="392"/>
      <c r="X56" s="392"/>
      <c r="Y56" s="392"/>
      <c r="Z56" s="392"/>
      <c r="AA56" s="392"/>
      <c r="AB56" s="392"/>
      <c r="AC56" s="392"/>
      <c r="AD56" s="392"/>
      <c r="AE56" s="392"/>
      <c r="AF56" s="392"/>
      <c r="AG56" s="407">
        <f>ROUND(AG57,2)</f>
        <v>0</v>
      </c>
      <c r="AH56" s="382"/>
      <c r="AI56" s="382"/>
      <c r="AJ56" s="382"/>
      <c r="AK56" s="382"/>
      <c r="AL56" s="382"/>
      <c r="AM56" s="382"/>
      <c r="AN56" s="381">
        <f t="shared" si="0"/>
        <v>0</v>
      </c>
      <c r="AO56" s="382"/>
      <c r="AP56" s="382"/>
      <c r="AQ56" s="99" t="s">
        <v>81</v>
      </c>
      <c r="AR56" s="100"/>
      <c r="AS56" s="101">
        <f>ROUND(AS57,2)</f>
        <v>0</v>
      </c>
      <c r="AT56" s="102">
        <f t="shared" si="1"/>
        <v>0</v>
      </c>
      <c r="AU56" s="103">
        <f>ROUND(AU57,5)</f>
        <v>0</v>
      </c>
      <c r="AV56" s="102">
        <f>ROUND(AZ56*L26,2)</f>
        <v>0</v>
      </c>
      <c r="AW56" s="102">
        <f>ROUND(BA56*L27,2)</f>
        <v>0</v>
      </c>
      <c r="AX56" s="102">
        <f>ROUND(BB56*L26,2)</f>
        <v>0</v>
      </c>
      <c r="AY56" s="102">
        <f>ROUND(BC56*L27,2)</f>
        <v>0</v>
      </c>
      <c r="AZ56" s="102">
        <f>ROUND(AZ57,2)</f>
        <v>0</v>
      </c>
      <c r="BA56" s="102">
        <f>ROUND(BA57,2)</f>
        <v>0</v>
      </c>
      <c r="BB56" s="102">
        <f>ROUND(BB57,2)</f>
        <v>0</v>
      </c>
      <c r="BC56" s="102">
        <f>ROUND(BC57,2)</f>
        <v>0</v>
      </c>
      <c r="BD56" s="104">
        <f>ROUND(BD57,2)</f>
        <v>0</v>
      </c>
      <c r="BS56" s="105" t="s">
        <v>74</v>
      </c>
      <c r="BT56" s="105" t="s">
        <v>24</v>
      </c>
      <c r="BU56" s="105" t="s">
        <v>76</v>
      </c>
      <c r="BV56" s="105" t="s">
        <v>77</v>
      </c>
      <c r="BW56" s="105" t="s">
        <v>93</v>
      </c>
      <c r="BX56" s="105" t="s">
        <v>7</v>
      </c>
      <c r="CL56" s="105" t="s">
        <v>22</v>
      </c>
      <c r="CM56" s="105" t="s">
        <v>83</v>
      </c>
    </row>
    <row r="57" spans="1:90" s="6" customFormat="1" ht="16.5" customHeight="1">
      <c r="A57" s="106" t="s">
        <v>84</v>
      </c>
      <c r="B57" s="107"/>
      <c r="C57" s="108"/>
      <c r="D57" s="108"/>
      <c r="E57" s="400" t="s">
        <v>91</v>
      </c>
      <c r="F57" s="400"/>
      <c r="G57" s="400"/>
      <c r="H57" s="400"/>
      <c r="I57" s="400"/>
      <c r="J57" s="108"/>
      <c r="K57" s="400" t="s">
        <v>92</v>
      </c>
      <c r="L57" s="400"/>
      <c r="M57" s="400"/>
      <c r="N57" s="400"/>
      <c r="O57" s="400"/>
      <c r="P57" s="400"/>
      <c r="Q57" s="400"/>
      <c r="R57" s="400"/>
      <c r="S57" s="400"/>
      <c r="T57" s="400"/>
      <c r="U57" s="400"/>
      <c r="V57" s="400"/>
      <c r="W57" s="400"/>
      <c r="X57" s="400"/>
      <c r="Y57" s="400"/>
      <c r="Z57" s="400"/>
      <c r="AA57" s="400"/>
      <c r="AB57" s="400"/>
      <c r="AC57" s="400"/>
      <c r="AD57" s="400"/>
      <c r="AE57" s="400"/>
      <c r="AF57" s="400"/>
      <c r="AG57" s="379">
        <f>'SO 104 - Parkoviště v nák...'!J29</f>
        <v>0</v>
      </c>
      <c r="AH57" s="380"/>
      <c r="AI57" s="380"/>
      <c r="AJ57" s="380"/>
      <c r="AK57" s="380"/>
      <c r="AL57" s="380"/>
      <c r="AM57" s="380"/>
      <c r="AN57" s="379">
        <f t="shared" si="0"/>
        <v>0</v>
      </c>
      <c r="AO57" s="380"/>
      <c r="AP57" s="380"/>
      <c r="AQ57" s="109" t="s">
        <v>85</v>
      </c>
      <c r="AR57" s="110"/>
      <c r="AS57" s="111">
        <v>0</v>
      </c>
      <c r="AT57" s="112">
        <f t="shared" si="1"/>
        <v>0</v>
      </c>
      <c r="AU57" s="113">
        <f>'SO 104 - Parkoviště v nák...'!P91</f>
        <v>0</v>
      </c>
      <c r="AV57" s="112">
        <f>'SO 104 - Parkoviště v nák...'!J32</f>
        <v>0</v>
      </c>
      <c r="AW57" s="112">
        <f>'SO 104 - Parkoviště v nák...'!J33</f>
        <v>0</v>
      </c>
      <c r="AX57" s="112">
        <f>'SO 104 - Parkoviště v nák...'!J34</f>
        <v>0</v>
      </c>
      <c r="AY57" s="112">
        <f>'SO 104 - Parkoviště v nák...'!J35</f>
        <v>0</v>
      </c>
      <c r="AZ57" s="112">
        <f>'SO 104 - Parkoviště v nák...'!F32</f>
        <v>0</v>
      </c>
      <c r="BA57" s="112">
        <f>'SO 104 - Parkoviště v nák...'!F33</f>
        <v>0</v>
      </c>
      <c r="BB57" s="112">
        <f>'SO 104 - Parkoviště v nák...'!F34</f>
        <v>0</v>
      </c>
      <c r="BC57" s="112">
        <f>'SO 104 - Parkoviště v nák...'!F35</f>
        <v>0</v>
      </c>
      <c r="BD57" s="114">
        <f>'SO 104 - Parkoviště v nák...'!F36</f>
        <v>0</v>
      </c>
      <c r="BT57" s="115" t="s">
        <v>83</v>
      </c>
      <c r="BV57" s="115" t="s">
        <v>77</v>
      </c>
      <c r="BW57" s="115" t="s">
        <v>94</v>
      </c>
      <c r="BX57" s="115" t="s">
        <v>93</v>
      </c>
      <c r="CL57" s="115" t="s">
        <v>22</v>
      </c>
    </row>
    <row r="58" spans="2:91" s="5" customFormat="1" ht="31.5" customHeight="1">
      <c r="B58" s="96"/>
      <c r="C58" s="97"/>
      <c r="D58" s="392" t="s">
        <v>95</v>
      </c>
      <c r="E58" s="392"/>
      <c r="F58" s="392"/>
      <c r="G58" s="392"/>
      <c r="H58" s="392"/>
      <c r="I58" s="98"/>
      <c r="J58" s="392" t="s">
        <v>96</v>
      </c>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407">
        <f>ROUND(AG59,2)</f>
        <v>0</v>
      </c>
      <c r="AH58" s="382"/>
      <c r="AI58" s="382"/>
      <c r="AJ58" s="382"/>
      <c r="AK58" s="382"/>
      <c r="AL58" s="382"/>
      <c r="AM58" s="382"/>
      <c r="AN58" s="381">
        <f t="shared" si="0"/>
        <v>0</v>
      </c>
      <c r="AO58" s="382"/>
      <c r="AP58" s="382"/>
      <c r="AQ58" s="99" t="s">
        <v>81</v>
      </c>
      <c r="AR58" s="100"/>
      <c r="AS58" s="101">
        <f>ROUND(AS59,2)</f>
        <v>0</v>
      </c>
      <c r="AT58" s="102">
        <f t="shared" si="1"/>
        <v>0</v>
      </c>
      <c r="AU58" s="103">
        <f>ROUND(AU59,5)</f>
        <v>0</v>
      </c>
      <c r="AV58" s="102">
        <f>ROUND(AZ58*L26,2)</f>
        <v>0</v>
      </c>
      <c r="AW58" s="102">
        <f>ROUND(BA58*L27,2)</f>
        <v>0</v>
      </c>
      <c r="AX58" s="102">
        <f>ROUND(BB58*L26,2)</f>
        <v>0</v>
      </c>
      <c r="AY58" s="102">
        <f>ROUND(BC58*L27,2)</f>
        <v>0</v>
      </c>
      <c r="AZ58" s="102">
        <f>ROUND(AZ59,2)</f>
        <v>0</v>
      </c>
      <c r="BA58" s="102">
        <f>ROUND(BA59,2)</f>
        <v>0</v>
      </c>
      <c r="BB58" s="102">
        <f>ROUND(BB59,2)</f>
        <v>0</v>
      </c>
      <c r="BC58" s="102">
        <f>ROUND(BC59,2)</f>
        <v>0</v>
      </c>
      <c r="BD58" s="104">
        <f>ROUND(BD59,2)</f>
        <v>0</v>
      </c>
      <c r="BS58" s="105" t="s">
        <v>74</v>
      </c>
      <c r="BT58" s="105" t="s">
        <v>24</v>
      </c>
      <c r="BU58" s="105" t="s">
        <v>76</v>
      </c>
      <c r="BV58" s="105" t="s">
        <v>77</v>
      </c>
      <c r="BW58" s="105" t="s">
        <v>97</v>
      </c>
      <c r="BX58" s="105" t="s">
        <v>7</v>
      </c>
      <c r="CL58" s="105" t="s">
        <v>22</v>
      </c>
      <c r="CM58" s="105" t="s">
        <v>83</v>
      </c>
    </row>
    <row r="59" spans="1:90" s="6" customFormat="1" ht="28.5" customHeight="1">
      <c r="A59" s="106" t="s">
        <v>84</v>
      </c>
      <c r="B59" s="107"/>
      <c r="C59" s="108"/>
      <c r="D59" s="108"/>
      <c r="E59" s="400" t="s">
        <v>95</v>
      </c>
      <c r="F59" s="400"/>
      <c r="G59" s="400"/>
      <c r="H59" s="400"/>
      <c r="I59" s="400"/>
      <c r="J59" s="108"/>
      <c r="K59" s="400" t="s">
        <v>96</v>
      </c>
      <c r="L59" s="400"/>
      <c r="M59" s="400"/>
      <c r="N59" s="400"/>
      <c r="O59" s="400"/>
      <c r="P59" s="400"/>
      <c r="Q59" s="400"/>
      <c r="R59" s="400"/>
      <c r="S59" s="400"/>
      <c r="T59" s="400"/>
      <c r="U59" s="400"/>
      <c r="V59" s="400"/>
      <c r="W59" s="400"/>
      <c r="X59" s="400"/>
      <c r="Y59" s="400"/>
      <c r="Z59" s="400"/>
      <c r="AA59" s="400"/>
      <c r="AB59" s="400"/>
      <c r="AC59" s="400"/>
      <c r="AD59" s="400"/>
      <c r="AE59" s="400"/>
      <c r="AF59" s="400"/>
      <c r="AG59" s="379">
        <f>'SO 104.1 - Parkoviště v n...'!J29</f>
        <v>0</v>
      </c>
      <c r="AH59" s="380"/>
      <c r="AI59" s="380"/>
      <c r="AJ59" s="380"/>
      <c r="AK59" s="380"/>
      <c r="AL59" s="380"/>
      <c r="AM59" s="380"/>
      <c r="AN59" s="379">
        <f t="shared" si="0"/>
        <v>0</v>
      </c>
      <c r="AO59" s="380"/>
      <c r="AP59" s="380"/>
      <c r="AQ59" s="109" t="s">
        <v>85</v>
      </c>
      <c r="AR59" s="110"/>
      <c r="AS59" s="111">
        <v>0</v>
      </c>
      <c r="AT59" s="112">
        <f t="shared" si="1"/>
        <v>0</v>
      </c>
      <c r="AU59" s="113">
        <f>'SO 104.1 - Parkoviště v n...'!P90</f>
        <v>0</v>
      </c>
      <c r="AV59" s="112">
        <f>'SO 104.1 - Parkoviště v n...'!J32</f>
        <v>0</v>
      </c>
      <c r="AW59" s="112">
        <f>'SO 104.1 - Parkoviště v n...'!J33</f>
        <v>0</v>
      </c>
      <c r="AX59" s="112">
        <f>'SO 104.1 - Parkoviště v n...'!J34</f>
        <v>0</v>
      </c>
      <c r="AY59" s="112">
        <f>'SO 104.1 - Parkoviště v n...'!J35</f>
        <v>0</v>
      </c>
      <c r="AZ59" s="112">
        <f>'SO 104.1 - Parkoviště v n...'!F32</f>
        <v>0</v>
      </c>
      <c r="BA59" s="112">
        <f>'SO 104.1 - Parkoviště v n...'!F33</f>
        <v>0</v>
      </c>
      <c r="BB59" s="112">
        <f>'SO 104.1 - Parkoviště v n...'!F34</f>
        <v>0</v>
      </c>
      <c r="BC59" s="112">
        <f>'SO 104.1 - Parkoviště v n...'!F35</f>
        <v>0</v>
      </c>
      <c r="BD59" s="114">
        <f>'SO 104.1 - Parkoviště v n...'!F36</f>
        <v>0</v>
      </c>
      <c r="BT59" s="115" t="s">
        <v>83</v>
      </c>
      <c r="BV59" s="115" t="s">
        <v>77</v>
      </c>
      <c r="BW59" s="115" t="s">
        <v>98</v>
      </c>
      <c r="BX59" s="115" t="s">
        <v>97</v>
      </c>
      <c r="CL59" s="115" t="s">
        <v>22</v>
      </c>
    </row>
    <row r="60" spans="2:91" s="5" customFormat="1" ht="31.5" customHeight="1">
      <c r="B60" s="96"/>
      <c r="C60" s="97"/>
      <c r="D60" s="392" t="s">
        <v>99</v>
      </c>
      <c r="E60" s="392"/>
      <c r="F60" s="392"/>
      <c r="G60" s="392"/>
      <c r="H60" s="392"/>
      <c r="I60" s="98"/>
      <c r="J60" s="392" t="s">
        <v>100</v>
      </c>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407">
        <f>ROUND(AG61,2)</f>
        <v>0</v>
      </c>
      <c r="AH60" s="382"/>
      <c r="AI60" s="382"/>
      <c r="AJ60" s="382"/>
      <c r="AK60" s="382"/>
      <c r="AL60" s="382"/>
      <c r="AM60" s="382"/>
      <c r="AN60" s="381">
        <f t="shared" si="0"/>
        <v>0</v>
      </c>
      <c r="AO60" s="382"/>
      <c r="AP60" s="382"/>
      <c r="AQ60" s="99" t="s">
        <v>81</v>
      </c>
      <c r="AR60" s="100"/>
      <c r="AS60" s="101">
        <f>ROUND(AS61,2)</f>
        <v>0</v>
      </c>
      <c r="AT60" s="102">
        <f t="shared" si="1"/>
        <v>0</v>
      </c>
      <c r="AU60" s="103">
        <f>ROUND(AU61,5)</f>
        <v>0</v>
      </c>
      <c r="AV60" s="102">
        <f>ROUND(AZ60*L26,2)</f>
        <v>0</v>
      </c>
      <c r="AW60" s="102">
        <f>ROUND(BA60*L27,2)</f>
        <v>0</v>
      </c>
      <c r="AX60" s="102">
        <f>ROUND(BB60*L26,2)</f>
        <v>0</v>
      </c>
      <c r="AY60" s="102">
        <f>ROUND(BC60*L27,2)</f>
        <v>0</v>
      </c>
      <c r="AZ60" s="102">
        <f>ROUND(AZ61,2)</f>
        <v>0</v>
      </c>
      <c r="BA60" s="102">
        <f>ROUND(BA61,2)</f>
        <v>0</v>
      </c>
      <c r="BB60" s="102">
        <f>ROUND(BB61,2)</f>
        <v>0</v>
      </c>
      <c r="BC60" s="102">
        <f>ROUND(BC61,2)</f>
        <v>0</v>
      </c>
      <c r="BD60" s="104">
        <f>ROUND(BD61,2)</f>
        <v>0</v>
      </c>
      <c r="BS60" s="105" t="s">
        <v>74</v>
      </c>
      <c r="BT60" s="105" t="s">
        <v>24</v>
      </c>
      <c r="BU60" s="105" t="s">
        <v>76</v>
      </c>
      <c r="BV60" s="105" t="s">
        <v>77</v>
      </c>
      <c r="BW60" s="105" t="s">
        <v>101</v>
      </c>
      <c r="BX60" s="105" t="s">
        <v>7</v>
      </c>
      <c r="CL60" s="105" t="s">
        <v>22</v>
      </c>
      <c r="CM60" s="105" t="s">
        <v>83</v>
      </c>
    </row>
    <row r="61" spans="1:90" s="6" customFormat="1" ht="28.5" customHeight="1">
      <c r="A61" s="106" t="s">
        <v>84</v>
      </c>
      <c r="B61" s="107"/>
      <c r="C61" s="108"/>
      <c r="D61" s="108"/>
      <c r="E61" s="400" t="s">
        <v>99</v>
      </c>
      <c r="F61" s="400"/>
      <c r="G61" s="400"/>
      <c r="H61" s="400"/>
      <c r="I61" s="400"/>
      <c r="J61" s="108"/>
      <c r="K61" s="400" t="s">
        <v>100</v>
      </c>
      <c r="L61" s="400"/>
      <c r="M61" s="400"/>
      <c r="N61" s="400"/>
      <c r="O61" s="400"/>
      <c r="P61" s="400"/>
      <c r="Q61" s="400"/>
      <c r="R61" s="400"/>
      <c r="S61" s="400"/>
      <c r="T61" s="400"/>
      <c r="U61" s="400"/>
      <c r="V61" s="400"/>
      <c r="W61" s="400"/>
      <c r="X61" s="400"/>
      <c r="Y61" s="400"/>
      <c r="Z61" s="400"/>
      <c r="AA61" s="400"/>
      <c r="AB61" s="400"/>
      <c r="AC61" s="400"/>
      <c r="AD61" s="400"/>
      <c r="AE61" s="400"/>
      <c r="AF61" s="400"/>
      <c r="AG61" s="379">
        <f>'SO 104.2 - Parkoviště v n...'!J29</f>
        <v>0</v>
      </c>
      <c r="AH61" s="380"/>
      <c r="AI61" s="380"/>
      <c r="AJ61" s="380"/>
      <c r="AK61" s="380"/>
      <c r="AL61" s="380"/>
      <c r="AM61" s="380"/>
      <c r="AN61" s="379">
        <f t="shared" si="0"/>
        <v>0</v>
      </c>
      <c r="AO61" s="380"/>
      <c r="AP61" s="380"/>
      <c r="AQ61" s="109" t="s">
        <v>85</v>
      </c>
      <c r="AR61" s="110"/>
      <c r="AS61" s="111">
        <v>0</v>
      </c>
      <c r="AT61" s="112">
        <f t="shared" si="1"/>
        <v>0</v>
      </c>
      <c r="AU61" s="113">
        <f>'SO 104.2 - Parkoviště v n...'!P92</f>
        <v>0</v>
      </c>
      <c r="AV61" s="112">
        <f>'SO 104.2 - Parkoviště v n...'!J32</f>
        <v>0</v>
      </c>
      <c r="AW61" s="112">
        <f>'SO 104.2 - Parkoviště v n...'!J33</f>
        <v>0</v>
      </c>
      <c r="AX61" s="112">
        <f>'SO 104.2 - Parkoviště v n...'!J34</f>
        <v>0</v>
      </c>
      <c r="AY61" s="112">
        <f>'SO 104.2 - Parkoviště v n...'!J35</f>
        <v>0</v>
      </c>
      <c r="AZ61" s="112">
        <f>'SO 104.2 - Parkoviště v n...'!F32</f>
        <v>0</v>
      </c>
      <c r="BA61" s="112">
        <f>'SO 104.2 - Parkoviště v n...'!F33</f>
        <v>0</v>
      </c>
      <c r="BB61" s="112">
        <f>'SO 104.2 - Parkoviště v n...'!F34</f>
        <v>0</v>
      </c>
      <c r="BC61" s="112">
        <f>'SO 104.2 - Parkoviště v n...'!F35</f>
        <v>0</v>
      </c>
      <c r="BD61" s="114">
        <f>'SO 104.2 - Parkoviště v n...'!F36</f>
        <v>0</v>
      </c>
      <c r="BT61" s="115" t="s">
        <v>83</v>
      </c>
      <c r="BV61" s="115" t="s">
        <v>77</v>
      </c>
      <c r="BW61" s="115" t="s">
        <v>102</v>
      </c>
      <c r="BX61" s="115" t="s">
        <v>101</v>
      </c>
      <c r="CL61" s="115" t="s">
        <v>22</v>
      </c>
    </row>
    <row r="62" spans="2:91" s="5" customFormat="1" ht="31.5" customHeight="1">
      <c r="B62" s="96"/>
      <c r="C62" s="97"/>
      <c r="D62" s="392" t="s">
        <v>103</v>
      </c>
      <c r="E62" s="392"/>
      <c r="F62" s="392"/>
      <c r="G62" s="392"/>
      <c r="H62" s="392"/>
      <c r="I62" s="98"/>
      <c r="J62" s="392" t="s">
        <v>104</v>
      </c>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407">
        <f>ROUND(AG63,2)</f>
        <v>0</v>
      </c>
      <c r="AH62" s="382"/>
      <c r="AI62" s="382"/>
      <c r="AJ62" s="382"/>
      <c r="AK62" s="382"/>
      <c r="AL62" s="382"/>
      <c r="AM62" s="382"/>
      <c r="AN62" s="381">
        <f t="shared" si="0"/>
        <v>0</v>
      </c>
      <c r="AO62" s="382"/>
      <c r="AP62" s="382"/>
      <c r="AQ62" s="99" t="s">
        <v>81</v>
      </c>
      <c r="AR62" s="100"/>
      <c r="AS62" s="101">
        <f>ROUND(AS63,2)</f>
        <v>0</v>
      </c>
      <c r="AT62" s="102">
        <f t="shared" si="1"/>
        <v>0</v>
      </c>
      <c r="AU62" s="103">
        <f>ROUND(AU63,5)</f>
        <v>0</v>
      </c>
      <c r="AV62" s="102">
        <f>ROUND(AZ62*L26,2)</f>
        <v>0</v>
      </c>
      <c r="AW62" s="102">
        <f>ROUND(BA62*L27,2)</f>
        <v>0</v>
      </c>
      <c r="AX62" s="102">
        <f>ROUND(BB62*L26,2)</f>
        <v>0</v>
      </c>
      <c r="AY62" s="102">
        <f>ROUND(BC62*L27,2)</f>
        <v>0</v>
      </c>
      <c r="AZ62" s="102">
        <f>ROUND(AZ63,2)</f>
        <v>0</v>
      </c>
      <c r="BA62" s="102">
        <f>ROUND(BA63,2)</f>
        <v>0</v>
      </c>
      <c r="BB62" s="102">
        <f>ROUND(BB63,2)</f>
        <v>0</v>
      </c>
      <c r="BC62" s="102">
        <f>ROUND(BC63,2)</f>
        <v>0</v>
      </c>
      <c r="BD62" s="104">
        <f>ROUND(BD63,2)</f>
        <v>0</v>
      </c>
      <c r="BS62" s="105" t="s">
        <v>74</v>
      </c>
      <c r="BT62" s="105" t="s">
        <v>24</v>
      </c>
      <c r="BU62" s="105" t="s">
        <v>76</v>
      </c>
      <c r="BV62" s="105" t="s">
        <v>77</v>
      </c>
      <c r="BW62" s="105" t="s">
        <v>105</v>
      </c>
      <c r="BX62" s="105" t="s">
        <v>7</v>
      </c>
      <c r="CL62" s="105" t="s">
        <v>22</v>
      </c>
      <c r="CM62" s="105" t="s">
        <v>83</v>
      </c>
    </row>
    <row r="63" spans="1:90" s="6" customFormat="1" ht="28.5" customHeight="1">
      <c r="A63" s="106" t="s">
        <v>84</v>
      </c>
      <c r="B63" s="107"/>
      <c r="C63" s="108"/>
      <c r="D63" s="108"/>
      <c r="E63" s="400" t="s">
        <v>103</v>
      </c>
      <c r="F63" s="400"/>
      <c r="G63" s="400"/>
      <c r="H63" s="400"/>
      <c r="I63" s="400"/>
      <c r="J63" s="108"/>
      <c r="K63" s="400" t="s">
        <v>104</v>
      </c>
      <c r="L63" s="400"/>
      <c r="M63" s="400"/>
      <c r="N63" s="400"/>
      <c r="O63" s="400"/>
      <c r="P63" s="400"/>
      <c r="Q63" s="400"/>
      <c r="R63" s="400"/>
      <c r="S63" s="400"/>
      <c r="T63" s="400"/>
      <c r="U63" s="400"/>
      <c r="V63" s="400"/>
      <c r="W63" s="400"/>
      <c r="X63" s="400"/>
      <c r="Y63" s="400"/>
      <c r="Z63" s="400"/>
      <c r="AA63" s="400"/>
      <c r="AB63" s="400"/>
      <c r="AC63" s="400"/>
      <c r="AD63" s="400"/>
      <c r="AE63" s="400"/>
      <c r="AF63" s="400"/>
      <c r="AG63" s="379">
        <f>'SO 304 - Odvodnění parkov...'!J29</f>
        <v>0</v>
      </c>
      <c r="AH63" s="380"/>
      <c r="AI63" s="380"/>
      <c r="AJ63" s="380"/>
      <c r="AK63" s="380"/>
      <c r="AL63" s="380"/>
      <c r="AM63" s="380"/>
      <c r="AN63" s="379">
        <f t="shared" si="0"/>
        <v>0</v>
      </c>
      <c r="AO63" s="380"/>
      <c r="AP63" s="380"/>
      <c r="AQ63" s="109" t="s">
        <v>85</v>
      </c>
      <c r="AR63" s="110"/>
      <c r="AS63" s="111">
        <v>0</v>
      </c>
      <c r="AT63" s="112">
        <f t="shared" si="1"/>
        <v>0</v>
      </c>
      <c r="AU63" s="113">
        <f>'SO 304 - Odvodnění parkov...'!P89</f>
        <v>0</v>
      </c>
      <c r="AV63" s="112">
        <f>'SO 304 - Odvodnění parkov...'!J32</f>
        <v>0</v>
      </c>
      <c r="AW63" s="112">
        <f>'SO 304 - Odvodnění parkov...'!J33</f>
        <v>0</v>
      </c>
      <c r="AX63" s="112">
        <f>'SO 304 - Odvodnění parkov...'!J34</f>
        <v>0</v>
      </c>
      <c r="AY63" s="112">
        <f>'SO 304 - Odvodnění parkov...'!J35</f>
        <v>0</v>
      </c>
      <c r="AZ63" s="112">
        <f>'SO 304 - Odvodnění parkov...'!F32</f>
        <v>0</v>
      </c>
      <c r="BA63" s="112">
        <f>'SO 304 - Odvodnění parkov...'!F33</f>
        <v>0</v>
      </c>
      <c r="BB63" s="112">
        <f>'SO 304 - Odvodnění parkov...'!F34</f>
        <v>0</v>
      </c>
      <c r="BC63" s="112">
        <f>'SO 304 - Odvodnění parkov...'!F35</f>
        <v>0</v>
      </c>
      <c r="BD63" s="114">
        <f>'SO 304 - Odvodnění parkov...'!F36</f>
        <v>0</v>
      </c>
      <c r="BT63" s="115" t="s">
        <v>83</v>
      </c>
      <c r="BV63" s="115" t="s">
        <v>77</v>
      </c>
      <c r="BW63" s="115" t="s">
        <v>106</v>
      </c>
      <c r="BX63" s="115" t="s">
        <v>105</v>
      </c>
      <c r="CL63" s="115" t="s">
        <v>22</v>
      </c>
    </row>
    <row r="64" spans="2:91" s="5" customFormat="1" ht="31.5" customHeight="1">
      <c r="B64" s="96"/>
      <c r="C64" s="97"/>
      <c r="D64" s="392" t="s">
        <v>107</v>
      </c>
      <c r="E64" s="392"/>
      <c r="F64" s="392"/>
      <c r="G64" s="392"/>
      <c r="H64" s="392"/>
      <c r="I64" s="98"/>
      <c r="J64" s="392" t="s">
        <v>108</v>
      </c>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407">
        <f>ROUND(AG65,2)</f>
        <v>0</v>
      </c>
      <c r="AH64" s="382"/>
      <c r="AI64" s="382"/>
      <c r="AJ64" s="382"/>
      <c r="AK64" s="382"/>
      <c r="AL64" s="382"/>
      <c r="AM64" s="382"/>
      <c r="AN64" s="381">
        <f t="shared" si="0"/>
        <v>0</v>
      </c>
      <c r="AO64" s="382"/>
      <c r="AP64" s="382"/>
      <c r="AQ64" s="99" t="s">
        <v>81</v>
      </c>
      <c r="AR64" s="100"/>
      <c r="AS64" s="101">
        <f>ROUND(AS65,2)</f>
        <v>0</v>
      </c>
      <c r="AT64" s="102">
        <f t="shared" si="1"/>
        <v>0</v>
      </c>
      <c r="AU64" s="103">
        <f>ROUND(AU65,5)</f>
        <v>0</v>
      </c>
      <c r="AV64" s="102">
        <f>ROUND(AZ64*L26,2)</f>
        <v>0</v>
      </c>
      <c r="AW64" s="102">
        <f>ROUND(BA64*L27,2)</f>
        <v>0</v>
      </c>
      <c r="AX64" s="102">
        <f>ROUND(BB64*L26,2)</f>
        <v>0</v>
      </c>
      <c r="AY64" s="102">
        <f>ROUND(BC64*L27,2)</f>
        <v>0</v>
      </c>
      <c r="AZ64" s="102">
        <f>ROUND(AZ65,2)</f>
        <v>0</v>
      </c>
      <c r="BA64" s="102">
        <f>ROUND(BA65,2)</f>
        <v>0</v>
      </c>
      <c r="BB64" s="102">
        <f>ROUND(BB65,2)</f>
        <v>0</v>
      </c>
      <c r="BC64" s="102">
        <f>ROUND(BC65,2)</f>
        <v>0</v>
      </c>
      <c r="BD64" s="104">
        <f>ROUND(BD65,2)</f>
        <v>0</v>
      </c>
      <c r="BS64" s="105" t="s">
        <v>74</v>
      </c>
      <c r="BT64" s="105" t="s">
        <v>24</v>
      </c>
      <c r="BU64" s="105" t="s">
        <v>76</v>
      </c>
      <c r="BV64" s="105" t="s">
        <v>77</v>
      </c>
      <c r="BW64" s="105" t="s">
        <v>109</v>
      </c>
      <c r="BX64" s="105" t="s">
        <v>7</v>
      </c>
      <c r="CL64" s="105" t="s">
        <v>22</v>
      </c>
      <c r="CM64" s="105" t="s">
        <v>83</v>
      </c>
    </row>
    <row r="65" spans="1:90" s="6" customFormat="1" ht="28.5" customHeight="1">
      <c r="A65" s="106" t="s">
        <v>84</v>
      </c>
      <c r="B65" s="107"/>
      <c r="C65" s="108"/>
      <c r="D65" s="108"/>
      <c r="E65" s="400" t="s">
        <v>107</v>
      </c>
      <c r="F65" s="400"/>
      <c r="G65" s="400"/>
      <c r="H65" s="400"/>
      <c r="I65" s="400"/>
      <c r="J65" s="108"/>
      <c r="K65" s="400" t="s">
        <v>108</v>
      </c>
      <c r="L65" s="400"/>
      <c r="M65" s="400"/>
      <c r="N65" s="400"/>
      <c r="O65" s="400"/>
      <c r="P65" s="400"/>
      <c r="Q65" s="400"/>
      <c r="R65" s="400"/>
      <c r="S65" s="400"/>
      <c r="T65" s="400"/>
      <c r="U65" s="400"/>
      <c r="V65" s="400"/>
      <c r="W65" s="400"/>
      <c r="X65" s="400"/>
      <c r="Y65" s="400"/>
      <c r="Z65" s="400"/>
      <c r="AA65" s="400"/>
      <c r="AB65" s="400"/>
      <c r="AC65" s="400"/>
      <c r="AD65" s="400"/>
      <c r="AE65" s="400"/>
      <c r="AF65" s="400"/>
      <c r="AG65" s="379">
        <f>'SO 424.1 - Kamerový systém'!J29</f>
        <v>0</v>
      </c>
      <c r="AH65" s="380"/>
      <c r="AI65" s="380"/>
      <c r="AJ65" s="380"/>
      <c r="AK65" s="380"/>
      <c r="AL65" s="380"/>
      <c r="AM65" s="380"/>
      <c r="AN65" s="379">
        <f t="shared" si="0"/>
        <v>0</v>
      </c>
      <c r="AO65" s="380"/>
      <c r="AP65" s="380"/>
      <c r="AQ65" s="109" t="s">
        <v>85</v>
      </c>
      <c r="AR65" s="110"/>
      <c r="AS65" s="111">
        <v>0</v>
      </c>
      <c r="AT65" s="112">
        <f t="shared" si="1"/>
        <v>0</v>
      </c>
      <c r="AU65" s="113">
        <f>'SO 424.1 - Kamerový systém'!P87</f>
        <v>0</v>
      </c>
      <c r="AV65" s="112">
        <f>'SO 424.1 - Kamerový systém'!J32</f>
        <v>0</v>
      </c>
      <c r="AW65" s="112">
        <f>'SO 424.1 - Kamerový systém'!J33</f>
        <v>0</v>
      </c>
      <c r="AX65" s="112">
        <f>'SO 424.1 - Kamerový systém'!J34</f>
        <v>0</v>
      </c>
      <c r="AY65" s="112">
        <f>'SO 424.1 - Kamerový systém'!J35</f>
        <v>0</v>
      </c>
      <c r="AZ65" s="112">
        <f>'SO 424.1 - Kamerový systém'!F32</f>
        <v>0</v>
      </c>
      <c r="BA65" s="112">
        <f>'SO 424.1 - Kamerový systém'!F33</f>
        <v>0</v>
      </c>
      <c r="BB65" s="112">
        <f>'SO 424.1 - Kamerový systém'!F34</f>
        <v>0</v>
      </c>
      <c r="BC65" s="112">
        <f>'SO 424.1 - Kamerový systém'!F35</f>
        <v>0</v>
      </c>
      <c r="BD65" s="114">
        <f>'SO 424.1 - Kamerový systém'!F36</f>
        <v>0</v>
      </c>
      <c r="BT65" s="115" t="s">
        <v>83</v>
      </c>
      <c r="BV65" s="115" t="s">
        <v>77</v>
      </c>
      <c r="BW65" s="115" t="s">
        <v>110</v>
      </c>
      <c r="BX65" s="115" t="s">
        <v>109</v>
      </c>
      <c r="CL65" s="115" t="s">
        <v>22</v>
      </c>
    </row>
    <row r="66" spans="2:91" s="5" customFormat="1" ht="31.5" customHeight="1">
      <c r="B66" s="96"/>
      <c r="C66" s="97"/>
      <c r="D66" s="392" t="s">
        <v>111</v>
      </c>
      <c r="E66" s="392"/>
      <c r="F66" s="392"/>
      <c r="G66" s="392"/>
      <c r="H66" s="392"/>
      <c r="I66" s="98"/>
      <c r="J66" s="392" t="s">
        <v>112</v>
      </c>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407">
        <f>ROUND(AG67,2)</f>
        <v>0</v>
      </c>
      <c r="AH66" s="382"/>
      <c r="AI66" s="382"/>
      <c r="AJ66" s="382"/>
      <c r="AK66" s="382"/>
      <c r="AL66" s="382"/>
      <c r="AM66" s="382"/>
      <c r="AN66" s="381">
        <f t="shared" si="0"/>
        <v>0</v>
      </c>
      <c r="AO66" s="382"/>
      <c r="AP66" s="382"/>
      <c r="AQ66" s="99" t="s">
        <v>81</v>
      </c>
      <c r="AR66" s="100"/>
      <c r="AS66" s="101">
        <f>ROUND(AS67,2)</f>
        <v>0</v>
      </c>
      <c r="AT66" s="102">
        <f t="shared" si="1"/>
        <v>0</v>
      </c>
      <c r="AU66" s="103">
        <f>ROUND(AU67,5)</f>
        <v>0</v>
      </c>
      <c r="AV66" s="102">
        <f>ROUND(AZ66*L26,2)</f>
        <v>0</v>
      </c>
      <c r="AW66" s="102">
        <f>ROUND(BA66*L27,2)</f>
        <v>0</v>
      </c>
      <c r="AX66" s="102">
        <f>ROUND(BB66*L26,2)</f>
        <v>0</v>
      </c>
      <c r="AY66" s="102">
        <f>ROUND(BC66*L27,2)</f>
        <v>0</v>
      </c>
      <c r="AZ66" s="102">
        <f>ROUND(AZ67,2)</f>
        <v>0</v>
      </c>
      <c r="BA66" s="102">
        <f>ROUND(BA67,2)</f>
        <v>0</v>
      </c>
      <c r="BB66" s="102">
        <f>ROUND(BB67,2)</f>
        <v>0</v>
      </c>
      <c r="BC66" s="102">
        <f>ROUND(BC67,2)</f>
        <v>0</v>
      </c>
      <c r="BD66" s="104">
        <f>ROUND(BD67,2)</f>
        <v>0</v>
      </c>
      <c r="BS66" s="105" t="s">
        <v>74</v>
      </c>
      <c r="BT66" s="105" t="s">
        <v>24</v>
      </c>
      <c r="BU66" s="105" t="s">
        <v>76</v>
      </c>
      <c r="BV66" s="105" t="s">
        <v>77</v>
      </c>
      <c r="BW66" s="105" t="s">
        <v>113</v>
      </c>
      <c r="BX66" s="105" t="s">
        <v>7</v>
      </c>
      <c r="CL66" s="105" t="s">
        <v>22</v>
      </c>
      <c r="CM66" s="105" t="s">
        <v>83</v>
      </c>
    </row>
    <row r="67" spans="1:90" s="6" customFormat="1" ht="28.5" customHeight="1">
      <c r="A67" s="106" t="s">
        <v>84</v>
      </c>
      <c r="B67" s="107"/>
      <c r="C67" s="108"/>
      <c r="D67" s="108"/>
      <c r="E67" s="400" t="s">
        <v>111</v>
      </c>
      <c r="F67" s="400"/>
      <c r="G67" s="400"/>
      <c r="H67" s="400"/>
      <c r="I67" s="400"/>
      <c r="J67" s="108"/>
      <c r="K67" s="400" t="s">
        <v>112</v>
      </c>
      <c r="L67" s="400"/>
      <c r="M67" s="400"/>
      <c r="N67" s="400"/>
      <c r="O67" s="400"/>
      <c r="P67" s="400"/>
      <c r="Q67" s="400"/>
      <c r="R67" s="400"/>
      <c r="S67" s="400"/>
      <c r="T67" s="400"/>
      <c r="U67" s="400"/>
      <c r="V67" s="400"/>
      <c r="W67" s="400"/>
      <c r="X67" s="400"/>
      <c r="Y67" s="400"/>
      <c r="Z67" s="400"/>
      <c r="AA67" s="400"/>
      <c r="AB67" s="400"/>
      <c r="AC67" s="400"/>
      <c r="AD67" s="400"/>
      <c r="AE67" s="400"/>
      <c r="AF67" s="400"/>
      <c r="AG67" s="379">
        <f>'SO 424.2 - Veřejné osvětlení'!J29</f>
        <v>0</v>
      </c>
      <c r="AH67" s="380"/>
      <c r="AI67" s="380"/>
      <c r="AJ67" s="380"/>
      <c r="AK67" s="380"/>
      <c r="AL67" s="380"/>
      <c r="AM67" s="380"/>
      <c r="AN67" s="379">
        <f t="shared" si="0"/>
        <v>0</v>
      </c>
      <c r="AO67" s="380"/>
      <c r="AP67" s="380"/>
      <c r="AQ67" s="109" t="s">
        <v>85</v>
      </c>
      <c r="AR67" s="110"/>
      <c r="AS67" s="116">
        <v>0</v>
      </c>
      <c r="AT67" s="117">
        <f t="shared" si="1"/>
        <v>0</v>
      </c>
      <c r="AU67" s="118">
        <f>'SO 424.2 - Veřejné osvětlení'!P84</f>
        <v>0</v>
      </c>
      <c r="AV67" s="117">
        <f>'SO 424.2 - Veřejné osvětlení'!J32</f>
        <v>0</v>
      </c>
      <c r="AW67" s="117">
        <f>'SO 424.2 - Veřejné osvětlení'!J33</f>
        <v>0</v>
      </c>
      <c r="AX67" s="117">
        <f>'SO 424.2 - Veřejné osvětlení'!J34</f>
        <v>0</v>
      </c>
      <c r="AY67" s="117">
        <f>'SO 424.2 - Veřejné osvětlení'!J35</f>
        <v>0</v>
      </c>
      <c r="AZ67" s="117">
        <f>'SO 424.2 - Veřejné osvětlení'!F32</f>
        <v>0</v>
      </c>
      <c r="BA67" s="117">
        <f>'SO 424.2 - Veřejné osvětlení'!F33</f>
        <v>0</v>
      </c>
      <c r="BB67" s="117">
        <f>'SO 424.2 - Veřejné osvětlení'!F34</f>
        <v>0</v>
      </c>
      <c r="BC67" s="117">
        <f>'SO 424.2 - Veřejné osvětlení'!F35</f>
        <v>0</v>
      </c>
      <c r="BD67" s="119">
        <f>'SO 424.2 - Veřejné osvětlení'!F36</f>
        <v>0</v>
      </c>
      <c r="BT67" s="115" t="s">
        <v>83</v>
      </c>
      <c r="BV67" s="115" t="s">
        <v>77</v>
      </c>
      <c r="BW67" s="115" t="s">
        <v>114</v>
      </c>
      <c r="BX67" s="115" t="s">
        <v>113</v>
      </c>
      <c r="CL67" s="115" t="s">
        <v>22</v>
      </c>
    </row>
    <row r="68" spans="2:44" s="1" customFormat="1" ht="30" customHeight="1">
      <c r="B68" s="41"/>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1"/>
    </row>
    <row r="69" spans="2:44" s="1" customFormat="1" ht="6.95" customHeight="1">
      <c r="B69" s="56"/>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61"/>
    </row>
  </sheetData>
  <sheetProtection algorithmName="SHA-512" hashValue="KJY1we1ixS85jfd4CWXR4L4f3FQJqA2U6PMis6hPP87ej7/ZpCvPdFvOwliKuapzxfLZuXklQKYrvAQXZgsJWQ==" saltValue="N1ap71QfVmlXJFWHPEMTIWvMSVSKndcQeLP7VAutCdXIpNndmhyCce9ZesUdqBIhG2ucztPJUT4B5Dyueh7SWQ==" spinCount="100000" sheet="1" objects="1" scenarios="1" formatColumns="0" formatRows="0"/>
  <mergeCells count="101">
    <mergeCell ref="J62:AF62"/>
    <mergeCell ref="K63:AF63"/>
    <mergeCell ref="AG51:AM51"/>
    <mergeCell ref="C49:G49"/>
    <mergeCell ref="D52:H52"/>
    <mergeCell ref="E53:I53"/>
    <mergeCell ref="D54:H54"/>
    <mergeCell ref="E55:I55"/>
    <mergeCell ref="D56:H56"/>
    <mergeCell ref="K53:AF53"/>
    <mergeCell ref="J54:AF54"/>
    <mergeCell ref="K55:AF55"/>
    <mergeCell ref="J56:AF56"/>
    <mergeCell ref="K57:AF57"/>
    <mergeCell ref="J58:AF58"/>
    <mergeCell ref="K59:AF59"/>
    <mergeCell ref="J60:AF60"/>
    <mergeCell ref="K61:AF61"/>
    <mergeCell ref="AS46:AT48"/>
    <mergeCell ref="AN49:AP49"/>
    <mergeCell ref="K65:AF65"/>
    <mergeCell ref="J64:AF64"/>
    <mergeCell ref="J66:AF66"/>
    <mergeCell ref="K67:AF67"/>
    <mergeCell ref="AG64:AM64"/>
    <mergeCell ref="AG63:AM63"/>
    <mergeCell ref="AG65:AM65"/>
    <mergeCell ref="AG66:AM66"/>
    <mergeCell ref="AG67:AM67"/>
    <mergeCell ref="AN53:AP53"/>
    <mergeCell ref="AN52:AP52"/>
    <mergeCell ref="AG52:AM52"/>
    <mergeCell ref="AG53:AM53"/>
    <mergeCell ref="AG54:AM54"/>
    <mergeCell ref="AG55:AM55"/>
    <mergeCell ref="AG56:AM56"/>
    <mergeCell ref="AG57:AM57"/>
    <mergeCell ref="AG58:AM58"/>
    <mergeCell ref="AG59:AM59"/>
    <mergeCell ref="AG60:AM60"/>
    <mergeCell ref="AG61:AM61"/>
    <mergeCell ref="AG62:AM62"/>
    <mergeCell ref="E67:I67"/>
    <mergeCell ref="D58:H58"/>
    <mergeCell ref="E57:I57"/>
    <mergeCell ref="E59:I59"/>
    <mergeCell ref="D60:H60"/>
    <mergeCell ref="E61:I61"/>
    <mergeCell ref="D62:H62"/>
    <mergeCell ref="E63:I63"/>
    <mergeCell ref="D64:H64"/>
    <mergeCell ref="E65:I65"/>
    <mergeCell ref="D66:H66"/>
    <mergeCell ref="AK26:AO26"/>
    <mergeCell ref="L27:O27"/>
    <mergeCell ref="W27:AE27"/>
    <mergeCell ref="AK27:AO27"/>
    <mergeCell ref="L30:O30"/>
    <mergeCell ref="AK30:AO30"/>
    <mergeCell ref="K6:AO6"/>
    <mergeCell ref="J52:AF52"/>
    <mergeCell ref="W29:AE29"/>
    <mergeCell ref="AK29:AO29"/>
    <mergeCell ref="AM46:AP46"/>
    <mergeCell ref="L42:AO42"/>
    <mergeCell ref="AM44:AN44"/>
    <mergeCell ref="I49:AF49"/>
    <mergeCell ref="AG49:AM49"/>
    <mergeCell ref="AN60:AP60"/>
    <mergeCell ref="AN61:AP61"/>
    <mergeCell ref="AN62:AP62"/>
    <mergeCell ref="AN63:AP63"/>
    <mergeCell ref="AN64:AP64"/>
    <mergeCell ref="AN65:AP65"/>
    <mergeCell ref="AN66:AP66"/>
    <mergeCell ref="AN67:AP67"/>
    <mergeCell ref="AN51:AP51"/>
    <mergeCell ref="BE5:BE32"/>
    <mergeCell ref="W30:AE30"/>
    <mergeCell ref="X32:AB32"/>
    <mergeCell ref="AK32:AO32"/>
    <mergeCell ref="AR2:BE2"/>
    <mergeCell ref="K5:AO5"/>
    <mergeCell ref="W28:AE28"/>
    <mergeCell ref="AK28:AO28"/>
    <mergeCell ref="AN59:AP59"/>
    <mergeCell ref="AN57:AP57"/>
    <mergeCell ref="AN54:AP54"/>
    <mergeCell ref="AN55:AP55"/>
    <mergeCell ref="AN56:AP56"/>
    <mergeCell ref="AN58:AP58"/>
    <mergeCell ref="L29:O29"/>
    <mergeCell ref="L28:O28"/>
    <mergeCell ref="E14:AJ14"/>
    <mergeCell ref="E20:AN20"/>
    <mergeCell ref="AK23:AO23"/>
    <mergeCell ref="L25:O25"/>
    <mergeCell ref="W25:AE25"/>
    <mergeCell ref="AK25:AO25"/>
    <mergeCell ref="L26:O26"/>
    <mergeCell ref="W26:AE26"/>
  </mergeCells>
  <hyperlinks>
    <hyperlink ref="K1:S1" location="C2" display="1) Rekapitulace stavby"/>
    <hyperlink ref="W1:AI1" location="C51" display="2) Rekapitulace objektů stavby a soupisů prací"/>
    <hyperlink ref="A53" location="'00 - Ostatní náklady'!C2" display="/"/>
    <hyperlink ref="A55" location="'SO 004 - Příprava staveni...'!C2" display="/"/>
    <hyperlink ref="A57" location="'SO 104 - Parkoviště v nák...'!C2" display="/"/>
    <hyperlink ref="A59" location="'SO 104.1 - Parkoviště v n...'!C2" display="/"/>
    <hyperlink ref="A61" location="'SO 104.2 - Parkoviště v n...'!C2" display="/"/>
    <hyperlink ref="A63" location="'SO 304 - Odvodnění parkov...'!C2" display="/"/>
    <hyperlink ref="A65" location="'SO 424.1 - Kamerový systém'!C2" display="/"/>
    <hyperlink ref="A67" location="'SO 424.2 - Veřejné osvětlení'!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workbookViewId="0" topLeftCell="A1">
      <selection activeCell="H8" sqref="H8"/>
    </sheetView>
  </sheetViews>
  <sheetFormatPr defaultColWidth="9.33203125" defaultRowHeight="13.5"/>
  <cols>
    <col min="1" max="1" width="9.33203125" style="352" customWidth="1"/>
    <col min="2" max="2" width="52.66015625" style="352" customWidth="1"/>
    <col min="3" max="3" width="15.16015625" style="352" customWidth="1"/>
    <col min="4" max="4" width="14" style="367" bestFit="1" customWidth="1"/>
    <col min="5" max="5" width="14" style="367" customWidth="1"/>
    <col min="6" max="6" width="20.16015625" style="352" customWidth="1"/>
    <col min="7" max="7" width="10.66015625" style="352" customWidth="1"/>
    <col min="8" max="8" width="52.66015625" style="352" customWidth="1"/>
    <col min="9" max="9" width="14" style="352" bestFit="1" customWidth="1"/>
    <col min="10" max="10" width="7" style="352" bestFit="1" customWidth="1"/>
    <col min="11" max="11" width="18.33203125" style="352" bestFit="1" customWidth="1"/>
    <col min="12" max="16384" width="9.33203125" style="352" customWidth="1"/>
  </cols>
  <sheetData>
    <row r="1" spans="1:6" ht="45" customHeight="1">
      <c r="A1" s="419" t="s">
        <v>1223</v>
      </c>
      <c r="B1" s="419"/>
      <c r="C1" s="419"/>
      <c r="D1" s="419"/>
      <c r="E1" s="419"/>
      <c r="F1" s="419"/>
    </row>
    <row r="2" spans="1:6" ht="30">
      <c r="A2" s="353" t="s">
        <v>1224</v>
      </c>
      <c r="B2" s="353" t="s">
        <v>1225</v>
      </c>
      <c r="C2" s="353" t="s">
        <v>1226</v>
      </c>
      <c r="D2" s="354" t="s">
        <v>1227</v>
      </c>
      <c r="E2" s="354" t="s">
        <v>1228</v>
      </c>
      <c r="F2" s="353" t="s">
        <v>1229</v>
      </c>
    </row>
    <row r="3" spans="1:6" ht="13.5">
      <c r="A3" s="355">
        <v>1</v>
      </c>
      <c r="B3" s="356" t="s">
        <v>1230</v>
      </c>
      <c r="C3" s="357">
        <v>1</v>
      </c>
      <c r="D3" s="358"/>
      <c r="E3" s="359" t="s">
        <v>199</v>
      </c>
      <c r="F3" s="358">
        <f>ROUND(C3*D3,2)</f>
        <v>0</v>
      </c>
    </row>
    <row r="4" spans="1:6" ht="13.5">
      <c r="A4" s="355">
        <v>2</v>
      </c>
      <c r="B4" s="356" t="s">
        <v>1231</v>
      </c>
      <c r="C4" s="357">
        <v>19</v>
      </c>
      <c r="D4" s="358"/>
      <c r="E4" s="359" t="s">
        <v>199</v>
      </c>
      <c r="F4" s="358">
        <f aca="true" t="shared" si="0" ref="F4:F20">ROUND(C4*D4,2)</f>
        <v>0</v>
      </c>
    </row>
    <row r="5" spans="1:6" ht="13.5">
      <c r="A5" s="355">
        <v>3</v>
      </c>
      <c r="B5" s="356" t="s">
        <v>1232</v>
      </c>
      <c r="C5" s="357">
        <v>1</v>
      </c>
      <c r="D5" s="358"/>
      <c r="E5" s="359" t="s">
        <v>199</v>
      </c>
      <c r="F5" s="358">
        <f t="shared" si="0"/>
        <v>0</v>
      </c>
    </row>
    <row r="6" spans="1:6" ht="13.5">
      <c r="A6" s="355">
        <v>4</v>
      </c>
      <c r="B6" s="360" t="s">
        <v>1233</v>
      </c>
      <c r="C6" s="357">
        <v>20</v>
      </c>
      <c r="D6" s="358"/>
      <c r="E6" s="359" t="s">
        <v>199</v>
      </c>
      <c r="F6" s="358">
        <f t="shared" si="0"/>
        <v>0</v>
      </c>
    </row>
    <row r="7" spans="1:6" ht="13.5">
      <c r="A7" s="355">
        <v>5</v>
      </c>
      <c r="B7" s="360" t="s">
        <v>1234</v>
      </c>
      <c r="C7" s="357">
        <v>20</v>
      </c>
      <c r="D7" s="358"/>
      <c r="E7" s="359" t="s">
        <v>199</v>
      </c>
      <c r="F7" s="358">
        <f t="shared" si="0"/>
        <v>0</v>
      </c>
    </row>
    <row r="8" spans="1:6" ht="13.5">
      <c r="A8" s="355">
        <v>6</v>
      </c>
      <c r="B8" s="360" t="s">
        <v>1235</v>
      </c>
      <c r="C8" s="357">
        <v>20</v>
      </c>
      <c r="D8" s="358"/>
      <c r="E8" s="359" t="s">
        <v>199</v>
      </c>
      <c r="F8" s="358">
        <f t="shared" si="0"/>
        <v>0</v>
      </c>
    </row>
    <row r="9" spans="1:6" ht="13.5">
      <c r="A9" s="355">
        <v>7</v>
      </c>
      <c r="B9" s="356" t="s">
        <v>1236</v>
      </c>
      <c r="C9" s="357">
        <v>2</v>
      </c>
      <c r="D9" s="358"/>
      <c r="E9" s="359" t="s">
        <v>199</v>
      </c>
      <c r="F9" s="358">
        <f t="shared" si="0"/>
        <v>0</v>
      </c>
    </row>
    <row r="10" spans="1:6" ht="13.5">
      <c r="A10" s="355">
        <v>8</v>
      </c>
      <c r="B10" s="356" t="s">
        <v>1237</v>
      </c>
      <c r="C10" s="357">
        <v>2</v>
      </c>
      <c r="D10" s="358"/>
      <c r="E10" s="359" t="s">
        <v>199</v>
      </c>
      <c r="F10" s="358">
        <f t="shared" si="0"/>
        <v>0</v>
      </c>
    </row>
    <row r="11" spans="1:6" ht="13.5">
      <c r="A11" s="355">
        <v>9</v>
      </c>
      <c r="B11" s="356" t="s">
        <v>1238</v>
      </c>
      <c r="C11" s="357">
        <v>20</v>
      </c>
      <c r="D11" s="358"/>
      <c r="E11" s="359" t="s">
        <v>199</v>
      </c>
      <c r="F11" s="358">
        <f t="shared" si="0"/>
        <v>0</v>
      </c>
    </row>
    <row r="12" spans="1:6" ht="13.5">
      <c r="A12" s="355">
        <v>10</v>
      </c>
      <c r="B12" s="356" t="s">
        <v>1239</v>
      </c>
      <c r="C12" s="357">
        <v>20</v>
      </c>
      <c r="D12" s="358"/>
      <c r="E12" s="359" t="s">
        <v>199</v>
      </c>
      <c r="F12" s="358">
        <f t="shared" si="0"/>
        <v>0</v>
      </c>
    </row>
    <row r="13" spans="1:6" ht="13.5">
      <c r="A13" s="355">
        <v>11</v>
      </c>
      <c r="B13" s="356" t="s">
        <v>1240</v>
      </c>
      <c r="C13" s="357">
        <v>2</v>
      </c>
      <c r="D13" s="358"/>
      <c r="E13" s="359" t="s">
        <v>199</v>
      </c>
      <c r="F13" s="358">
        <f t="shared" si="0"/>
        <v>0</v>
      </c>
    </row>
    <row r="14" spans="1:6" ht="13.5">
      <c r="A14" s="355">
        <v>12</v>
      </c>
      <c r="B14" s="356" t="s">
        <v>1241</v>
      </c>
      <c r="C14" s="357">
        <v>20</v>
      </c>
      <c r="D14" s="358"/>
      <c r="E14" s="359" t="s">
        <v>199</v>
      </c>
      <c r="F14" s="358">
        <f t="shared" si="0"/>
        <v>0</v>
      </c>
    </row>
    <row r="15" spans="1:6" ht="13.5">
      <c r="A15" s="355">
        <v>13</v>
      </c>
      <c r="B15" s="356" t="s">
        <v>1242</v>
      </c>
      <c r="C15" s="357">
        <v>2</v>
      </c>
      <c r="D15" s="358"/>
      <c r="E15" s="359" t="s">
        <v>199</v>
      </c>
      <c r="F15" s="358">
        <f t="shared" si="0"/>
        <v>0</v>
      </c>
    </row>
    <row r="16" spans="1:6" ht="13.5">
      <c r="A16" s="355">
        <v>14</v>
      </c>
      <c r="B16" s="356" t="s">
        <v>1243</v>
      </c>
      <c r="C16" s="357">
        <v>1</v>
      </c>
      <c r="D16" s="358"/>
      <c r="E16" s="359" t="s">
        <v>199</v>
      </c>
      <c r="F16" s="358">
        <f t="shared" si="0"/>
        <v>0</v>
      </c>
    </row>
    <row r="17" spans="1:6" ht="13.5">
      <c r="A17" s="355">
        <v>15</v>
      </c>
      <c r="B17" s="356" t="s">
        <v>1244</v>
      </c>
      <c r="C17" s="357">
        <v>1</v>
      </c>
      <c r="D17" s="358"/>
      <c r="E17" s="359" t="s">
        <v>974</v>
      </c>
      <c r="F17" s="358">
        <f t="shared" si="0"/>
        <v>0</v>
      </c>
    </row>
    <row r="18" spans="1:6" ht="13.5">
      <c r="A18" s="355">
        <v>16</v>
      </c>
      <c r="B18" s="360" t="s">
        <v>1245</v>
      </c>
      <c r="C18" s="361">
        <v>20</v>
      </c>
      <c r="D18" s="358"/>
      <c r="E18" s="359" t="s">
        <v>199</v>
      </c>
      <c r="F18" s="358">
        <f t="shared" si="0"/>
        <v>0</v>
      </c>
    </row>
    <row r="19" spans="1:6" ht="13.5">
      <c r="A19" s="355">
        <v>17</v>
      </c>
      <c r="B19" s="360" t="s">
        <v>1246</v>
      </c>
      <c r="C19" s="361">
        <v>1</v>
      </c>
      <c r="D19" s="358"/>
      <c r="E19" s="359" t="s">
        <v>974</v>
      </c>
      <c r="F19" s="358">
        <f t="shared" si="0"/>
        <v>0</v>
      </c>
    </row>
    <row r="20" spans="1:6" ht="13.5">
      <c r="A20" s="355">
        <v>18</v>
      </c>
      <c r="B20" s="360" t="s">
        <v>1247</v>
      </c>
      <c r="C20" s="361">
        <v>40</v>
      </c>
      <c r="D20" s="358"/>
      <c r="E20" s="359" t="s">
        <v>1011</v>
      </c>
      <c r="F20" s="358">
        <f t="shared" si="0"/>
        <v>0</v>
      </c>
    </row>
    <row r="21" spans="1:6" ht="13.5">
      <c r="A21" s="362"/>
      <c r="B21" s="362" t="s">
        <v>1248</v>
      </c>
      <c r="C21" s="363"/>
      <c r="D21" s="363"/>
      <c r="E21" s="359"/>
      <c r="F21" s="364">
        <f>SUM(F3:F20)</f>
        <v>0</v>
      </c>
    </row>
    <row r="22" spans="1:6" ht="13.5">
      <c r="A22" s="362"/>
      <c r="B22" s="362" t="s">
        <v>1249</v>
      </c>
      <c r="C22" s="363"/>
      <c r="D22" s="363"/>
      <c r="E22" s="359"/>
      <c r="F22" s="364">
        <f>ROUND(F21/20,2)</f>
        <v>0</v>
      </c>
    </row>
    <row r="23" spans="2:5" s="365" customFormat="1" ht="13.5">
      <c r="B23" s="352"/>
      <c r="D23" s="366"/>
      <c r="E23" s="366"/>
    </row>
  </sheetData>
  <mergeCells count="1">
    <mergeCell ref="A1:F1"/>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80" r:id="rId1"/>
  <headerFooter>
    <oddHeader>&amp;C&amp;"-,Tučné"Extrémně bezpečné parkování kol</oddHeader>
    <oddFooter>&amp;CStránka &amp;P&amp;RBoxline system s.r.o.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74" customWidth="1"/>
    <col min="2" max="2" width="1.66796875" style="274" customWidth="1"/>
    <col min="3" max="4" width="5" style="274" customWidth="1"/>
    <col min="5" max="5" width="11.66015625" style="274" customWidth="1"/>
    <col min="6" max="6" width="9.16015625" style="274" customWidth="1"/>
    <col min="7" max="7" width="5" style="274" customWidth="1"/>
    <col min="8" max="8" width="77.83203125" style="274" customWidth="1"/>
    <col min="9" max="10" width="20" style="274" customWidth="1"/>
    <col min="11" max="11" width="1.66796875" style="274" customWidth="1"/>
  </cols>
  <sheetData>
    <row r="1" ht="37.5" customHeight="1"/>
    <row r="2" spans="2:11" ht="7.5" customHeight="1">
      <c r="B2" s="275"/>
      <c r="C2" s="276"/>
      <c r="D2" s="276"/>
      <c r="E2" s="276"/>
      <c r="F2" s="276"/>
      <c r="G2" s="276"/>
      <c r="H2" s="276"/>
      <c r="I2" s="276"/>
      <c r="J2" s="276"/>
      <c r="K2" s="277"/>
    </row>
    <row r="3" spans="2:11" s="15" customFormat="1" ht="45" customHeight="1">
      <c r="B3" s="278"/>
      <c r="C3" s="423" t="s">
        <v>1043</v>
      </c>
      <c r="D3" s="423"/>
      <c r="E3" s="423"/>
      <c r="F3" s="423"/>
      <c r="G3" s="423"/>
      <c r="H3" s="423"/>
      <c r="I3" s="423"/>
      <c r="J3" s="423"/>
      <c r="K3" s="279"/>
    </row>
    <row r="4" spans="2:11" ht="25.5" customHeight="1">
      <c r="B4" s="280"/>
      <c r="C4" s="427" t="s">
        <v>1044</v>
      </c>
      <c r="D4" s="427"/>
      <c r="E4" s="427"/>
      <c r="F4" s="427"/>
      <c r="G4" s="427"/>
      <c r="H4" s="427"/>
      <c r="I4" s="427"/>
      <c r="J4" s="427"/>
      <c r="K4" s="281"/>
    </row>
    <row r="5" spans="2:11" ht="5.25" customHeight="1">
      <c r="B5" s="280"/>
      <c r="C5" s="282"/>
      <c r="D5" s="282"/>
      <c r="E5" s="282"/>
      <c r="F5" s="282"/>
      <c r="G5" s="282"/>
      <c r="H5" s="282"/>
      <c r="I5" s="282"/>
      <c r="J5" s="282"/>
      <c r="K5" s="281"/>
    </row>
    <row r="6" spans="2:11" ht="15" customHeight="1">
      <c r="B6" s="280"/>
      <c r="C6" s="425" t="s">
        <v>1045</v>
      </c>
      <c r="D6" s="425"/>
      <c r="E6" s="425"/>
      <c r="F6" s="425"/>
      <c r="G6" s="425"/>
      <c r="H6" s="425"/>
      <c r="I6" s="425"/>
      <c r="J6" s="425"/>
      <c r="K6" s="281"/>
    </row>
    <row r="7" spans="2:11" ht="15" customHeight="1">
      <c r="B7" s="284"/>
      <c r="C7" s="425" t="s">
        <v>1046</v>
      </c>
      <c r="D7" s="425"/>
      <c r="E7" s="425"/>
      <c r="F7" s="425"/>
      <c r="G7" s="425"/>
      <c r="H7" s="425"/>
      <c r="I7" s="425"/>
      <c r="J7" s="425"/>
      <c r="K7" s="281"/>
    </row>
    <row r="8" spans="2:11" ht="12.75" customHeight="1">
      <c r="B8" s="284"/>
      <c r="C8" s="283"/>
      <c r="D8" s="283"/>
      <c r="E8" s="283"/>
      <c r="F8" s="283"/>
      <c r="G8" s="283"/>
      <c r="H8" s="283"/>
      <c r="I8" s="283"/>
      <c r="J8" s="283"/>
      <c r="K8" s="281"/>
    </row>
    <row r="9" spans="2:11" ht="15" customHeight="1">
      <c r="B9" s="284"/>
      <c r="C9" s="425" t="s">
        <v>1047</v>
      </c>
      <c r="D9" s="425"/>
      <c r="E9" s="425"/>
      <c r="F9" s="425"/>
      <c r="G9" s="425"/>
      <c r="H9" s="425"/>
      <c r="I9" s="425"/>
      <c r="J9" s="425"/>
      <c r="K9" s="281"/>
    </row>
    <row r="10" spans="2:11" ht="15" customHeight="1">
      <c r="B10" s="284"/>
      <c r="C10" s="283"/>
      <c r="D10" s="425" t="s">
        <v>1048</v>
      </c>
      <c r="E10" s="425"/>
      <c r="F10" s="425"/>
      <c r="G10" s="425"/>
      <c r="H10" s="425"/>
      <c r="I10" s="425"/>
      <c r="J10" s="425"/>
      <c r="K10" s="281"/>
    </row>
    <row r="11" spans="2:11" ht="15" customHeight="1">
      <c r="B11" s="284"/>
      <c r="C11" s="285"/>
      <c r="D11" s="425" t="s">
        <v>1049</v>
      </c>
      <c r="E11" s="425"/>
      <c r="F11" s="425"/>
      <c r="G11" s="425"/>
      <c r="H11" s="425"/>
      <c r="I11" s="425"/>
      <c r="J11" s="425"/>
      <c r="K11" s="281"/>
    </row>
    <row r="12" spans="2:11" ht="12.75" customHeight="1">
      <c r="B12" s="284"/>
      <c r="C12" s="285"/>
      <c r="D12" s="285"/>
      <c r="E12" s="285"/>
      <c r="F12" s="285"/>
      <c r="G12" s="285"/>
      <c r="H12" s="285"/>
      <c r="I12" s="285"/>
      <c r="J12" s="285"/>
      <c r="K12" s="281"/>
    </row>
    <row r="13" spans="2:11" ht="15" customHeight="1">
      <c r="B13" s="284"/>
      <c r="C13" s="285"/>
      <c r="D13" s="425" t="s">
        <v>1050</v>
      </c>
      <c r="E13" s="425"/>
      <c r="F13" s="425"/>
      <c r="G13" s="425"/>
      <c r="H13" s="425"/>
      <c r="I13" s="425"/>
      <c r="J13" s="425"/>
      <c r="K13" s="281"/>
    </row>
    <row r="14" spans="2:11" ht="15" customHeight="1">
      <c r="B14" s="284"/>
      <c r="C14" s="285"/>
      <c r="D14" s="425" t="s">
        <v>1051</v>
      </c>
      <c r="E14" s="425"/>
      <c r="F14" s="425"/>
      <c r="G14" s="425"/>
      <c r="H14" s="425"/>
      <c r="I14" s="425"/>
      <c r="J14" s="425"/>
      <c r="K14" s="281"/>
    </row>
    <row r="15" spans="2:11" ht="15" customHeight="1">
      <c r="B15" s="284"/>
      <c r="C15" s="285"/>
      <c r="D15" s="425" t="s">
        <v>1052</v>
      </c>
      <c r="E15" s="425"/>
      <c r="F15" s="425"/>
      <c r="G15" s="425"/>
      <c r="H15" s="425"/>
      <c r="I15" s="425"/>
      <c r="J15" s="425"/>
      <c r="K15" s="281"/>
    </row>
    <row r="16" spans="2:11" ht="15" customHeight="1">
      <c r="B16" s="284"/>
      <c r="C16" s="285"/>
      <c r="D16" s="285"/>
      <c r="E16" s="286" t="s">
        <v>81</v>
      </c>
      <c r="F16" s="425" t="s">
        <v>1053</v>
      </c>
      <c r="G16" s="425"/>
      <c r="H16" s="425"/>
      <c r="I16" s="425"/>
      <c r="J16" s="425"/>
      <c r="K16" s="281"/>
    </row>
    <row r="17" spans="2:11" ht="15" customHeight="1">
      <c r="B17" s="284"/>
      <c r="C17" s="285"/>
      <c r="D17" s="285"/>
      <c r="E17" s="286" t="s">
        <v>1054</v>
      </c>
      <c r="F17" s="425" t="s">
        <v>1055</v>
      </c>
      <c r="G17" s="425"/>
      <c r="H17" s="425"/>
      <c r="I17" s="425"/>
      <c r="J17" s="425"/>
      <c r="K17" s="281"/>
    </row>
    <row r="18" spans="2:11" ht="15" customHeight="1">
      <c r="B18" s="284"/>
      <c r="C18" s="285"/>
      <c r="D18" s="285"/>
      <c r="E18" s="286" t="s">
        <v>1056</v>
      </c>
      <c r="F18" s="425" t="s">
        <v>1057</v>
      </c>
      <c r="G18" s="425"/>
      <c r="H18" s="425"/>
      <c r="I18" s="425"/>
      <c r="J18" s="425"/>
      <c r="K18" s="281"/>
    </row>
    <row r="19" spans="2:11" ht="15" customHeight="1">
      <c r="B19" s="284"/>
      <c r="C19" s="285"/>
      <c r="D19" s="285"/>
      <c r="E19" s="286" t="s">
        <v>1058</v>
      </c>
      <c r="F19" s="425" t="s">
        <v>1059</v>
      </c>
      <c r="G19" s="425"/>
      <c r="H19" s="425"/>
      <c r="I19" s="425"/>
      <c r="J19" s="425"/>
      <c r="K19" s="281"/>
    </row>
    <row r="20" spans="2:11" ht="15" customHeight="1">
      <c r="B20" s="284"/>
      <c r="C20" s="285"/>
      <c r="D20" s="285"/>
      <c r="E20" s="286" t="s">
        <v>1060</v>
      </c>
      <c r="F20" s="425" t="s">
        <v>1008</v>
      </c>
      <c r="G20" s="425"/>
      <c r="H20" s="425"/>
      <c r="I20" s="425"/>
      <c r="J20" s="425"/>
      <c r="K20" s="281"/>
    </row>
    <row r="21" spans="2:11" ht="15" customHeight="1">
      <c r="B21" s="284"/>
      <c r="C21" s="285"/>
      <c r="D21" s="285"/>
      <c r="E21" s="286" t="s">
        <v>85</v>
      </c>
      <c r="F21" s="425" t="s">
        <v>1061</v>
      </c>
      <c r="G21" s="425"/>
      <c r="H21" s="425"/>
      <c r="I21" s="425"/>
      <c r="J21" s="425"/>
      <c r="K21" s="281"/>
    </row>
    <row r="22" spans="2:11" ht="12.75" customHeight="1">
      <c r="B22" s="284"/>
      <c r="C22" s="285"/>
      <c r="D22" s="285"/>
      <c r="E22" s="285"/>
      <c r="F22" s="285"/>
      <c r="G22" s="285"/>
      <c r="H22" s="285"/>
      <c r="I22" s="285"/>
      <c r="J22" s="285"/>
      <c r="K22" s="281"/>
    </row>
    <row r="23" spans="2:11" ht="15" customHeight="1">
      <c r="B23" s="284"/>
      <c r="C23" s="425" t="s">
        <v>1062</v>
      </c>
      <c r="D23" s="425"/>
      <c r="E23" s="425"/>
      <c r="F23" s="425"/>
      <c r="G23" s="425"/>
      <c r="H23" s="425"/>
      <c r="I23" s="425"/>
      <c r="J23" s="425"/>
      <c r="K23" s="281"/>
    </row>
    <row r="24" spans="2:11" ht="15" customHeight="1">
      <c r="B24" s="284"/>
      <c r="C24" s="425" t="s">
        <v>1063</v>
      </c>
      <c r="D24" s="425"/>
      <c r="E24" s="425"/>
      <c r="F24" s="425"/>
      <c r="G24" s="425"/>
      <c r="H24" s="425"/>
      <c r="I24" s="425"/>
      <c r="J24" s="425"/>
      <c r="K24" s="281"/>
    </row>
    <row r="25" spans="2:11" ht="15" customHeight="1">
      <c r="B25" s="284"/>
      <c r="C25" s="283"/>
      <c r="D25" s="425" t="s">
        <v>1064</v>
      </c>
      <c r="E25" s="425"/>
      <c r="F25" s="425"/>
      <c r="G25" s="425"/>
      <c r="H25" s="425"/>
      <c r="I25" s="425"/>
      <c r="J25" s="425"/>
      <c r="K25" s="281"/>
    </row>
    <row r="26" spans="2:11" ht="15" customHeight="1">
      <c r="B26" s="284"/>
      <c r="C26" s="285"/>
      <c r="D26" s="425" t="s">
        <v>1065</v>
      </c>
      <c r="E26" s="425"/>
      <c r="F26" s="425"/>
      <c r="G26" s="425"/>
      <c r="H26" s="425"/>
      <c r="I26" s="425"/>
      <c r="J26" s="425"/>
      <c r="K26" s="281"/>
    </row>
    <row r="27" spans="2:11" ht="12.75" customHeight="1">
      <c r="B27" s="284"/>
      <c r="C27" s="285"/>
      <c r="D27" s="285"/>
      <c r="E27" s="285"/>
      <c r="F27" s="285"/>
      <c r="G27" s="285"/>
      <c r="H27" s="285"/>
      <c r="I27" s="285"/>
      <c r="J27" s="285"/>
      <c r="K27" s="281"/>
    </row>
    <row r="28" spans="2:11" ht="15" customHeight="1">
      <c r="B28" s="284"/>
      <c r="C28" s="285"/>
      <c r="D28" s="425" t="s">
        <v>1066</v>
      </c>
      <c r="E28" s="425"/>
      <c r="F28" s="425"/>
      <c r="G28" s="425"/>
      <c r="H28" s="425"/>
      <c r="I28" s="425"/>
      <c r="J28" s="425"/>
      <c r="K28" s="281"/>
    </row>
    <row r="29" spans="2:11" ht="15" customHeight="1">
      <c r="B29" s="284"/>
      <c r="C29" s="285"/>
      <c r="D29" s="425" t="s">
        <v>1067</v>
      </c>
      <c r="E29" s="425"/>
      <c r="F29" s="425"/>
      <c r="G29" s="425"/>
      <c r="H29" s="425"/>
      <c r="I29" s="425"/>
      <c r="J29" s="425"/>
      <c r="K29" s="281"/>
    </row>
    <row r="30" spans="2:11" ht="12.75" customHeight="1">
      <c r="B30" s="284"/>
      <c r="C30" s="285"/>
      <c r="D30" s="285"/>
      <c r="E30" s="285"/>
      <c r="F30" s="285"/>
      <c r="G30" s="285"/>
      <c r="H30" s="285"/>
      <c r="I30" s="285"/>
      <c r="J30" s="285"/>
      <c r="K30" s="281"/>
    </row>
    <row r="31" spans="2:11" ht="15" customHeight="1">
      <c r="B31" s="284"/>
      <c r="C31" s="285"/>
      <c r="D31" s="425" t="s">
        <v>1068</v>
      </c>
      <c r="E31" s="425"/>
      <c r="F31" s="425"/>
      <c r="G31" s="425"/>
      <c r="H31" s="425"/>
      <c r="I31" s="425"/>
      <c r="J31" s="425"/>
      <c r="K31" s="281"/>
    </row>
    <row r="32" spans="2:11" ht="15" customHeight="1">
      <c r="B32" s="284"/>
      <c r="C32" s="285"/>
      <c r="D32" s="425" t="s">
        <v>1069</v>
      </c>
      <c r="E32" s="425"/>
      <c r="F32" s="425"/>
      <c r="G32" s="425"/>
      <c r="H32" s="425"/>
      <c r="I32" s="425"/>
      <c r="J32" s="425"/>
      <c r="K32" s="281"/>
    </row>
    <row r="33" spans="2:11" ht="15" customHeight="1">
      <c r="B33" s="284"/>
      <c r="C33" s="285"/>
      <c r="D33" s="425" t="s">
        <v>1070</v>
      </c>
      <c r="E33" s="425"/>
      <c r="F33" s="425"/>
      <c r="G33" s="425"/>
      <c r="H33" s="425"/>
      <c r="I33" s="425"/>
      <c r="J33" s="425"/>
      <c r="K33" s="281"/>
    </row>
    <row r="34" spans="2:11" ht="15" customHeight="1">
      <c r="B34" s="284"/>
      <c r="C34" s="285"/>
      <c r="D34" s="283"/>
      <c r="E34" s="287" t="s">
        <v>134</v>
      </c>
      <c r="F34" s="283"/>
      <c r="G34" s="425" t="s">
        <v>1071</v>
      </c>
      <c r="H34" s="425"/>
      <c r="I34" s="425"/>
      <c r="J34" s="425"/>
      <c r="K34" s="281"/>
    </row>
    <row r="35" spans="2:11" ht="30.75" customHeight="1">
      <c r="B35" s="284"/>
      <c r="C35" s="285"/>
      <c r="D35" s="283"/>
      <c r="E35" s="287" t="s">
        <v>1072</v>
      </c>
      <c r="F35" s="283"/>
      <c r="G35" s="425" t="s">
        <v>1073</v>
      </c>
      <c r="H35" s="425"/>
      <c r="I35" s="425"/>
      <c r="J35" s="425"/>
      <c r="K35" s="281"/>
    </row>
    <row r="36" spans="2:11" ht="15" customHeight="1">
      <c r="B36" s="284"/>
      <c r="C36" s="285"/>
      <c r="D36" s="283"/>
      <c r="E36" s="287" t="s">
        <v>56</v>
      </c>
      <c r="F36" s="283"/>
      <c r="G36" s="425" t="s">
        <v>1074</v>
      </c>
      <c r="H36" s="425"/>
      <c r="I36" s="425"/>
      <c r="J36" s="425"/>
      <c r="K36" s="281"/>
    </row>
    <row r="37" spans="2:11" ht="15" customHeight="1">
      <c r="B37" s="284"/>
      <c r="C37" s="285"/>
      <c r="D37" s="283"/>
      <c r="E37" s="287" t="s">
        <v>135</v>
      </c>
      <c r="F37" s="283"/>
      <c r="G37" s="425" t="s">
        <v>1075</v>
      </c>
      <c r="H37" s="425"/>
      <c r="I37" s="425"/>
      <c r="J37" s="425"/>
      <c r="K37" s="281"/>
    </row>
    <row r="38" spans="2:11" ht="15" customHeight="1">
      <c r="B38" s="284"/>
      <c r="C38" s="285"/>
      <c r="D38" s="283"/>
      <c r="E38" s="287" t="s">
        <v>136</v>
      </c>
      <c r="F38" s="283"/>
      <c r="G38" s="425" t="s">
        <v>1076</v>
      </c>
      <c r="H38" s="425"/>
      <c r="I38" s="425"/>
      <c r="J38" s="425"/>
      <c r="K38" s="281"/>
    </row>
    <row r="39" spans="2:11" ht="15" customHeight="1">
      <c r="B39" s="284"/>
      <c r="C39" s="285"/>
      <c r="D39" s="283"/>
      <c r="E39" s="287" t="s">
        <v>137</v>
      </c>
      <c r="F39" s="283"/>
      <c r="G39" s="425" t="s">
        <v>1077</v>
      </c>
      <c r="H39" s="425"/>
      <c r="I39" s="425"/>
      <c r="J39" s="425"/>
      <c r="K39" s="281"/>
    </row>
    <row r="40" spans="2:11" ht="15" customHeight="1">
      <c r="B40" s="284"/>
      <c r="C40" s="285"/>
      <c r="D40" s="283"/>
      <c r="E40" s="287" t="s">
        <v>1078</v>
      </c>
      <c r="F40" s="283"/>
      <c r="G40" s="425" t="s">
        <v>1079</v>
      </c>
      <c r="H40" s="425"/>
      <c r="I40" s="425"/>
      <c r="J40" s="425"/>
      <c r="K40" s="281"/>
    </row>
    <row r="41" spans="2:11" ht="15" customHeight="1">
      <c r="B41" s="284"/>
      <c r="C41" s="285"/>
      <c r="D41" s="283"/>
      <c r="E41" s="287"/>
      <c r="F41" s="283"/>
      <c r="G41" s="425" t="s">
        <v>1080</v>
      </c>
      <c r="H41" s="425"/>
      <c r="I41" s="425"/>
      <c r="J41" s="425"/>
      <c r="K41" s="281"/>
    </row>
    <row r="42" spans="2:11" ht="15" customHeight="1">
      <c r="B42" s="284"/>
      <c r="C42" s="285"/>
      <c r="D42" s="283"/>
      <c r="E42" s="287" t="s">
        <v>1081</v>
      </c>
      <c r="F42" s="283"/>
      <c r="G42" s="425" t="s">
        <v>1082</v>
      </c>
      <c r="H42" s="425"/>
      <c r="I42" s="425"/>
      <c r="J42" s="425"/>
      <c r="K42" s="281"/>
    </row>
    <row r="43" spans="2:11" ht="15" customHeight="1">
      <c r="B43" s="284"/>
      <c r="C43" s="285"/>
      <c r="D43" s="283"/>
      <c r="E43" s="287" t="s">
        <v>139</v>
      </c>
      <c r="F43" s="283"/>
      <c r="G43" s="425" t="s">
        <v>1083</v>
      </c>
      <c r="H43" s="425"/>
      <c r="I43" s="425"/>
      <c r="J43" s="425"/>
      <c r="K43" s="281"/>
    </row>
    <row r="44" spans="2:11" ht="12.75" customHeight="1">
      <c r="B44" s="284"/>
      <c r="C44" s="285"/>
      <c r="D44" s="283"/>
      <c r="E44" s="283"/>
      <c r="F44" s="283"/>
      <c r="G44" s="283"/>
      <c r="H44" s="283"/>
      <c r="I44" s="283"/>
      <c r="J44" s="283"/>
      <c r="K44" s="281"/>
    </row>
    <row r="45" spans="2:11" ht="15" customHeight="1">
      <c r="B45" s="284"/>
      <c r="C45" s="285"/>
      <c r="D45" s="425" t="s">
        <v>1084</v>
      </c>
      <c r="E45" s="425"/>
      <c r="F45" s="425"/>
      <c r="G45" s="425"/>
      <c r="H45" s="425"/>
      <c r="I45" s="425"/>
      <c r="J45" s="425"/>
      <c r="K45" s="281"/>
    </row>
    <row r="46" spans="2:11" ht="15" customHeight="1">
      <c r="B46" s="284"/>
      <c r="C46" s="285"/>
      <c r="D46" s="285"/>
      <c r="E46" s="425" t="s">
        <v>1085</v>
      </c>
      <c r="F46" s="425"/>
      <c r="G46" s="425"/>
      <c r="H46" s="425"/>
      <c r="I46" s="425"/>
      <c r="J46" s="425"/>
      <c r="K46" s="281"/>
    </row>
    <row r="47" spans="2:11" ht="15" customHeight="1">
      <c r="B47" s="284"/>
      <c r="C47" s="285"/>
      <c r="D47" s="285"/>
      <c r="E47" s="425" t="s">
        <v>1086</v>
      </c>
      <c r="F47" s="425"/>
      <c r="G47" s="425"/>
      <c r="H47" s="425"/>
      <c r="I47" s="425"/>
      <c r="J47" s="425"/>
      <c r="K47" s="281"/>
    </row>
    <row r="48" spans="2:11" ht="15" customHeight="1">
      <c r="B48" s="284"/>
      <c r="C48" s="285"/>
      <c r="D48" s="285"/>
      <c r="E48" s="425" t="s">
        <v>1087</v>
      </c>
      <c r="F48" s="425"/>
      <c r="G48" s="425"/>
      <c r="H48" s="425"/>
      <c r="I48" s="425"/>
      <c r="J48" s="425"/>
      <c r="K48" s="281"/>
    </row>
    <row r="49" spans="2:11" ht="15" customHeight="1">
      <c r="B49" s="284"/>
      <c r="C49" s="285"/>
      <c r="D49" s="425" t="s">
        <v>1088</v>
      </c>
      <c r="E49" s="425"/>
      <c r="F49" s="425"/>
      <c r="G49" s="425"/>
      <c r="H49" s="425"/>
      <c r="I49" s="425"/>
      <c r="J49" s="425"/>
      <c r="K49" s="281"/>
    </row>
    <row r="50" spans="2:11" ht="25.5" customHeight="1">
      <c r="B50" s="280"/>
      <c r="C50" s="427" t="s">
        <v>1089</v>
      </c>
      <c r="D50" s="427"/>
      <c r="E50" s="427"/>
      <c r="F50" s="427"/>
      <c r="G50" s="427"/>
      <c r="H50" s="427"/>
      <c r="I50" s="427"/>
      <c r="J50" s="427"/>
      <c r="K50" s="281"/>
    </row>
    <row r="51" spans="2:11" ht="5.25" customHeight="1">
      <c r="B51" s="280"/>
      <c r="C51" s="282"/>
      <c r="D51" s="282"/>
      <c r="E51" s="282"/>
      <c r="F51" s="282"/>
      <c r="G51" s="282"/>
      <c r="H51" s="282"/>
      <c r="I51" s="282"/>
      <c r="J51" s="282"/>
      <c r="K51" s="281"/>
    </row>
    <row r="52" spans="2:11" ht="15" customHeight="1">
      <c r="B52" s="280"/>
      <c r="C52" s="425" t="s">
        <v>1090</v>
      </c>
      <c r="D52" s="425"/>
      <c r="E52" s="425"/>
      <c r="F52" s="425"/>
      <c r="G52" s="425"/>
      <c r="H52" s="425"/>
      <c r="I52" s="425"/>
      <c r="J52" s="425"/>
      <c r="K52" s="281"/>
    </row>
    <row r="53" spans="2:11" ht="15" customHeight="1">
      <c r="B53" s="280"/>
      <c r="C53" s="425" t="s">
        <v>1091</v>
      </c>
      <c r="D53" s="425"/>
      <c r="E53" s="425"/>
      <c r="F53" s="425"/>
      <c r="G53" s="425"/>
      <c r="H53" s="425"/>
      <c r="I53" s="425"/>
      <c r="J53" s="425"/>
      <c r="K53" s="281"/>
    </row>
    <row r="54" spans="2:11" ht="12.75" customHeight="1">
      <c r="B54" s="280"/>
      <c r="C54" s="283"/>
      <c r="D54" s="283"/>
      <c r="E54" s="283"/>
      <c r="F54" s="283"/>
      <c r="G54" s="283"/>
      <c r="H54" s="283"/>
      <c r="I54" s="283"/>
      <c r="J54" s="283"/>
      <c r="K54" s="281"/>
    </row>
    <row r="55" spans="2:11" ht="15" customHeight="1">
      <c r="B55" s="280"/>
      <c r="C55" s="425" t="s">
        <v>1092</v>
      </c>
      <c r="D55" s="425"/>
      <c r="E55" s="425"/>
      <c r="F55" s="425"/>
      <c r="G55" s="425"/>
      <c r="H55" s="425"/>
      <c r="I55" s="425"/>
      <c r="J55" s="425"/>
      <c r="K55" s="281"/>
    </row>
    <row r="56" spans="2:11" ht="15" customHeight="1">
      <c r="B56" s="280"/>
      <c r="C56" s="285"/>
      <c r="D56" s="425" t="s">
        <v>1093</v>
      </c>
      <c r="E56" s="425"/>
      <c r="F56" s="425"/>
      <c r="G56" s="425"/>
      <c r="H56" s="425"/>
      <c r="I56" s="425"/>
      <c r="J56" s="425"/>
      <c r="K56" s="281"/>
    </row>
    <row r="57" spans="2:11" ht="15" customHeight="1">
      <c r="B57" s="280"/>
      <c r="C57" s="285"/>
      <c r="D57" s="425" t="s">
        <v>1094</v>
      </c>
      <c r="E57" s="425"/>
      <c r="F57" s="425"/>
      <c r="G57" s="425"/>
      <c r="H57" s="425"/>
      <c r="I57" s="425"/>
      <c r="J57" s="425"/>
      <c r="K57" s="281"/>
    </row>
    <row r="58" spans="2:11" ht="15" customHeight="1">
      <c r="B58" s="280"/>
      <c r="C58" s="285"/>
      <c r="D58" s="425" t="s">
        <v>1095</v>
      </c>
      <c r="E58" s="425"/>
      <c r="F58" s="425"/>
      <c r="G58" s="425"/>
      <c r="H58" s="425"/>
      <c r="I58" s="425"/>
      <c r="J58" s="425"/>
      <c r="K58" s="281"/>
    </row>
    <row r="59" spans="2:11" ht="15" customHeight="1">
      <c r="B59" s="280"/>
      <c r="C59" s="285"/>
      <c r="D59" s="425" t="s">
        <v>1096</v>
      </c>
      <c r="E59" s="425"/>
      <c r="F59" s="425"/>
      <c r="G59" s="425"/>
      <c r="H59" s="425"/>
      <c r="I59" s="425"/>
      <c r="J59" s="425"/>
      <c r="K59" s="281"/>
    </row>
    <row r="60" spans="2:11" ht="15" customHeight="1">
      <c r="B60" s="280"/>
      <c r="C60" s="285"/>
      <c r="D60" s="426" t="s">
        <v>1097</v>
      </c>
      <c r="E60" s="426"/>
      <c r="F60" s="426"/>
      <c r="G60" s="426"/>
      <c r="H60" s="426"/>
      <c r="I60" s="426"/>
      <c r="J60" s="426"/>
      <c r="K60" s="281"/>
    </row>
    <row r="61" spans="2:11" ht="15" customHeight="1">
      <c r="B61" s="280"/>
      <c r="C61" s="285"/>
      <c r="D61" s="425" t="s">
        <v>1098</v>
      </c>
      <c r="E61" s="425"/>
      <c r="F61" s="425"/>
      <c r="G61" s="425"/>
      <c r="H61" s="425"/>
      <c r="I61" s="425"/>
      <c r="J61" s="425"/>
      <c r="K61" s="281"/>
    </row>
    <row r="62" spans="2:11" ht="12.75" customHeight="1">
      <c r="B62" s="280"/>
      <c r="C62" s="285"/>
      <c r="D62" s="285"/>
      <c r="E62" s="288"/>
      <c r="F62" s="285"/>
      <c r="G62" s="285"/>
      <c r="H62" s="285"/>
      <c r="I62" s="285"/>
      <c r="J62" s="285"/>
      <c r="K62" s="281"/>
    </row>
    <row r="63" spans="2:11" ht="15" customHeight="1">
      <c r="B63" s="280"/>
      <c r="C63" s="285"/>
      <c r="D63" s="425" t="s">
        <v>1099</v>
      </c>
      <c r="E63" s="425"/>
      <c r="F63" s="425"/>
      <c r="G63" s="425"/>
      <c r="H63" s="425"/>
      <c r="I63" s="425"/>
      <c r="J63" s="425"/>
      <c r="K63" s="281"/>
    </row>
    <row r="64" spans="2:11" ht="15" customHeight="1">
      <c r="B64" s="280"/>
      <c r="C64" s="285"/>
      <c r="D64" s="426" t="s">
        <v>1100</v>
      </c>
      <c r="E64" s="426"/>
      <c r="F64" s="426"/>
      <c r="G64" s="426"/>
      <c r="H64" s="426"/>
      <c r="I64" s="426"/>
      <c r="J64" s="426"/>
      <c r="K64" s="281"/>
    </row>
    <row r="65" spans="2:11" ht="15" customHeight="1">
      <c r="B65" s="280"/>
      <c r="C65" s="285"/>
      <c r="D65" s="425" t="s">
        <v>1101</v>
      </c>
      <c r="E65" s="425"/>
      <c r="F65" s="425"/>
      <c r="G65" s="425"/>
      <c r="H65" s="425"/>
      <c r="I65" s="425"/>
      <c r="J65" s="425"/>
      <c r="K65" s="281"/>
    </row>
    <row r="66" spans="2:11" ht="15" customHeight="1">
      <c r="B66" s="280"/>
      <c r="C66" s="285"/>
      <c r="D66" s="425" t="s">
        <v>1102</v>
      </c>
      <c r="E66" s="425"/>
      <c r="F66" s="425"/>
      <c r="G66" s="425"/>
      <c r="H66" s="425"/>
      <c r="I66" s="425"/>
      <c r="J66" s="425"/>
      <c r="K66" s="281"/>
    </row>
    <row r="67" spans="2:11" ht="15" customHeight="1">
      <c r="B67" s="280"/>
      <c r="C67" s="285"/>
      <c r="D67" s="425" t="s">
        <v>1103</v>
      </c>
      <c r="E67" s="425"/>
      <c r="F67" s="425"/>
      <c r="G67" s="425"/>
      <c r="H67" s="425"/>
      <c r="I67" s="425"/>
      <c r="J67" s="425"/>
      <c r="K67" s="281"/>
    </row>
    <row r="68" spans="2:11" ht="15" customHeight="1">
      <c r="B68" s="280"/>
      <c r="C68" s="285"/>
      <c r="D68" s="425" t="s">
        <v>1104</v>
      </c>
      <c r="E68" s="425"/>
      <c r="F68" s="425"/>
      <c r="G68" s="425"/>
      <c r="H68" s="425"/>
      <c r="I68" s="425"/>
      <c r="J68" s="425"/>
      <c r="K68" s="281"/>
    </row>
    <row r="69" spans="2:11" ht="12.75" customHeight="1">
      <c r="B69" s="289"/>
      <c r="C69" s="290"/>
      <c r="D69" s="290"/>
      <c r="E69" s="290"/>
      <c r="F69" s="290"/>
      <c r="G69" s="290"/>
      <c r="H69" s="290"/>
      <c r="I69" s="290"/>
      <c r="J69" s="290"/>
      <c r="K69" s="291"/>
    </row>
    <row r="70" spans="2:11" ht="18.75" customHeight="1">
      <c r="B70" s="292"/>
      <c r="C70" s="292"/>
      <c r="D70" s="292"/>
      <c r="E70" s="292"/>
      <c r="F70" s="292"/>
      <c r="G70" s="292"/>
      <c r="H70" s="292"/>
      <c r="I70" s="292"/>
      <c r="J70" s="292"/>
      <c r="K70" s="293"/>
    </row>
    <row r="71" spans="2:11" ht="18.75" customHeight="1">
      <c r="B71" s="293"/>
      <c r="C71" s="293"/>
      <c r="D71" s="293"/>
      <c r="E71" s="293"/>
      <c r="F71" s="293"/>
      <c r="G71" s="293"/>
      <c r="H71" s="293"/>
      <c r="I71" s="293"/>
      <c r="J71" s="293"/>
      <c r="K71" s="293"/>
    </row>
    <row r="72" spans="2:11" ht="7.5" customHeight="1">
      <c r="B72" s="294"/>
      <c r="C72" s="295"/>
      <c r="D72" s="295"/>
      <c r="E72" s="295"/>
      <c r="F72" s="295"/>
      <c r="G72" s="295"/>
      <c r="H72" s="295"/>
      <c r="I72" s="295"/>
      <c r="J72" s="295"/>
      <c r="K72" s="296"/>
    </row>
    <row r="73" spans="2:11" ht="45" customHeight="1">
      <c r="B73" s="297"/>
      <c r="C73" s="424" t="s">
        <v>119</v>
      </c>
      <c r="D73" s="424"/>
      <c r="E73" s="424"/>
      <c r="F73" s="424"/>
      <c r="G73" s="424"/>
      <c r="H73" s="424"/>
      <c r="I73" s="424"/>
      <c r="J73" s="424"/>
      <c r="K73" s="298"/>
    </row>
    <row r="74" spans="2:11" ht="17.25" customHeight="1">
      <c r="B74" s="297"/>
      <c r="C74" s="299" t="s">
        <v>1105</v>
      </c>
      <c r="D74" s="299"/>
      <c r="E74" s="299"/>
      <c r="F74" s="299" t="s">
        <v>1106</v>
      </c>
      <c r="G74" s="300"/>
      <c r="H74" s="299" t="s">
        <v>135</v>
      </c>
      <c r="I74" s="299" t="s">
        <v>60</v>
      </c>
      <c r="J74" s="299" t="s">
        <v>1107</v>
      </c>
      <c r="K74" s="298"/>
    </row>
    <row r="75" spans="2:11" ht="17.25" customHeight="1">
      <c r="B75" s="297"/>
      <c r="C75" s="301" t="s">
        <v>1108</v>
      </c>
      <c r="D75" s="301"/>
      <c r="E75" s="301"/>
      <c r="F75" s="302" t="s">
        <v>1109</v>
      </c>
      <c r="G75" s="303"/>
      <c r="H75" s="301"/>
      <c r="I75" s="301"/>
      <c r="J75" s="301" t="s">
        <v>1110</v>
      </c>
      <c r="K75" s="298"/>
    </row>
    <row r="76" spans="2:11" ht="5.25" customHeight="1">
      <c r="B76" s="297"/>
      <c r="C76" s="304"/>
      <c r="D76" s="304"/>
      <c r="E76" s="304"/>
      <c r="F76" s="304"/>
      <c r="G76" s="305"/>
      <c r="H76" s="304"/>
      <c r="I76" s="304"/>
      <c r="J76" s="304"/>
      <c r="K76" s="298"/>
    </row>
    <row r="77" spans="2:11" ht="15" customHeight="1">
      <c r="B77" s="297"/>
      <c r="C77" s="287" t="s">
        <v>56</v>
      </c>
      <c r="D77" s="304"/>
      <c r="E77" s="304"/>
      <c r="F77" s="306" t="s">
        <v>1111</v>
      </c>
      <c r="G77" s="305"/>
      <c r="H77" s="287" t="s">
        <v>1112</v>
      </c>
      <c r="I77" s="287" t="s">
        <v>1113</v>
      </c>
      <c r="J77" s="287">
        <v>20</v>
      </c>
      <c r="K77" s="298"/>
    </row>
    <row r="78" spans="2:11" ht="15" customHeight="1">
      <c r="B78" s="297"/>
      <c r="C78" s="287" t="s">
        <v>1114</v>
      </c>
      <c r="D78" s="287"/>
      <c r="E78" s="287"/>
      <c r="F78" s="306" t="s">
        <v>1111</v>
      </c>
      <c r="G78" s="305"/>
      <c r="H78" s="287" t="s">
        <v>1115</v>
      </c>
      <c r="I78" s="287" t="s">
        <v>1113</v>
      </c>
      <c r="J78" s="287">
        <v>120</v>
      </c>
      <c r="K78" s="298"/>
    </row>
    <row r="79" spans="2:11" ht="15" customHeight="1">
      <c r="B79" s="307"/>
      <c r="C79" s="287" t="s">
        <v>1116</v>
      </c>
      <c r="D79" s="287"/>
      <c r="E79" s="287"/>
      <c r="F79" s="306" t="s">
        <v>1117</v>
      </c>
      <c r="G79" s="305"/>
      <c r="H79" s="287" t="s">
        <v>1118</v>
      </c>
      <c r="I79" s="287" t="s">
        <v>1113</v>
      </c>
      <c r="J79" s="287">
        <v>50</v>
      </c>
      <c r="K79" s="298"/>
    </row>
    <row r="80" spans="2:11" ht="15" customHeight="1">
      <c r="B80" s="307"/>
      <c r="C80" s="287" t="s">
        <v>1119</v>
      </c>
      <c r="D80" s="287"/>
      <c r="E80" s="287"/>
      <c r="F80" s="306" t="s">
        <v>1111</v>
      </c>
      <c r="G80" s="305"/>
      <c r="H80" s="287" t="s">
        <v>1120</v>
      </c>
      <c r="I80" s="287" t="s">
        <v>1121</v>
      </c>
      <c r="J80" s="287"/>
      <c r="K80" s="298"/>
    </row>
    <row r="81" spans="2:11" ht="15" customHeight="1">
      <c r="B81" s="307"/>
      <c r="C81" s="308" t="s">
        <v>1122</v>
      </c>
      <c r="D81" s="308"/>
      <c r="E81" s="308"/>
      <c r="F81" s="309" t="s">
        <v>1117</v>
      </c>
      <c r="G81" s="308"/>
      <c r="H81" s="308" t="s">
        <v>1123</v>
      </c>
      <c r="I81" s="308" t="s">
        <v>1113</v>
      </c>
      <c r="J81" s="308">
        <v>15</v>
      </c>
      <c r="K81" s="298"/>
    </row>
    <row r="82" spans="2:11" ht="15" customHeight="1">
      <c r="B82" s="307"/>
      <c r="C82" s="308" t="s">
        <v>1124</v>
      </c>
      <c r="D82" s="308"/>
      <c r="E82" s="308"/>
      <c r="F82" s="309" t="s">
        <v>1117</v>
      </c>
      <c r="G82" s="308"/>
      <c r="H82" s="308" t="s">
        <v>1125</v>
      </c>
      <c r="I82" s="308" t="s">
        <v>1113</v>
      </c>
      <c r="J82" s="308">
        <v>15</v>
      </c>
      <c r="K82" s="298"/>
    </row>
    <row r="83" spans="2:11" ht="15" customHeight="1">
      <c r="B83" s="307"/>
      <c r="C83" s="308" t="s">
        <v>1126</v>
      </c>
      <c r="D83" s="308"/>
      <c r="E83" s="308"/>
      <c r="F83" s="309" t="s">
        <v>1117</v>
      </c>
      <c r="G83" s="308"/>
      <c r="H83" s="308" t="s">
        <v>1127</v>
      </c>
      <c r="I83" s="308" t="s">
        <v>1113</v>
      </c>
      <c r="J83" s="308">
        <v>20</v>
      </c>
      <c r="K83" s="298"/>
    </row>
    <row r="84" spans="2:11" ht="15" customHeight="1">
      <c r="B84" s="307"/>
      <c r="C84" s="308" t="s">
        <v>1128</v>
      </c>
      <c r="D84" s="308"/>
      <c r="E84" s="308"/>
      <c r="F84" s="309" t="s">
        <v>1117</v>
      </c>
      <c r="G84" s="308"/>
      <c r="H84" s="308" t="s">
        <v>1129</v>
      </c>
      <c r="I84" s="308" t="s">
        <v>1113</v>
      </c>
      <c r="J84" s="308">
        <v>20</v>
      </c>
      <c r="K84" s="298"/>
    </row>
    <row r="85" spans="2:11" ht="15" customHeight="1">
      <c r="B85" s="307"/>
      <c r="C85" s="287" t="s">
        <v>1130</v>
      </c>
      <c r="D85" s="287"/>
      <c r="E85" s="287"/>
      <c r="F85" s="306" t="s">
        <v>1117</v>
      </c>
      <c r="G85" s="305"/>
      <c r="H85" s="287" t="s">
        <v>1131</v>
      </c>
      <c r="I85" s="287" t="s">
        <v>1113</v>
      </c>
      <c r="J85" s="287">
        <v>50</v>
      </c>
      <c r="K85" s="298"/>
    </row>
    <row r="86" spans="2:11" ht="15" customHeight="1">
      <c r="B86" s="307"/>
      <c r="C86" s="287" t="s">
        <v>1132</v>
      </c>
      <c r="D86" s="287"/>
      <c r="E86" s="287"/>
      <c r="F86" s="306" t="s">
        <v>1117</v>
      </c>
      <c r="G86" s="305"/>
      <c r="H86" s="287" t="s">
        <v>1133</v>
      </c>
      <c r="I86" s="287" t="s">
        <v>1113</v>
      </c>
      <c r="J86" s="287">
        <v>20</v>
      </c>
      <c r="K86" s="298"/>
    </row>
    <row r="87" spans="2:11" ht="15" customHeight="1">
      <c r="B87" s="307"/>
      <c r="C87" s="287" t="s">
        <v>1134</v>
      </c>
      <c r="D87" s="287"/>
      <c r="E87" s="287"/>
      <c r="F87" s="306" t="s">
        <v>1117</v>
      </c>
      <c r="G87" s="305"/>
      <c r="H87" s="287" t="s">
        <v>1135</v>
      </c>
      <c r="I87" s="287" t="s">
        <v>1113</v>
      </c>
      <c r="J87" s="287">
        <v>20</v>
      </c>
      <c r="K87" s="298"/>
    </row>
    <row r="88" spans="2:11" ht="15" customHeight="1">
      <c r="B88" s="307"/>
      <c r="C88" s="287" t="s">
        <v>1136</v>
      </c>
      <c r="D88" s="287"/>
      <c r="E88" s="287"/>
      <c r="F88" s="306" t="s">
        <v>1117</v>
      </c>
      <c r="G88" s="305"/>
      <c r="H88" s="287" t="s">
        <v>1137</v>
      </c>
      <c r="I88" s="287" t="s">
        <v>1113</v>
      </c>
      <c r="J88" s="287">
        <v>50</v>
      </c>
      <c r="K88" s="298"/>
    </row>
    <row r="89" spans="2:11" ht="15" customHeight="1">
      <c r="B89" s="307"/>
      <c r="C89" s="287" t="s">
        <v>1138</v>
      </c>
      <c r="D89" s="287"/>
      <c r="E89" s="287"/>
      <c r="F89" s="306" t="s">
        <v>1117</v>
      </c>
      <c r="G89" s="305"/>
      <c r="H89" s="287" t="s">
        <v>1138</v>
      </c>
      <c r="I89" s="287" t="s">
        <v>1113</v>
      </c>
      <c r="J89" s="287">
        <v>50</v>
      </c>
      <c r="K89" s="298"/>
    </row>
    <row r="90" spans="2:11" ht="15" customHeight="1">
      <c r="B90" s="307"/>
      <c r="C90" s="287" t="s">
        <v>140</v>
      </c>
      <c r="D90" s="287"/>
      <c r="E90" s="287"/>
      <c r="F90" s="306" t="s">
        <v>1117</v>
      </c>
      <c r="G90" s="305"/>
      <c r="H90" s="287" t="s">
        <v>1139</v>
      </c>
      <c r="I90" s="287" t="s">
        <v>1113</v>
      </c>
      <c r="J90" s="287">
        <v>255</v>
      </c>
      <c r="K90" s="298"/>
    </row>
    <row r="91" spans="2:11" ht="15" customHeight="1">
      <c r="B91" s="307"/>
      <c r="C91" s="287" t="s">
        <v>1140</v>
      </c>
      <c r="D91" s="287"/>
      <c r="E91" s="287"/>
      <c r="F91" s="306" t="s">
        <v>1111</v>
      </c>
      <c r="G91" s="305"/>
      <c r="H91" s="287" t="s">
        <v>1141</v>
      </c>
      <c r="I91" s="287" t="s">
        <v>1142</v>
      </c>
      <c r="J91" s="287"/>
      <c r="K91" s="298"/>
    </row>
    <row r="92" spans="2:11" ht="15" customHeight="1">
      <c r="B92" s="307"/>
      <c r="C92" s="287" t="s">
        <v>1143</v>
      </c>
      <c r="D92" s="287"/>
      <c r="E92" s="287"/>
      <c r="F92" s="306" t="s">
        <v>1111</v>
      </c>
      <c r="G92" s="305"/>
      <c r="H92" s="287" t="s">
        <v>1144</v>
      </c>
      <c r="I92" s="287" t="s">
        <v>1145</v>
      </c>
      <c r="J92" s="287"/>
      <c r="K92" s="298"/>
    </row>
    <row r="93" spans="2:11" ht="15" customHeight="1">
      <c r="B93" s="307"/>
      <c r="C93" s="287" t="s">
        <v>1146</v>
      </c>
      <c r="D93" s="287"/>
      <c r="E93" s="287"/>
      <c r="F93" s="306" t="s">
        <v>1111</v>
      </c>
      <c r="G93" s="305"/>
      <c r="H93" s="287" t="s">
        <v>1146</v>
      </c>
      <c r="I93" s="287" t="s">
        <v>1145</v>
      </c>
      <c r="J93" s="287"/>
      <c r="K93" s="298"/>
    </row>
    <row r="94" spans="2:11" ht="15" customHeight="1">
      <c r="B94" s="307"/>
      <c r="C94" s="287" t="s">
        <v>41</v>
      </c>
      <c r="D94" s="287"/>
      <c r="E94" s="287"/>
      <c r="F94" s="306" t="s">
        <v>1111</v>
      </c>
      <c r="G94" s="305"/>
      <c r="H94" s="287" t="s">
        <v>1147</v>
      </c>
      <c r="I94" s="287" t="s">
        <v>1145</v>
      </c>
      <c r="J94" s="287"/>
      <c r="K94" s="298"/>
    </row>
    <row r="95" spans="2:11" ht="15" customHeight="1">
      <c r="B95" s="307"/>
      <c r="C95" s="287" t="s">
        <v>51</v>
      </c>
      <c r="D95" s="287"/>
      <c r="E95" s="287"/>
      <c r="F95" s="306" t="s">
        <v>1111</v>
      </c>
      <c r="G95" s="305"/>
      <c r="H95" s="287" t="s">
        <v>1148</v>
      </c>
      <c r="I95" s="287" t="s">
        <v>1145</v>
      </c>
      <c r="J95" s="287"/>
      <c r="K95" s="298"/>
    </row>
    <row r="96" spans="2:11" ht="15" customHeight="1">
      <c r="B96" s="310"/>
      <c r="C96" s="311"/>
      <c r="D96" s="311"/>
      <c r="E96" s="311"/>
      <c r="F96" s="311"/>
      <c r="G96" s="311"/>
      <c r="H96" s="311"/>
      <c r="I96" s="311"/>
      <c r="J96" s="311"/>
      <c r="K96" s="312"/>
    </row>
    <row r="97" spans="2:11" ht="18.75" customHeight="1">
      <c r="B97" s="313"/>
      <c r="C97" s="314"/>
      <c r="D97" s="314"/>
      <c r="E97" s="314"/>
      <c r="F97" s="314"/>
      <c r="G97" s="314"/>
      <c r="H97" s="314"/>
      <c r="I97" s="314"/>
      <c r="J97" s="314"/>
      <c r="K97" s="313"/>
    </row>
    <row r="98" spans="2:11" ht="18.75" customHeight="1">
      <c r="B98" s="293"/>
      <c r="C98" s="293"/>
      <c r="D98" s="293"/>
      <c r="E98" s="293"/>
      <c r="F98" s="293"/>
      <c r="G98" s="293"/>
      <c r="H98" s="293"/>
      <c r="I98" s="293"/>
      <c r="J98" s="293"/>
      <c r="K98" s="293"/>
    </row>
    <row r="99" spans="2:11" ht="7.5" customHeight="1">
      <c r="B99" s="294"/>
      <c r="C99" s="295"/>
      <c r="D99" s="295"/>
      <c r="E99" s="295"/>
      <c r="F99" s="295"/>
      <c r="G99" s="295"/>
      <c r="H99" s="295"/>
      <c r="I99" s="295"/>
      <c r="J99" s="295"/>
      <c r="K99" s="296"/>
    </row>
    <row r="100" spans="2:11" ht="45" customHeight="1">
      <c r="B100" s="297"/>
      <c r="C100" s="424" t="s">
        <v>1149</v>
      </c>
      <c r="D100" s="424"/>
      <c r="E100" s="424"/>
      <c r="F100" s="424"/>
      <c r="G100" s="424"/>
      <c r="H100" s="424"/>
      <c r="I100" s="424"/>
      <c r="J100" s="424"/>
      <c r="K100" s="298"/>
    </row>
    <row r="101" spans="2:11" ht="17.25" customHeight="1">
      <c r="B101" s="297"/>
      <c r="C101" s="299" t="s">
        <v>1105</v>
      </c>
      <c r="D101" s="299"/>
      <c r="E101" s="299"/>
      <c r="F101" s="299" t="s">
        <v>1106</v>
      </c>
      <c r="G101" s="300"/>
      <c r="H101" s="299" t="s">
        <v>135</v>
      </c>
      <c r="I101" s="299" t="s">
        <v>60</v>
      </c>
      <c r="J101" s="299" t="s">
        <v>1107</v>
      </c>
      <c r="K101" s="298"/>
    </row>
    <row r="102" spans="2:11" ht="17.25" customHeight="1">
      <c r="B102" s="297"/>
      <c r="C102" s="301" t="s">
        <v>1108</v>
      </c>
      <c r="D102" s="301"/>
      <c r="E102" s="301"/>
      <c r="F102" s="302" t="s">
        <v>1109</v>
      </c>
      <c r="G102" s="303"/>
      <c r="H102" s="301"/>
      <c r="I102" s="301"/>
      <c r="J102" s="301" t="s">
        <v>1110</v>
      </c>
      <c r="K102" s="298"/>
    </row>
    <row r="103" spans="2:11" ht="5.25" customHeight="1">
      <c r="B103" s="297"/>
      <c r="C103" s="299"/>
      <c r="D103" s="299"/>
      <c r="E103" s="299"/>
      <c r="F103" s="299"/>
      <c r="G103" s="315"/>
      <c r="H103" s="299"/>
      <c r="I103" s="299"/>
      <c r="J103" s="299"/>
      <c r="K103" s="298"/>
    </row>
    <row r="104" spans="2:11" ht="15" customHeight="1">
      <c r="B104" s="297"/>
      <c r="C104" s="287" t="s">
        <v>56</v>
      </c>
      <c r="D104" s="304"/>
      <c r="E104" s="304"/>
      <c r="F104" s="306" t="s">
        <v>1111</v>
      </c>
      <c r="G104" s="315"/>
      <c r="H104" s="287" t="s">
        <v>1150</v>
      </c>
      <c r="I104" s="287" t="s">
        <v>1113</v>
      </c>
      <c r="J104" s="287">
        <v>20</v>
      </c>
      <c r="K104" s="298"/>
    </row>
    <row r="105" spans="2:11" ht="15" customHeight="1">
      <c r="B105" s="297"/>
      <c r="C105" s="287" t="s">
        <v>1114</v>
      </c>
      <c r="D105" s="287"/>
      <c r="E105" s="287"/>
      <c r="F105" s="306" t="s">
        <v>1111</v>
      </c>
      <c r="G105" s="287"/>
      <c r="H105" s="287" t="s">
        <v>1150</v>
      </c>
      <c r="I105" s="287" t="s">
        <v>1113</v>
      </c>
      <c r="J105" s="287">
        <v>120</v>
      </c>
      <c r="K105" s="298"/>
    </row>
    <row r="106" spans="2:11" ht="15" customHeight="1">
      <c r="B106" s="307"/>
      <c r="C106" s="287" t="s">
        <v>1116</v>
      </c>
      <c r="D106" s="287"/>
      <c r="E106" s="287"/>
      <c r="F106" s="306" t="s">
        <v>1117</v>
      </c>
      <c r="G106" s="287"/>
      <c r="H106" s="287" t="s">
        <v>1150</v>
      </c>
      <c r="I106" s="287" t="s">
        <v>1113</v>
      </c>
      <c r="J106" s="287">
        <v>50</v>
      </c>
      <c r="K106" s="298"/>
    </row>
    <row r="107" spans="2:11" ht="15" customHeight="1">
      <c r="B107" s="307"/>
      <c r="C107" s="287" t="s">
        <v>1119</v>
      </c>
      <c r="D107" s="287"/>
      <c r="E107" s="287"/>
      <c r="F107" s="306" t="s">
        <v>1111</v>
      </c>
      <c r="G107" s="287"/>
      <c r="H107" s="287" t="s">
        <v>1150</v>
      </c>
      <c r="I107" s="287" t="s">
        <v>1121</v>
      </c>
      <c r="J107" s="287"/>
      <c r="K107" s="298"/>
    </row>
    <row r="108" spans="2:11" ht="15" customHeight="1">
      <c r="B108" s="307"/>
      <c r="C108" s="287" t="s">
        <v>1130</v>
      </c>
      <c r="D108" s="287"/>
      <c r="E108" s="287"/>
      <c r="F108" s="306" t="s">
        <v>1117</v>
      </c>
      <c r="G108" s="287"/>
      <c r="H108" s="287" t="s">
        <v>1150</v>
      </c>
      <c r="I108" s="287" t="s">
        <v>1113</v>
      </c>
      <c r="J108" s="287">
        <v>50</v>
      </c>
      <c r="K108" s="298"/>
    </row>
    <row r="109" spans="2:11" ht="15" customHeight="1">
      <c r="B109" s="307"/>
      <c r="C109" s="287" t="s">
        <v>1138</v>
      </c>
      <c r="D109" s="287"/>
      <c r="E109" s="287"/>
      <c r="F109" s="306" t="s">
        <v>1117</v>
      </c>
      <c r="G109" s="287"/>
      <c r="H109" s="287" t="s">
        <v>1150</v>
      </c>
      <c r="I109" s="287" t="s">
        <v>1113</v>
      </c>
      <c r="J109" s="287">
        <v>50</v>
      </c>
      <c r="K109" s="298"/>
    </row>
    <row r="110" spans="2:11" ht="15" customHeight="1">
      <c r="B110" s="307"/>
      <c r="C110" s="287" t="s">
        <v>1136</v>
      </c>
      <c r="D110" s="287"/>
      <c r="E110" s="287"/>
      <c r="F110" s="306" t="s">
        <v>1117</v>
      </c>
      <c r="G110" s="287"/>
      <c r="H110" s="287" t="s">
        <v>1150</v>
      </c>
      <c r="I110" s="287" t="s">
        <v>1113</v>
      </c>
      <c r="J110" s="287">
        <v>50</v>
      </c>
      <c r="K110" s="298"/>
    </row>
    <row r="111" spans="2:11" ht="15" customHeight="1">
      <c r="B111" s="307"/>
      <c r="C111" s="287" t="s">
        <v>56</v>
      </c>
      <c r="D111" s="287"/>
      <c r="E111" s="287"/>
      <c r="F111" s="306" t="s">
        <v>1111</v>
      </c>
      <c r="G111" s="287"/>
      <c r="H111" s="287" t="s">
        <v>1151</v>
      </c>
      <c r="I111" s="287" t="s">
        <v>1113</v>
      </c>
      <c r="J111" s="287">
        <v>20</v>
      </c>
      <c r="K111" s="298"/>
    </row>
    <row r="112" spans="2:11" ht="15" customHeight="1">
      <c r="B112" s="307"/>
      <c r="C112" s="287" t="s">
        <v>1152</v>
      </c>
      <c r="D112" s="287"/>
      <c r="E112" s="287"/>
      <c r="F112" s="306" t="s">
        <v>1111</v>
      </c>
      <c r="G112" s="287"/>
      <c r="H112" s="287" t="s">
        <v>1153</v>
      </c>
      <c r="I112" s="287" t="s">
        <v>1113</v>
      </c>
      <c r="J112" s="287">
        <v>120</v>
      </c>
      <c r="K112" s="298"/>
    </row>
    <row r="113" spans="2:11" ht="15" customHeight="1">
      <c r="B113" s="307"/>
      <c r="C113" s="287" t="s">
        <v>41</v>
      </c>
      <c r="D113" s="287"/>
      <c r="E113" s="287"/>
      <c r="F113" s="306" t="s">
        <v>1111</v>
      </c>
      <c r="G113" s="287"/>
      <c r="H113" s="287" t="s">
        <v>1154</v>
      </c>
      <c r="I113" s="287" t="s">
        <v>1145</v>
      </c>
      <c r="J113" s="287"/>
      <c r="K113" s="298"/>
    </row>
    <row r="114" spans="2:11" ht="15" customHeight="1">
      <c r="B114" s="307"/>
      <c r="C114" s="287" t="s">
        <v>51</v>
      </c>
      <c r="D114" s="287"/>
      <c r="E114" s="287"/>
      <c r="F114" s="306" t="s">
        <v>1111</v>
      </c>
      <c r="G114" s="287"/>
      <c r="H114" s="287" t="s">
        <v>1155</v>
      </c>
      <c r="I114" s="287" t="s">
        <v>1145</v>
      </c>
      <c r="J114" s="287"/>
      <c r="K114" s="298"/>
    </row>
    <row r="115" spans="2:11" ht="15" customHeight="1">
      <c r="B115" s="307"/>
      <c r="C115" s="287" t="s">
        <v>60</v>
      </c>
      <c r="D115" s="287"/>
      <c r="E115" s="287"/>
      <c r="F115" s="306" t="s">
        <v>1111</v>
      </c>
      <c r="G115" s="287"/>
      <c r="H115" s="287" t="s">
        <v>1156</v>
      </c>
      <c r="I115" s="287" t="s">
        <v>1157</v>
      </c>
      <c r="J115" s="287"/>
      <c r="K115" s="298"/>
    </row>
    <row r="116" spans="2:11" ht="15" customHeight="1">
      <c r="B116" s="310"/>
      <c r="C116" s="316"/>
      <c r="D116" s="316"/>
      <c r="E116" s="316"/>
      <c r="F116" s="316"/>
      <c r="G116" s="316"/>
      <c r="H116" s="316"/>
      <c r="I116" s="316"/>
      <c r="J116" s="316"/>
      <c r="K116" s="312"/>
    </row>
    <row r="117" spans="2:11" ht="18.75" customHeight="1">
      <c r="B117" s="317"/>
      <c r="C117" s="283"/>
      <c r="D117" s="283"/>
      <c r="E117" s="283"/>
      <c r="F117" s="318"/>
      <c r="G117" s="283"/>
      <c r="H117" s="283"/>
      <c r="I117" s="283"/>
      <c r="J117" s="283"/>
      <c r="K117" s="317"/>
    </row>
    <row r="118" spans="2:11" ht="18.75" customHeight="1">
      <c r="B118" s="293"/>
      <c r="C118" s="293"/>
      <c r="D118" s="293"/>
      <c r="E118" s="293"/>
      <c r="F118" s="293"/>
      <c r="G118" s="293"/>
      <c r="H118" s="293"/>
      <c r="I118" s="293"/>
      <c r="J118" s="293"/>
      <c r="K118" s="293"/>
    </row>
    <row r="119" spans="2:11" ht="7.5" customHeight="1">
      <c r="B119" s="319"/>
      <c r="C119" s="320"/>
      <c r="D119" s="320"/>
      <c r="E119" s="320"/>
      <c r="F119" s="320"/>
      <c r="G119" s="320"/>
      <c r="H119" s="320"/>
      <c r="I119" s="320"/>
      <c r="J119" s="320"/>
      <c r="K119" s="321"/>
    </row>
    <row r="120" spans="2:11" ht="45" customHeight="1">
      <c r="B120" s="322"/>
      <c r="C120" s="423" t="s">
        <v>1158</v>
      </c>
      <c r="D120" s="423"/>
      <c r="E120" s="423"/>
      <c r="F120" s="423"/>
      <c r="G120" s="423"/>
      <c r="H120" s="423"/>
      <c r="I120" s="423"/>
      <c r="J120" s="423"/>
      <c r="K120" s="323"/>
    </row>
    <row r="121" spans="2:11" ht="17.25" customHeight="1">
      <c r="B121" s="324"/>
      <c r="C121" s="299" t="s">
        <v>1105</v>
      </c>
      <c r="D121" s="299"/>
      <c r="E121" s="299"/>
      <c r="F121" s="299" t="s">
        <v>1106</v>
      </c>
      <c r="G121" s="300"/>
      <c r="H121" s="299" t="s">
        <v>135</v>
      </c>
      <c r="I121" s="299" t="s">
        <v>60</v>
      </c>
      <c r="J121" s="299" t="s">
        <v>1107</v>
      </c>
      <c r="K121" s="325"/>
    </row>
    <row r="122" spans="2:11" ht="17.25" customHeight="1">
      <c r="B122" s="324"/>
      <c r="C122" s="301" t="s">
        <v>1108</v>
      </c>
      <c r="D122" s="301"/>
      <c r="E122" s="301"/>
      <c r="F122" s="302" t="s">
        <v>1109</v>
      </c>
      <c r="G122" s="303"/>
      <c r="H122" s="301"/>
      <c r="I122" s="301"/>
      <c r="J122" s="301" t="s">
        <v>1110</v>
      </c>
      <c r="K122" s="325"/>
    </row>
    <row r="123" spans="2:11" ht="5.25" customHeight="1">
      <c r="B123" s="326"/>
      <c r="C123" s="304"/>
      <c r="D123" s="304"/>
      <c r="E123" s="304"/>
      <c r="F123" s="304"/>
      <c r="G123" s="287"/>
      <c r="H123" s="304"/>
      <c r="I123" s="304"/>
      <c r="J123" s="304"/>
      <c r="K123" s="327"/>
    </row>
    <row r="124" spans="2:11" ht="15" customHeight="1">
      <c r="B124" s="326"/>
      <c r="C124" s="287" t="s">
        <v>1114</v>
      </c>
      <c r="D124" s="304"/>
      <c r="E124" s="304"/>
      <c r="F124" s="306" t="s">
        <v>1111</v>
      </c>
      <c r="G124" s="287"/>
      <c r="H124" s="287" t="s">
        <v>1150</v>
      </c>
      <c r="I124" s="287" t="s">
        <v>1113</v>
      </c>
      <c r="J124" s="287">
        <v>120</v>
      </c>
      <c r="K124" s="328"/>
    </row>
    <row r="125" spans="2:11" ht="15" customHeight="1">
      <c r="B125" s="326"/>
      <c r="C125" s="287" t="s">
        <v>1159</v>
      </c>
      <c r="D125" s="287"/>
      <c r="E125" s="287"/>
      <c r="F125" s="306" t="s">
        <v>1111</v>
      </c>
      <c r="G125" s="287"/>
      <c r="H125" s="287" t="s">
        <v>1160</v>
      </c>
      <c r="I125" s="287" t="s">
        <v>1113</v>
      </c>
      <c r="J125" s="287" t="s">
        <v>1161</v>
      </c>
      <c r="K125" s="328"/>
    </row>
    <row r="126" spans="2:11" ht="15" customHeight="1">
      <c r="B126" s="326"/>
      <c r="C126" s="287" t="s">
        <v>85</v>
      </c>
      <c r="D126" s="287"/>
      <c r="E126" s="287"/>
      <c r="F126" s="306" t="s">
        <v>1111</v>
      </c>
      <c r="G126" s="287"/>
      <c r="H126" s="287" t="s">
        <v>1162</v>
      </c>
      <c r="I126" s="287" t="s">
        <v>1113</v>
      </c>
      <c r="J126" s="287" t="s">
        <v>1161</v>
      </c>
      <c r="K126" s="328"/>
    </row>
    <row r="127" spans="2:11" ht="15" customHeight="1">
      <c r="B127" s="326"/>
      <c r="C127" s="287" t="s">
        <v>1122</v>
      </c>
      <c r="D127" s="287"/>
      <c r="E127" s="287"/>
      <c r="F127" s="306" t="s">
        <v>1117</v>
      </c>
      <c r="G127" s="287"/>
      <c r="H127" s="287" t="s">
        <v>1123</v>
      </c>
      <c r="I127" s="287" t="s">
        <v>1113</v>
      </c>
      <c r="J127" s="287">
        <v>15</v>
      </c>
      <c r="K127" s="328"/>
    </row>
    <row r="128" spans="2:11" ht="15" customHeight="1">
      <c r="B128" s="326"/>
      <c r="C128" s="308" t="s">
        <v>1124</v>
      </c>
      <c r="D128" s="308"/>
      <c r="E128" s="308"/>
      <c r="F128" s="309" t="s">
        <v>1117</v>
      </c>
      <c r="G128" s="308"/>
      <c r="H128" s="308" t="s">
        <v>1125</v>
      </c>
      <c r="I128" s="308" t="s">
        <v>1113</v>
      </c>
      <c r="J128" s="308">
        <v>15</v>
      </c>
      <c r="K128" s="328"/>
    </row>
    <row r="129" spans="2:11" ht="15" customHeight="1">
      <c r="B129" s="326"/>
      <c r="C129" s="308" t="s">
        <v>1126</v>
      </c>
      <c r="D129" s="308"/>
      <c r="E129" s="308"/>
      <c r="F129" s="309" t="s">
        <v>1117</v>
      </c>
      <c r="G129" s="308"/>
      <c r="H129" s="308" t="s">
        <v>1127</v>
      </c>
      <c r="I129" s="308" t="s">
        <v>1113</v>
      </c>
      <c r="J129" s="308">
        <v>20</v>
      </c>
      <c r="K129" s="328"/>
    </row>
    <row r="130" spans="2:11" ht="15" customHeight="1">
      <c r="B130" s="326"/>
      <c r="C130" s="308" t="s">
        <v>1128</v>
      </c>
      <c r="D130" s="308"/>
      <c r="E130" s="308"/>
      <c r="F130" s="309" t="s">
        <v>1117</v>
      </c>
      <c r="G130" s="308"/>
      <c r="H130" s="308" t="s">
        <v>1129</v>
      </c>
      <c r="I130" s="308" t="s">
        <v>1113</v>
      </c>
      <c r="J130" s="308">
        <v>20</v>
      </c>
      <c r="K130" s="328"/>
    </row>
    <row r="131" spans="2:11" ht="15" customHeight="1">
      <c r="B131" s="326"/>
      <c r="C131" s="287" t="s">
        <v>1116</v>
      </c>
      <c r="D131" s="287"/>
      <c r="E131" s="287"/>
      <c r="F131" s="306" t="s">
        <v>1117</v>
      </c>
      <c r="G131" s="287"/>
      <c r="H131" s="287" t="s">
        <v>1150</v>
      </c>
      <c r="I131" s="287" t="s">
        <v>1113</v>
      </c>
      <c r="J131" s="287">
        <v>50</v>
      </c>
      <c r="K131" s="328"/>
    </row>
    <row r="132" spans="2:11" ht="15" customHeight="1">
      <c r="B132" s="326"/>
      <c r="C132" s="287" t="s">
        <v>1130</v>
      </c>
      <c r="D132" s="287"/>
      <c r="E132" s="287"/>
      <c r="F132" s="306" t="s">
        <v>1117</v>
      </c>
      <c r="G132" s="287"/>
      <c r="H132" s="287" t="s">
        <v>1150</v>
      </c>
      <c r="I132" s="287" t="s">
        <v>1113</v>
      </c>
      <c r="J132" s="287">
        <v>50</v>
      </c>
      <c r="K132" s="328"/>
    </row>
    <row r="133" spans="2:11" ht="15" customHeight="1">
      <c r="B133" s="326"/>
      <c r="C133" s="287" t="s">
        <v>1136</v>
      </c>
      <c r="D133" s="287"/>
      <c r="E133" s="287"/>
      <c r="F133" s="306" t="s">
        <v>1117</v>
      </c>
      <c r="G133" s="287"/>
      <c r="H133" s="287" t="s">
        <v>1150</v>
      </c>
      <c r="I133" s="287" t="s">
        <v>1113</v>
      </c>
      <c r="J133" s="287">
        <v>50</v>
      </c>
      <c r="K133" s="328"/>
    </row>
    <row r="134" spans="2:11" ht="15" customHeight="1">
      <c r="B134" s="326"/>
      <c r="C134" s="287" t="s">
        <v>1138</v>
      </c>
      <c r="D134" s="287"/>
      <c r="E134" s="287"/>
      <c r="F134" s="306" t="s">
        <v>1117</v>
      </c>
      <c r="G134" s="287"/>
      <c r="H134" s="287" t="s">
        <v>1150</v>
      </c>
      <c r="I134" s="287" t="s">
        <v>1113</v>
      </c>
      <c r="J134" s="287">
        <v>50</v>
      </c>
      <c r="K134" s="328"/>
    </row>
    <row r="135" spans="2:11" ht="15" customHeight="1">
      <c r="B135" s="326"/>
      <c r="C135" s="287" t="s">
        <v>140</v>
      </c>
      <c r="D135" s="287"/>
      <c r="E135" s="287"/>
      <c r="F135" s="306" t="s">
        <v>1117</v>
      </c>
      <c r="G135" s="287"/>
      <c r="H135" s="287" t="s">
        <v>1163</v>
      </c>
      <c r="I135" s="287" t="s">
        <v>1113</v>
      </c>
      <c r="J135" s="287">
        <v>255</v>
      </c>
      <c r="K135" s="328"/>
    </row>
    <row r="136" spans="2:11" ht="15" customHeight="1">
      <c r="B136" s="326"/>
      <c r="C136" s="287" t="s">
        <v>1140</v>
      </c>
      <c r="D136" s="287"/>
      <c r="E136" s="287"/>
      <c r="F136" s="306" t="s">
        <v>1111</v>
      </c>
      <c r="G136" s="287"/>
      <c r="H136" s="287" t="s">
        <v>1164</v>
      </c>
      <c r="I136" s="287" t="s">
        <v>1142</v>
      </c>
      <c r="J136" s="287"/>
      <c r="K136" s="328"/>
    </row>
    <row r="137" spans="2:11" ht="15" customHeight="1">
      <c r="B137" s="326"/>
      <c r="C137" s="287" t="s">
        <v>1143</v>
      </c>
      <c r="D137" s="287"/>
      <c r="E137" s="287"/>
      <c r="F137" s="306" t="s">
        <v>1111</v>
      </c>
      <c r="G137" s="287"/>
      <c r="H137" s="287" t="s">
        <v>1165</v>
      </c>
      <c r="I137" s="287" t="s">
        <v>1145</v>
      </c>
      <c r="J137" s="287"/>
      <c r="K137" s="328"/>
    </row>
    <row r="138" spans="2:11" ht="15" customHeight="1">
      <c r="B138" s="326"/>
      <c r="C138" s="287" t="s">
        <v>1146</v>
      </c>
      <c r="D138" s="287"/>
      <c r="E138" s="287"/>
      <c r="F138" s="306" t="s">
        <v>1111</v>
      </c>
      <c r="G138" s="287"/>
      <c r="H138" s="287" t="s">
        <v>1146</v>
      </c>
      <c r="I138" s="287" t="s">
        <v>1145</v>
      </c>
      <c r="J138" s="287"/>
      <c r="K138" s="328"/>
    </row>
    <row r="139" spans="2:11" ht="15" customHeight="1">
      <c r="B139" s="326"/>
      <c r="C139" s="287" t="s">
        <v>41</v>
      </c>
      <c r="D139" s="287"/>
      <c r="E139" s="287"/>
      <c r="F139" s="306" t="s">
        <v>1111</v>
      </c>
      <c r="G139" s="287"/>
      <c r="H139" s="287" t="s">
        <v>1166</v>
      </c>
      <c r="I139" s="287" t="s">
        <v>1145</v>
      </c>
      <c r="J139" s="287"/>
      <c r="K139" s="328"/>
    </row>
    <row r="140" spans="2:11" ht="15" customHeight="1">
      <c r="B140" s="326"/>
      <c r="C140" s="287" t="s">
        <v>1167</v>
      </c>
      <c r="D140" s="287"/>
      <c r="E140" s="287"/>
      <c r="F140" s="306" t="s">
        <v>1111</v>
      </c>
      <c r="G140" s="287"/>
      <c r="H140" s="287" t="s">
        <v>1168</v>
      </c>
      <c r="I140" s="287" t="s">
        <v>1145</v>
      </c>
      <c r="J140" s="287"/>
      <c r="K140" s="328"/>
    </row>
    <row r="141" spans="2:11" ht="15" customHeight="1">
      <c r="B141" s="329"/>
      <c r="C141" s="330"/>
      <c r="D141" s="330"/>
      <c r="E141" s="330"/>
      <c r="F141" s="330"/>
      <c r="G141" s="330"/>
      <c r="H141" s="330"/>
      <c r="I141" s="330"/>
      <c r="J141" s="330"/>
      <c r="K141" s="331"/>
    </row>
    <row r="142" spans="2:11" ht="18.75" customHeight="1">
      <c r="B142" s="283"/>
      <c r="C142" s="283"/>
      <c r="D142" s="283"/>
      <c r="E142" s="283"/>
      <c r="F142" s="318"/>
      <c r="G142" s="283"/>
      <c r="H142" s="283"/>
      <c r="I142" s="283"/>
      <c r="J142" s="283"/>
      <c r="K142" s="283"/>
    </row>
    <row r="143" spans="2:11" ht="18.75" customHeight="1">
      <c r="B143" s="293"/>
      <c r="C143" s="293"/>
      <c r="D143" s="293"/>
      <c r="E143" s="293"/>
      <c r="F143" s="293"/>
      <c r="G143" s="293"/>
      <c r="H143" s="293"/>
      <c r="I143" s="293"/>
      <c r="J143" s="293"/>
      <c r="K143" s="293"/>
    </row>
    <row r="144" spans="2:11" ht="7.5" customHeight="1">
      <c r="B144" s="294"/>
      <c r="C144" s="295"/>
      <c r="D144" s="295"/>
      <c r="E144" s="295"/>
      <c r="F144" s="295"/>
      <c r="G144" s="295"/>
      <c r="H144" s="295"/>
      <c r="I144" s="295"/>
      <c r="J144" s="295"/>
      <c r="K144" s="296"/>
    </row>
    <row r="145" spans="2:11" ht="45" customHeight="1">
      <c r="B145" s="297"/>
      <c r="C145" s="424" t="s">
        <v>1169</v>
      </c>
      <c r="D145" s="424"/>
      <c r="E145" s="424"/>
      <c r="F145" s="424"/>
      <c r="G145" s="424"/>
      <c r="H145" s="424"/>
      <c r="I145" s="424"/>
      <c r="J145" s="424"/>
      <c r="K145" s="298"/>
    </row>
    <row r="146" spans="2:11" ht="17.25" customHeight="1">
      <c r="B146" s="297"/>
      <c r="C146" s="299" t="s">
        <v>1105</v>
      </c>
      <c r="D146" s="299"/>
      <c r="E146" s="299"/>
      <c r="F146" s="299" t="s">
        <v>1106</v>
      </c>
      <c r="G146" s="300"/>
      <c r="H146" s="299" t="s">
        <v>135</v>
      </c>
      <c r="I146" s="299" t="s">
        <v>60</v>
      </c>
      <c r="J146" s="299" t="s">
        <v>1107</v>
      </c>
      <c r="K146" s="298"/>
    </row>
    <row r="147" spans="2:11" ht="17.25" customHeight="1">
      <c r="B147" s="297"/>
      <c r="C147" s="301" t="s">
        <v>1108</v>
      </c>
      <c r="D147" s="301"/>
      <c r="E147" s="301"/>
      <c r="F147" s="302" t="s">
        <v>1109</v>
      </c>
      <c r="G147" s="303"/>
      <c r="H147" s="301"/>
      <c r="I147" s="301"/>
      <c r="J147" s="301" t="s">
        <v>1110</v>
      </c>
      <c r="K147" s="298"/>
    </row>
    <row r="148" spans="2:11" ht="5.25" customHeight="1">
      <c r="B148" s="307"/>
      <c r="C148" s="304"/>
      <c r="D148" s="304"/>
      <c r="E148" s="304"/>
      <c r="F148" s="304"/>
      <c r="G148" s="305"/>
      <c r="H148" s="304"/>
      <c r="I148" s="304"/>
      <c r="J148" s="304"/>
      <c r="K148" s="328"/>
    </row>
    <row r="149" spans="2:11" ht="15" customHeight="1">
      <c r="B149" s="307"/>
      <c r="C149" s="332" t="s">
        <v>1114</v>
      </c>
      <c r="D149" s="287"/>
      <c r="E149" s="287"/>
      <c r="F149" s="333" t="s">
        <v>1111</v>
      </c>
      <c r="G149" s="287"/>
      <c r="H149" s="332" t="s">
        <v>1150</v>
      </c>
      <c r="I149" s="332" t="s">
        <v>1113</v>
      </c>
      <c r="J149" s="332">
        <v>120</v>
      </c>
      <c r="K149" s="328"/>
    </row>
    <row r="150" spans="2:11" ht="15" customHeight="1">
      <c r="B150" s="307"/>
      <c r="C150" s="332" t="s">
        <v>1159</v>
      </c>
      <c r="D150" s="287"/>
      <c r="E150" s="287"/>
      <c r="F150" s="333" t="s">
        <v>1111</v>
      </c>
      <c r="G150" s="287"/>
      <c r="H150" s="332" t="s">
        <v>1170</v>
      </c>
      <c r="I150" s="332" t="s">
        <v>1113</v>
      </c>
      <c r="J150" s="332" t="s">
        <v>1161</v>
      </c>
      <c r="K150" s="328"/>
    </row>
    <row r="151" spans="2:11" ht="15" customHeight="1">
      <c r="B151" s="307"/>
      <c r="C151" s="332" t="s">
        <v>85</v>
      </c>
      <c r="D151" s="287"/>
      <c r="E151" s="287"/>
      <c r="F151" s="333" t="s">
        <v>1111</v>
      </c>
      <c r="G151" s="287"/>
      <c r="H151" s="332" t="s">
        <v>1171</v>
      </c>
      <c r="I151" s="332" t="s">
        <v>1113</v>
      </c>
      <c r="J151" s="332" t="s">
        <v>1161</v>
      </c>
      <c r="K151" s="328"/>
    </row>
    <row r="152" spans="2:11" ht="15" customHeight="1">
      <c r="B152" s="307"/>
      <c r="C152" s="332" t="s">
        <v>1116</v>
      </c>
      <c r="D152" s="287"/>
      <c r="E152" s="287"/>
      <c r="F152" s="333" t="s">
        <v>1117</v>
      </c>
      <c r="G152" s="287"/>
      <c r="H152" s="332" t="s">
        <v>1150</v>
      </c>
      <c r="I152" s="332" t="s">
        <v>1113</v>
      </c>
      <c r="J152" s="332">
        <v>50</v>
      </c>
      <c r="K152" s="328"/>
    </row>
    <row r="153" spans="2:11" ht="15" customHeight="1">
      <c r="B153" s="307"/>
      <c r="C153" s="332" t="s">
        <v>1119</v>
      </c>
      <c r="D153" s="287"/>
      <c r="E153" s="287"/>
      <c r="F153" s="333" t="s">
        <v>1111</v>
      </c>
      <c r="G153" s="287"/>
      <c r="H153" s="332" t="s">
        <v>1150</v>
      </c>
      <c r="I153" s="332" t="s">
        <v>1121</v>
      </c>
      <c r="J153" s="332"/>
      <c r="K153" s="328"/>
    </row>
    <row r="154" spans="2:11" ht="15" customHeight="1">
      <c r="B154" s="307"/>
      <c r="C154" s="332" t="s">
        <v>1130</v>
      </c>
      <c r="D154" s="287"/>
      <c r="E154" s="287"/>
      <c r="F154" s="333" t="s">
        <v>1117</v>
      </c>
      <c r="G154" s="287"/>
      <c r="H154" s="332" t="s">
        <v>1150</v>
      </c>
      <c r="I154" s="332" t="s">
        <v>1113</v>
      </c>
      <c r="J154" s="332">
        <v>50</v>
      </c>
      <c r="K154" s="328"/>
    </row>
    <row r="155" spans="2:11" ht="15" customHeight="1">
      <c r="B155" s="307"/>
      <c r="C155" s="332" t="s">
        <v>1138</v>
      </c>
      <c r="D155" s="287"/>
      <c r="E155" s="287"/>
      <c r="F155" s="333" t="s">
        <v>1117</v>
      </c>
      <c r="G155" s="287"/>
      <c r="H155" s="332" t="s">
        <v>1150</v>
      </c>
      <c r="I155" s="332" t="s">
        <v>1113</v>
      </c>
      <c r="J155" s="332">
        <v>50</v>
      </c>
      <c r="K155" s="328"/>
    </row>
    <row r="156" spans="2:11" ht="15" customHeight="1">
      <c r="B156" s="307"/>
      <c r="C156" s="332" t="s">
        <v>1136</v>
      </c>
      <c r="D156" s="287"/>
      <c r="E156" s="287"/>
      <c r="F156" s="333" t="s">
        <v>1117</v>
      </c>
      <c r="G156" s="287"/>
      <c r="H156" s="332" t="s">
        <v>1150</v>
      </c>
      <c r="I156" s="332" t="s">
        <v>1113</v>
      </c>
      <c r="J156" s="332">
        <v>50</v>
      </c>
      <c r="K156" s="328"/>
    </row>
    <row r="157" spans="2:11" ht="15" customHeight="1">
      <c r="B157" s="307"/>
      <c r="C157" s="332" t="s">
        <v>125</v>
      </c>
      <c r="D157" s="287"/>
      <c r="E157" s="287"/>
      <c r="F157" s="333" t="s">
        <v>1111</v>
      </c>
      <c r="G157" s="287"/>
      <c r="H157" s="332" t="s">
        <v>1172</v>
      </c>
      <c r="I157" s="332" t="s">
        <v>1113</v>
      </c>
      <c r="J157" s="332" t="s">
        <v>1173</v>
      </c>
      <c r="K157" s="328"/>
    </row>
    <row r="158" spans="2:11" ht="15" customHeight="1">
      <c r="B158" s="307"/>
      <c r="C158" s="332" t="s">
        <v>1174</v>
      </c>
      <c r="D158" s="287"/>
      <c r="E158" s="287"/>
      <c r="F158" s="333" t="s">
        <v>1111</v>
      </c>
      <c r="G158" s="287"/>
      <c r="H158" s="332" t="s">
        <v>1175</v>
      </c>
      <c r="I158" s="332" t="s">
        <v>1145</v>
      </c>
      <c r="J158" s="332"/>
      <c r="K158" s="328"/>
    </row>
    <row r="159" spans="2:11" ht="15" customHeight="1">
      <c r="B159" s="334"/>
      <c r="C159" s="316"/>
      <c r="D159" s="316"/>
      <c r="E159" s="316"/>
      <c r="F159" s="316"/>
      <c r="G159" s="316"/>
      <c r="H159" s="316"/>
      <c r="I159" s="316"/>
      <c r="J159" s="316"/>
      <c r="K159" s="335"/>
    </row>
    <row r="160" spans="2:11" ht="18.75" customHeight="1">
      <c r="B160" s="283"/>
      <c r="C160" s="287"/>
      <c r="D160" s="287"/>
      <c r="E160" s="287"/>
      <c r="F160" s="306"/>
      <c r="G160" s="287"/>
      <c r="H160" s="287"/>
      <c r="I160" s="287"/>
      <c r="J160" s="287"/>
      <c r="K160" s="283"/>
    </row>
    <row r="161" spans="2:11" ht="18.75" customHeight="1">
      <c r="B161" s="293"/>
      <c r="C161" s="293"/>
      <c r="D161" s="293"/>
      <c r="E161" s="293"/>
      <c r="F161" s="293"/>
      <c r="G161" s="293"/>
      <c r="H161" s="293"/>
      <c r="I161" s="293"/>
      <c r="J161" s="293"/>
      <c r="K161" s="293"/>
    </row>
    <row r="162" spans="2:11" ht="7.5" customHeight="1">
      <c r="B162" s="275"/>
      <c r="C162" s="276"/>
      <c r="D162" s="276"/>
      <c r="E162" s="276"/>
      <c r="F162" s="276"/>
      <c r="G162" s="276"/>
      <c r="H162" s="276"/>
      <c r="I162" s="276"/>
      <c r="J162" s="276"/>
      <c r="K162" s="277"/>
    </row>
    <row r="163" spans="2:11" ht="45" customHeight="1">
      <c r="B163" s="278"/>
      <c r="C163" s="423" t="s">
        <v>1176</v>
      </c>
      <c r="D163" s="423"/>
      <c r="E163" s="423"/>
      <c r="F163" s="423"/>
      <c r="G163" s="423"/>
      <c r="H163" s="423"/>
      <c r="I163" s="423"/>
      <c r="J163" s="423"/>
      <c r="K163" s="279"/>
    </row>
    <row r="164" spans="2:11" ht="17.25" customHeight="1">
      <c r="B164" s="278"/>
      <c r="C164" s="299" t="s">
        <v>1105</v>
      </c>
      <c r="D164" s="299"/>
      <c r="E164" s="299"/>
      <c r="F164" s="299" t="s">
        <v>1106</v>
      </c>
      <c r="G164" s="336"/>
      <c r="H164" s="337" t="s">
        <v>135</v>
      </c>
      <c r="I164" s="337" t="s">
        <v>60</v>
      </c>
      <c r="J164" s="299" t="s">
        <v>1107</v>
      </c>
      <c r="K164" s="279"/>
    </row>
    <row r="165" spans="2:11" ht="17.25" customHeight="1">
      <c r="B165" s="280"/>
      <c r="C165" s="301" t="s">
        <v>1108</v>
      </c>
      <c r="D165" s="301"/>
      <c r="E165" s="301"/>
      <c r="F165" s="302" t="s">
        <v>1109</v>
      </c>
      <c r="G165" s="338"/>
      <c r="H165" s="339"/>
      <c r="I165" s="339"/>
      <c r="J165" s="301" t="s">
        <v>1110</v>
      </c>
      <c r="K165" s="281"/>
    </row>
    <row r="166" spans="2:11" ht="5.25" customHeight="1">
      <c r="B166" s="307"/>
      <c r="C166" s="304"/>
      <c r="D166" s="304"/>
      <c r="E166" s="304"/>
      <c r="F166" s="304"/>
      <c r="G166" s="305"/>
      <c r="H166" s="304"/>
      <c r="I166" s="304"/>
      <c r="J166" s="304"/>
      <c r="K166" s="328"/>
    </row>
    <row r="167" spans="2:11" ht="15" customHeight="1">
      <c r="B167" s="307"/>
      <c r="C167" s="287" t="s">
        <v>1114</v>
      </c>
      <c r="D167" s="287"/>
      <c r="E167" s="287"/>
      <c r="F167" s="306" t="s">
        <v>1111</v>
      </c>
      <c r="G167" s="287"/>
      <c r="H167" s="287" t="s">
        <v>1150</v>
      </c>
      <c r="I167" s="287" t="s">
        <v>1113</v>
      </c>
      <c r="J167" s="287">
        <v>120</v>
      </c>
      <c r="K167" s="328"/>
    </row>
    <row r="168" spans="2:11" ht="15" customHeight="1">
      <c r="B168" s="307"/>
      <c r="C168" s="287" t="s">
        <v>1159</v>
      </c>
      <c r="D168" s="287"/>
      <c r="E168" s="287"/>
      <c r="F168" s="306" t="s">
        <v>1111</v>
      </c>
      <c r="G168" s="287"/>
      <c r="H168" s="287" t="s">
        <v>1160</v>
      </c>
      <c r="I168" s="287" t="s">
        <v>1113</v>
      </c>
      <c r="J168" s="287" t="s">
        <v>1161</v>
      </c>
      <c r="K168" s="328"/>
    </row>
    <row r="169" spans="2:11" ht="15" customHeight="1">
      <c r="B169" s="307"/>
      <c r="C169" s="287" t="s">
        <v>85</v>
      </c>
      <c r="D169" s="287"/>
      <c r="E169" s="287"/>
      <c r="F169" s="306" t="s">
        <v>1111</v>
      </c>
      <c r="G169" s="287"/>
      <c r="H169" s="287" t="s">
        <v>1177</v>
      </c>
      <c r="I169" s="287" t="s">
        <v>1113</v>
      </c>
      <c r="J169" s="287" t="s">
        <v>1161</v>
      </c>
      <c r="K169" s="328"/>
    </row>
    <row r="170" spans="2:11" ht="15" customHeight="1">
      <c r="B170" s="307"/>
      <c r="C170" s="287" t="s">
        <v>1116</v>
      </c>
      <c r="D170" s="287"/>
      <c r="E170" s="287"/>
      <c r="F170" s="306" t="s">
        <v>1117</v>
      </c>
      <c r="G170" s="287"/>
      <c r="H170" s="287" t="s">
        <v>1177</v>
      </c>
      <c r="I170" s="287" t="s">
        <v>1113</v>
      </c>
      <c r="J170" s="287">
        <v>50</v>
      </c>
      <c r="K170" s="328"/>
    </row>
    <row r="171" spans="2:11" ht="15" customHeight="1">
      <c r="B171" s="307"/>
      <c r="C171" s="287" t="s">
        <v>1119</v>
      </c>
      <c r="D171" s="287"/>
      <c r="E171" s="287"/>
      <c r="F171" s="306" t="s">
        <v>1111</v>
      </c>
      <c r="G171" s="287"/>
      <c r="H171" s="287" t="s">
        <v>1177</v>
      </c>
      <c r="I171" s="287" t="s">
        <v>1121</v>
      </c>
      <c r="J171" s="287"/>
      <c r="K171" s="328"/>
    </row>
    <row r="172" spans="2:11" ht="15" customHeight="1">
      <c r="B172" s="307"/>
      <c r="C172" s="287" t="s">
        <v>1130</v>
      </c>
      <c r="D172" s="287"/>
      <c r="E172" s="287"/>
      <c r="F172" s="306" t="s">
        <v>1117</v>
      </c>
      <c r="G172" s="287"/>
      <c r="H172" s="287" t="s">
        <v>1177</v>
      </c>
      <c r="I172" s="287" t="s">
        <v>1113</v>
      </c>
      <c r="J172" s="287">
        <v>50</v>
      </c>
      <c r="K172" s="328"/>
    </row>
    <row r="173" spans="2:11" ht="15" customHeight="1">
      <c r="B173" s="307"/>
      <c r="C173" s="287" t="s">
        <v>1138</v>
      </c>
      <c r="D173" s="287"/>
      <c r="E173" s="287"/>
      <c r="F173" s="306" t="s">
        <v>1117</v>
      </c>
      <c r="G173" s="287"/>
      <c r="H173" s="287" t="s">
        <v>1177</v>
      </c>
      <c r="I173" s="287" t="s">
        <v>1113</v>
      </c>
      <c r="J173" s="287">
        <v>50</v>
      </c>
      <c r="K173" s="328"/>
    </row>
    <row r="174" spans="2:11" ht="15" customHeight="1">
      <c r="B174" s="307"/>
      <c r="C174" s="287" t="s">
        <v>1136</v>
      </c>
      <c r="D174" s="287"/>
      <c r="E174" s="287"/>
      <c r="F174" s="306" t="s">
        <v>1117</v>
      </c>
      <c r="G174" s="287"/>
      <c r="H174" s="287" t="s">
        <v>1177</v>
      </c>
      <c r="I174" s="287" t="s">
        <v>1113</v>
      </c>
      <c r="J174" s="287">
        <v>50</v>
      </c>
      <c r="K174" s="328"/>
    </row>
    <row r="175" spans="2:11" ht="15" customHeight="1">
      <c r="B175" s="307"/>
      <c r="C175" s="287" t="s">
        <v>134</v>
      </c>
      <c r="D175" s="287"/>
      <c r="E175" s="287"/>
      <c r="F175" s="306" t="s">
        <v>1111</v>
      </c>
      <c r="G175" s="287"/>
      <c r="H175" s="287" t="s">
        <v>1178</v>
      </c>
      <c r="I175" s="287" t="s">
        <v>1179</v>
      </c>
      <c r="J175" s="287"/>
      <c r="K175" s="328"/>
    </row>
    <row r="176" spans="2:11" ht="15" customHeight="1">
      <c r="B176" s="307"/>
      <c r="C176" s="287" t="s">
        <v>60</v>
      </c>
      <c r="D176" s="287"/>
      <c r="E176" s="287"/>
      <c r="F176" s="306" t="s">
        <v>1111</v>
      </c>
      <c r="G176" s="287"/>
      <c r="H176" s="287" t="s">
        <v>1180</v>
      </c>
      <c r="I176" s="287" t="s">
        <v>1181</v>
      </c>
      <c r="J176" s="287">
        <v>1</v>
      </c>
      <c r="K176" s="328"/>
    </row>
    <row r="177" spans="2:11" ht="15" customHeight="1">
      <c r="B177" s="307"/>
      <c r="C177" s="287" t="s">
        <v>56</v>
      </c>
      <c r="D177" s="287"/>
      <c r="E177" s="287"/>
      <c r="F177" s="306" t="s">
        <v>1111</v>
      </c>
      <c r="G177" s="287"/>
      <c r="H177" s="287" t="s">
        <v>1182</v>
      </c>
      <c r="I177" s="287" t="s">
        <v>1113</v>
      </c>
      <c r="J177" s="287">
        <v>20</v>
      </c>
      <c r="K177" s="328"/>
    </row>
    <row r="178" spans="2:11" ht="15" customHeight="1">
      <c r="B178" s="307"/>
      <c r="C178" s="287" t="s">
        <v>135</v>
      </c>
      <c r="D178" s="287"/>
      <c r="E178" s="287"/>
      <c r="F178" s="306" t="s">
        <v>1111</v>
      </c>
      <c r="G178" s="287"/>
      <c r="H178" s="287" t="s">
        <v>1183</v>
      </c>
      <c r="I178" s="287" t="s">
        <v>1113</v>
      </c>
      <c r="J178" s="287">
        <v>255</v>
      </c>
      <c r="K178" s="328"/>
    </row>
    <row r="179" spans="2:11" ht="15" customHeight="1">
      <c r="B179" s="307"/>
      <c r="C179" s="287" t="s">
        <v>136</v>
      </c>
      <c r="D179" s="287"/>
      <c r="E179" s="287"/>
      <c r="F179" s="306" t="s">
        <v>1111</v>
      </c>
      <c r="G179" s="287"/>
      <c r="H179" s="287" t="s">
        <v>1076</v>
      </c>
      <c r="I179" s="287" t="s">
        <v>1113</v>
      </c>
      <c r="J179" s="287">
        <v>10</v>
      </c>
      <c r="K179" s="328"/>
    </row>
    <row r="180" spans="2:11" ht="15" customHeight="1">
      <c r="B180" s="307"/>
      <c r="C180" s="287" t="s">
        <v>137</v>
      </c>
      <c r="D180" s="287"/>
      <c r="E180" s="287"/>
      <c r="F180" s="306" t="s">
        <v>1111</v>
      </c>
      <c r="G180" s="287"/>
      <c r="H180" s="287" t="s">
        <v>1184</v>
      </c>
      <c r="I180" s="287" t="s">
        <v>1145</v>
      </c>
      <c r="J180" s="287"/>
      <c r="K180" s="328"/>
    </row>
    <row r="181" spans="2:11" ht="15" customHeight="1">
      <c r="B181" s="307"/>
      <c r="C181" s="287" t="s">
        <v>1185</v>
      </c>
      <c r="D181" s="287"/>
      <c r="E181" s="287"/>
      <c r="F181" s="306" t="s">
        <v>1111</v>
      </c>
      <c r="G181" s="287"/>
      <c r="H181" s="287" t="s">
        <v>1186</v>
      </c>
      <c r="I181" s="287" t="s">
        <v>1145</v>
      </c>
      <c r="J181" s="287"/>
      <c r="K181" s="328"/>
    </row>
    <row r="182" spans="2:11" ht="15" customHeight="1">
      <c r="B182" s="307"/>
      <c r="C182" s="287" t="s">
        <v>1174</v>
      </c>
      <c r="D182" s="287"/>
      <c r="E182" s="287"/>
      <c r="F182" s="306" t="s">
        <v>1111</v>
      </c>
      <c r="G182" s="287"/>
      <c r="H182" s="287" t="s">
        <v>1187</v>
      </c>
      <c r="I182" s="287" t="s">
        <v>1145</v>
      </c>
      <c r="J182" s="287"/>
      <c r="K182" s="328"/>
    </row>
    <row r="183" spans="2:11" ht="15" customHeight="1">
      <c r="B183" s="307"/>
      <c r="C183" s="287" t="s">
        <v>139</v>
      </c>
      <c r="D183" s="287"/>
      <c r="E183" s="287"/>
      <c r="F183" s="306" t="s">
        <v>1117</v>
      </c>
      <c r="G183" s="287"/>
      <c r="H183" s="287" t="s">
        <v>1188</v>
      </c>
      <c r="I183" s="287" t="s">
        <v>1113</v>
      </c>
      <c r="J183" s="287">
        <v>50</v>
      </c>
      <c r="K183" s="328"/>
    </row>
    <row r="184" spans="2:11" ht="15" customHeight="1">
      <c r="B184" s="307"/>
      <c r="C184" s="287" t="s">
        <v>1189</v>
      </c>
      <c r="D184" s="287"/>
      <c r="E184" s="287"/>
      <c r="F184" s="306" t="s">
        <v>1117</v>
      </c>
      <c r="G184" s="287"/>
      <c r="H184" s="287" t="s">
        <v>1190</v>
      </c>
      <c r="I184" s="287" t="s">
        <v>1191</v>
      </c>
      <c r="J184" s="287"/>
      <c r="K184" s="328"/>
    </row>
    <row r="185" spans="2:11" ht="15" customHeight="1">
      <c r="B185" s="307"/>
      <c r="C185" s="287" t="s">
        <v>1192</v>
      </c>
      <c r="D185" s="287"/>
      <c r="E185" s="287"/>
      <c r="F185" s="306" t="s">
        <v>1117</v>
      </c>
      <c r="G185" s="287"/>
      <c r="H185" s="287" t="s">
        <v>1193</v>
      </c>
      <c r="I185" s="287" t="s">
        <v>1191</v>
      </c>
      <c r="J185" s="287"/>
      <c r="K185" s="328"/>
    </row>
    <row r="186" spans="2:11" ht="15" customHeight="1">
      <c r="B186" s="307"/>
      <c r="C186" s="287" t="s">
        <v>1194</v>
      </c>
      <c r="D186" s="287"/>
      <c r="E186" s="287"/>
      <c r="F186" s="306" t="s">
        <v>1117</v>
      </c>
      <c r="G186" s="287"/>
      <c r="H186" s="287" t="s">
        <v>1195</v>
      </c>
      <c r="I186" s="287" t="s">
        <v>1191</v>
      </c>
      <c r="J186" s="287"/>
      <c r="K186" s="328"/>
    </row>
    <row r="187" spans="2:11" ht="15" customHeight="1">
      <c r="B187" s="307"/>
      <c r="C187" s="340" t="s">
        <v>1196</v>
      </c>
      <c r="D187" s="287"/>
      <c r="E187" s="287"/>
      <c r="F187" s="306" t="s">
        <v>1117</v>
      </c>
      <c r="G187" s="287"/>
      <c r="H187" s="287" t="s">
        <v>1197</v>
      </c>
      <c r="I187" s="287" t="s">
        <v>1198</v>
      </c>
      <c r="J187" s="341" t="s">
        <v>1199</v>
      </c>
      <c r="K187" s="328"/>
    </row>
    <row r="188" spans="2:11" ht="15" customHeight="1">
      <c r="B188" s="307"/>
      <c r="C188" s="292" t="s">
        <v>45</v>
      </c>
      <c r="D188" s="287"/>
      <c r="E188" s="287"/>
      <c r="F188" s="306" t="s">
        <v>1111</v>
      </c>
      <c r="G188" s="287"/>
      <c r="H188" s="283" t="s">
        <v>1200</v>
      </c>
      <c r="I188" s="287" t="s">
        <v>1201</v>
      </c>
      <c r="J188" s="287"/>
      <c r="K188" s="328"/>
    </row>
    <row r="189" spans="2:11" ht="15" customHeight="1">
      <c r="B189" s="307"/>
      <c r="C189" s="292" t="s">
        <v>1202</v>
      </c>
      <c r="D189" s="287"/>
      <c r="E189" s="287"/>
      <c r="F189" s="306" t="s">
        <v>1111</v>
      </c>
      <c r="G189" s="287"/>
      <c r="H189" s="287" t="s">
        <v>1203</v>
      </c>
      <c r="I189" s="287" t="s">
        <v>1145</v>
      </c>
      <c r="J189" s="287"/>
      <c r="K189" s="328"/>
    </row>
    <row r="190" spans="2:11" ht="15" customHeight="1">
      <c r="B190" s="307"/>
      <c r="C190" s="292" t="s">
        <v>1204</v>
      </c>
      <c r="D190" s="287"/>
      <c r="E190" s="287"/>
      <c r="F190" s="306" t="s">
        <v>1111</v>
      </c>
      <c r="G190" s="287"/>
      <c r="H190" s="287" t="s">
        <v>1205</v>
      </c>
      <c r="I190" s="287" t="s">
        <v>1145</v>
      </c>
      <c r="J190" s="287"/>
      <c r="K190" s="328"/>
    </row>
    <row r="191" spans="2:11" ht="15" customHeight="1">
      <c r="B191" s="307"/>
      <c r="C191" s="292" t="s">
        <v>1206</v>
      </c>
      <c r="D191" s="287"/>
      <c r="E191" s="287"/>
      <c r="F191" s="306" t="s">
        <v>1117</v>
      </c>
      <c r="G191" s="287"/>
      <c r="H191" s="287" t="s">
        <v>1207</v>
      </c>
      <c r="I191" s="287" t="s">
        <v>1145</v>
      </c>
      <c r="J191" s="287"/>
      <c r="K191" s="328"/>
    </row>
    <row r="192" spans="2:11" ht="15" customHeight="1">
      <c r="B192" s="334"/>
      <c r="C192" s="342"/>
      <c r="D192" s="316"/>
      <c r="E192" s="316"/>
      <c r="F192" s="316"/>
      <c r="G192" s="316"/>
      <c r="H192" s="316"/>
      <c r="I192" s="316"/>
      <c r="J192" s="316"/>
      <c r="K192" s="335"/>
    </row>
    <row r="193" spans="2:11" ht="18.75" customHeight="1">
      <c r="B193" s="283"/>
      <c r="C193" s="287"/>
      <c r="D193" s="287"/>
      <c r="E193" s="287"/>
      <c r="F193" s="306"/>
      <c r="G193" s="287"/>
      <c r="H193" s="287"/>
      <c r="I193" s="287"/>
      <c r="J193" s="287"/>
      <c r="K193" s="283"/>
    </row>
    <row r="194" spans="2:11" ht="18.75" customHeight="1">
      <c r="B194" s="283"/>
      <c r="C194" s="287"/>
      <c r="D194" s="287"/>
      <c r="E194" s="287"/>
      <c r="F194" s="306"/>
      <c r="G194" s="287"/>
      <c r="H194" s="287"/>
      <c r="I194" s="287"/>
      <c r="J194" s="287"/>
      <c r="K194" s="283"/>
    </row>
    <row r="195" spans="2:11" ht="18.75" customHeight="1">
      <c r="B195" s="293"/>
      <c r="C195" s="293"/>
      <c r="D195" s="293"/>
      <c r="E195" s="293"/>
      <c r="F195" s="293"/>
      <c r="G195" s="293"/>
      <c r="H195" s="293"/>
      <c r="I195" s="293"/>
      <c r="J195" s="293"/>
      <c r="K195" s="293"/>
    </row>
    <row r="196" spans="2:11" ht="13.5">
      <c r="B196" s="275"/>
      <c r="C196" s="276"/>
      <c r="D196" s="276"/>
      <c r="E196" s="276"/>
      <c r="F196" s="276"/>
      <c r="G196" s="276"/>
      <c r="H196" s="276"/>
      <c r="I196" s="276"/>
      <c r="J196" s="276"/>
      <c r="K196" s="277"/>
    </row>
    <row r="197" spans="2:11" ht="21">
      <c r="B197" s="278"/>
      <c r="C197" s="423" t="s">
        <v>1208</v>
      </c>
      <c r="D197" s="423"/>
      <c r="E197" s="423"/>
      <c r="F197" s="423"/>
      <c r="G197" s="423"/>
      <c r="H197" s="423"/>
      <c r="I197" s="423"/>
      <c r="J197" s="423"/>
      <c r="K197" s="279"/>
    </row>
    <row r="198" spans="2:11" ht="25.5" customHeight="1">
      <c r="B198" s="278"/>
      <c r="C198" s="343" t="s">
        <v>1209</v>
      </c>
      <c r="D198" s="343"/>
      <c r="E198" s="343"/>
      <c r="F198" s="343" t="s">
        <v>1210</v>
      </c>
      <c r="G198" s="344"/>
      <c r="H198" s="422" t="s">
        <v>1211</v>
      </c>
      <c r="I198" s="422"/>
      <c r="J198" s="422"/>
      <c r="K198" s="279"/>
    </row>
    <row r="199" spans="2:11" ht="5.25" customHeight="1">
      <c r="B199" s="307"/>
      <c r="C199" s="304"/>
      <c r="D199" s="304"/>
      <c r="E199" s="304"/>
      <c r="F199" s="304"/>
      <c r="G199" s="287"/>
      <c r="H199" s="304"/>
      <c r="I199" s="304"/>
      <c r="J199" s="304"/>
      <c r="K199" s="328"/>
    </row>
    <row r="200" spans="2:11" ht="15" customHeight="1">
      <c r="B200" s="307"/>
      <c r="C200" s="287" t="s">
        <v>1201</v>
      </c>
      <c r="D200" s="287"/>
      <c r="E200" s="287"/>
      <c r="F200" s="306" t="s">
        <v>46</v>
      </c>
      <c r="G200" s="287"/>
      <c r="H200" s="421" t="s">
        <v>1212</v>
      </c>
      <c r="I200" s="421"/>
      <c r="J200" s="421"/>
      <c r="K200" s="328"/>
    </row>
    <row r="201" spans="2:11" ht="15" customHeight="1">
      <c r="B201" s="307"/>
      <c r="C201" s="313"/>
      <c r="D201" s="287"/>
      <c r="E201" s="287"/>
      <c r="F201" s="306" t="s">
        <v>47</v>
      </c>
      <c r="G201" s="287"/>
      <c r="H201" s="421" t="s">
        <v>1213</v>
      </c>
      <c r="I201" s="421"/>
      <c r="J201" s="421"/>
      <c r="K201" s="328"/>
    </row>
    <row r="202" spans="2:11" ht="15" customHeight="1">
      <c r="B202" s="307"/>
      <c r="C202" s="313"/>
      <c r="D202" s="287"/>
      <c r="E202" s="287"/>
      <c r="F202" s="306" t="s">
        <v>50</v>
      </c>
      <c r="G202" s="287"/>
      <c r="H202" s="421" t="s">
        <v>1214</v>
      </c>
      <c r="I202" s="421"/>
      <c r="J202" s="421"/>
      <c r="K202" s="328"/>
    </row>
    <row r="203" spans="2:11" ht="15" customHeight="1">
      <c r="B203" s="307"/>
      <c r="C203" s="287"/>
      <c r="D203" s="287"/>
      <c r="E203" s="287"/>
      <c r="F203" s="306" t="s">
        <v>48</v>
      </c>
      <c r="G203" s="287"/>
      <c r="H203" s="421" t="s">
        <v>1215</v>
      </c>
      <c r="I203" s="421"/>
      <c r="J203" s="421"/>
      <c r="K203" s="328"/>
    </row>
    <row r="204" spans="2:11" ht="15" customHeight="1">
      <c r="B204" s="307"/>
      <c r="C204" s="287"/>
      <c r="D204" s="287"/>
      <c r="E204" s="287"/>
      <c r="F204" s="306" t="s">
        <v>49</v>
      </c>
      <c r="G204" s="287"/>
      <c r="H204" s="421" t="s">
        <v>1216</v>
      </c>
      <c r="I204" s="421"/>
      <c r="J204" s="421"/>
      <c r="K204" s="328"/>
    </row>
    <row r="205" spans="2:11" ht="15" customHeight="1">
      <c r="B205" s="307"/>
      <c r="C205" s="287"/>
      <c r="D205" s="287"/>
      <c r="E205" s="287"/>
      <c r="F205" s="306"/>
      <c r="G205" s="287"/>
      <c r="H205" s="287"/>
      <c r="I205" s="287"/>
      <c r="J205" s="287"/>
      <c r="K205" s="328"/>
    </row>
    <row r="206" spans="2:11" ht="15" customHeight="1">
      <c r="B206" s="307"/>
      <c r="C206" s="287" t="s">
        <v>1157</v>
      </c>
      <c r="D206" s="287"/>
      <c r="E206" s="287"/>
      <c r="F206" s="306" t="s">
        <v>81</v>
      </c>
      <c r="G206" s="287"/>
      <c r="H206" s="421" t="s">
        <v>1217</v>
      </c>
      <c r="I206" s="421"/>
      <c r="J206" s="421"/>
      <c r="K206" s="328"/>
    </row>
    <row r="207" spans="2:11" ht="15" customHeight="1">
      <c r="B207" s="307"/>
      <c r="C207" s="313"/>
      <c r="D207" s="287"/>
      <c r="E207" s="287"/>
      <c r="F207" s="306" t="s">
        <v>1056</v>
      </c>
      <c r="G207" s="287"/>
      <c r="H207" s="421" t="s">
        <v>1057</v>
      </c>
      <c r="I207" s="421"/>
      <c r="J207" s="421"/>
      <c r="K207" s="328"/>
    </row>
    <row r="208" spans="2:11" ht="15" customHeight="1">
      <c r="B208" s="307"/>
      <c r="C208" s="287"/>
      <c r="D208" s="287"/>
      <c r="E208" s="287"/>
      <c r="F208" s="306" t="s">
        <v>1054</v>
      </c>
      <c r="G208" s="287"/>
      <c r="H208" s="421" t="s">
        <v>1218</v>
      </c>
      <c r="I208" s="421"/>
      <c r="J208" s="421"/>
      <c r="K208" s="328"/>
    </row>
    <row r="209" spans="2:11" ht="15" customHeight="1">
      <c r="B209" s="345"/>
      <c r="C209" s="313"/>
      <c r="D209" s="313"/>
      <c r="E209" s="313"/>
      <c r="F209" s="306" t="s">
        <v>1058</v>
      </c>
      <c r="G209" s="292"/>
      <c r="H209" s="420" t="s">
        <v>1059</v>
      </c>
      <c r="I209" s="420"/>
      <c r="J209" s="420"/>
      <c r="K209" s="346"/>
    </row>
    <row r="210" spans="2:11" ht="15" customHeight="1">
      <c r="B210" s="345"/>
      <c r="C210" s="313"/>
      <c r="D210" s="313"/>
      <c r="E210" s="313"/>
      <c r="F210" s="306" t="s">
        <v>1060</v>
      </c>
      <c r="G210" s="292"/>
      <c r="H210" s="420" t="s">
        <v>80</v>
      </c>
      <c r="I210" s="420"/>
      <c r="J210" s="420"/>
      <c r="K210" s="346"/>
    </row>
    <row r="211" spans="2:11" ht="15" customHeight="1">
      <c r="B211" s="345"/>
      <c r="C211" s="313"/>
      <c r="D211" s="313"/>
      <c r="E211" s="313"/>
      <c r="F211" s="347"/>
      <c r="G211" s="292"/>
      <c r="H211" s="348"/>
      <c r="I211" s="348"/>
      <c r="J211" s="348"/>
      <c r="K211" s="346"/>
    </row>
    <row r="212" spans="2:11" ht="15" customHeight="1">
      <c r="B212" s="345"/>
      <c r="C212" s="287" t="s">
        <v>1181</v>
      </c>
      <c r="D212" s="313"/>
      <c r="E212" s="313"/>
      <c r="F212" s="306">
        <v>1</v>
      </c>
      <c r="G212" s="292"/>
      <c r="H212" s="420" t="s">
        <v>1219</v>
      </c>
      <c r="I212" s="420"/>
      <c r="J212" s="420"/>
      <c r="K212" s="346"/>
    </row>
    <row r="213" spans="2:11" ht="15" customHeight="1">
      <c r="B213" s="345"/>
      <c r="C213" s="313"/>
      <c r="D213" s="313"/>
      <c r="E213" s="313"/>
      <c r="F213" s="306">
        <v>2</v>
      </c>
      <c r="G213" s="292"/>
      <c r="H213" s="420" t="s">
        <v>1220</v>
      </c>
      <c r="I213" s="420"/>
      <c r="J213" s="420"/>
      <c r="K213" s="346"/>
    </row>
    <row r="214" spans="2:11" ht="15" customHeight="1">
      <c r="B214" s="345"/>
      <c r="C214" s="313"/>
      <c r="D214" s="313"/>
      <c r="E214" s="313"/>
      <c r="F214" s="306">
        <v>3</v>
      </c>
      <c r="G214" s="292"/>
      <c r="H214" s="420" t="s">
        <v>1221</v>
      </c>
      <c r="I214" s="420"/>
      <c r="J214" s="420"/>
      <c r="K214" s="346"/>
    </row>
    <row r="215" spans="2:11" ht="15" customHeight="1">
      <c r="B215" s="345"/>
      <c r="C215" s="313"/>
      <c r="D215" s="313"/>
      <c r="E215" s="313"/>
      <c r="F215" s="306">
        <v>4</v>
      </c>
      <c r="G215" s="292"/>
      <c r="H215" s="420" t="s">
        <v>1222</v>
      </c>
      <c r="I215" s="420"/>
      <c r="J215" s="420"/>
      <c r="K215" s="346"/>
    </row>
    <row r="216" spans="2:11" ht="12.75" customHeight="1">
      <c r="B216" s="349"/>
      <c r="C216" s="350"/>
      <c r="D216" s="350"/>
      <c r="E216" s="350"/>
      <c r="F216" s="350"/>
      <c r="G216" s="350"/>
      <c r="H216" s="350"/>
      <c r="I216" s="350"/>
      <c r="J216" s="350"/>
      <c r="K216" s="351"/>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7"/>
  <sheetViews>
    <sheetView showGridLines="0" workbookViewId="0" topLeftCell="A1">
      <pane ySplit="1" topLeftCell="A58"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115</v>
      </c>
      <c r="G1" s="411" t="s">
        <v>116</v>
      </c>
      <c r="H1" s="411"/>
      <c r="I1" s="124"/>
      <c r="J1" s="123" t="s">
        <v>117</v>
      </c>
      <c r="K1" s="122" t="s">
        <v>118</v>
      </c>
      <c r="L1" s="123" t="s">
        <v>119</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76"/>
      <c r="M2" s="376"/>
      <c r="N2" s="376"/>
      <c r="O2" s="376"/>
      <c r="P2" s="376"/>
      <c r="Q2" s="376"/>
      <c r="R2" s="376"/>
      <c r="S2" s="376"/>
      <c r="T2" s="376"/>
      <c r="U2" s="376"/>
      <c r="V2" s="376"/>
      <c r="AT2" s="24" t="s">
        <v>86</v>
      </c>
    </row>
    <row r="3" spans="2:46" ht="6.95" customHeight="1">
      <c r="B3" s="25"/>
      <c r="C3" s="26"/>
      <c r="D3" s="26"/>
      <c r="E3" s="26"/>
      <c r="F3" s="26"/>
      <c r="G3" s="26"/>
      <c r="H3" s="26"/>
      <c r="I3" s="125"/>
      <c r="J3" s="26"/>
      <c r="K3" s="27"/>
      <c r="AT3" s="24" t="s">
        <v>83</v>
      </c>
    </row>
    <row r="4" spans="2:46" ht="36.95" customHeight="1">
      <c r="B4" s="28"/>
      <c r="C4" s="29"/>
      <c r="D4" s="30" t="s">
        <v>120</v>
      </c>
      <c r="E4" s="29"/>
      <c r="F4" s="29"/>
      <c r="G4" s="29"/>
      <c r="H4" s="29"/>
      <c r="I4" s="126"/>
      <c r="J4" s="29"/>
      <c r="K4" s="31"/>
      <c r="M4" s="32" t="s">
        <v>12</v>
      </c>
      <c r="AT4" s="24" t="s">
        <v>6</v>
      </c>
    </row>
    <row r="5" spans="2:11" ht="6.95" customHeight="1">
      <c r="B5" s="28"/>
      <c r="C5" s="29"/>
      <c r="D5" s="29"/>
      <c r="E5" s="29"/>
      <c r="F5" s="29"/>
      <c r="G5" s="29"/>
      <c r="H5" s="29"/>
      <c r="I5" s="126"/>
      <c r="J5" s="29"/>
      <c r="K5" s="31"/>
    </row>
    <row r="6" spans="2:11" ht="15">
      <c r="B6" s="28"/>
      <c r="C6" s="29"/>
      <c r="D6" s="37" t="s">
        <v>18</v>
      </c>
      <c r="E6" s="29"/>
      <c r="F6" s="29"/>
      <c r="G6" s="29"/>
      <c r="H6" s="29"/>
      <c r="I6" s="126"/>
      <c r="J6" s="29"/>
      <c r="K6" s="31"/>
    </row>
    <row r="7" spans="2:11" ht="16.5" customHeight="1">
      <c r="B7" s="28"/>
      <c r="C7" s="29"/>
      <c r="D7" s="29"/>
      <c r="E7" s="412" t="str">
        <f>'Rekapitulace stavby'!K6</f>
        <v>STAVEBNÍ ÚPRAVY V OKOLÍ NÁDRAŽÍ V ČESKÉM BRODĚ- ČÁST4 - PARKOVIŠTĚ V NÁKLADOVÉ ČÁSTI NÁDRAŽÍ</v>
      </c>
      <c r="F7" s="418"/>
      <c r="G7" s="418"/>
      <c r="H7" s="418"/>
      <c r="I7" s="126"/>
      <c r="J7" s="29"/>
      <c r="K7" s="31"/>
    </row>
    <row r="8" spans="2:11" ht="15">
      <c r="B8" s="28"/>
      <c r="C8" s="29"/>
      <c r="D8" s="37" t="s">
        <v>121</v>
      </c>
      <c r="E8" s="29"/>
      <c r="F8" s="29"/>
      <c r="G8" s="29"/>
      <c r="H8" s="29"/>
      <c r="I8" s="126"/>
      <c r="J8" s="29"/>
      <c r="K8" s="31"/>
    </row>
    <row r="9" spans="2:11" s="1" customFormat="1" ht="16.5" customHeight="1">
      <c r="B9" s="41"/>
      <c r="C9" s="42"/>
      <c r="D9" s="42"/>
      <c r="E9" s="412" t="s">
        <v>122</v>
      </c>
      <c r="F9" s="413"/>
      <c r="G9" s="413"/>
      <c r="H9" s="413"/>
      <c r="I9" s="127"/>
      <c r="J9" s="42"/>
      <c r="K9" s="45"/>
    </row>
    <row r="10" spans="2:11" s="1" customFormat="1" ht="15">
      <c r="B10" s="41"/>
      <c r="C10" s="42"/>
      <c r="D10" s="37" t="s">
        <v>123</v>
      </c>
      <c r="E10" s="42"/>
      <c r="F10" s="42"/>
      <c r="G10" s="42"/>
      <c r="H10" s="42"/>
      <c r="I10" s="127"/>
      <c r="J10" s="42"/>
      <c r="K10" s="45"/>
    </row>
    <row r="11" spans="2:11" s="1" customFormat="1" ht="36.95" customHeight="1">
      <c r="B11" s="41"/>
      <c r="C11" s="42"/>
      <c r="D11" s="42"/>
      <c r="E11" s="414" t="s">
        <v>122</v>
      </c>
      <c r="F11" s="413"/>
      <c r="G11" s="413"/>
      <c r="H11" s="413"/>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21</v>
      </c>
      <c r="E13" s="42"/>
      <c r="F13" s="35" t="s">
        <v>22</v>
      </c>
      <c r="G13" s="42"/>
      <c r="H13" s="42"/>
      <c r="I13" s="128" t="s">
        <v>23</v>
      </c>
      <c r="J13" s="35" t="s">
        <v>22</v>
      </c>
      <c r="K13" s="45"/>
    </row>
    <row r="14" spans="2:11" s="1" customFormat="1" ht="14.45" customHeight="1">
      <c r="B14" s="41"/>
      <c r="C14" s="42"/>
      <c r="D14" s="37" t="s">
        <v>25</v>
      </c>
      <c r="E14" s="42"/>
      <c r="F14" s="35" t="s">
        <v>26</v>
      </c>
      <c r="G14" s="42"/>
      <c r="H14" s="42"/>
      <c r="I14" s="128" t="s">
        <v>27</v>
      </c>
      <c r="J14" s="129" t="str">
        <f>'Rekapitulace stavby'!AN8</f>
        <v>29. 1. 2019</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31</v>
      </c>
      <c r="E16" s="42"/>
      <c r="F16" s="42"/>
      <c r="G16" s="42"/>
      <c r="H16" s="42"/>
      <c r="I16" s="128" t="s">
        <v>32</v>
      </c>
      <c r="J16" s="35" t="str">
        <f>IF('Rekapitulace stavby'!AN10="","",'Rekapitulace stavby'!AN10)</f>
        <v/>
      </c>
      <c r="K16" s="45"/>
    </row>
    <row r="17" spans="2:11" s="1" customFormat="1" ht="18" customHeight="1">
      <c r="B17" s="41"/>
      <c r="C17" s="42"/>
      <c r="D17" s="42"/>
      <c r="E17" s="35" t="str">
        <f>IF('Rekapitulace stavby'!E11="","",'Rekapitulace stavby'!E11)</f>
        <v>Město Český Brod</v>
      </c>
      <c r="F17" s="42"/>
      <c r="G17" s="42"/>
      <c r="H17" s="42"/>
      <c r="I17" s="128" t="s">
        <v>34</v>
      </c>
      <c r="J17" s="35" t="str">
        <f>IF('Rekapitulace stavby'!AN11="","",'Rekapitulace stavby'!AN11)</f>
        <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35</v>
      </c>
      <c r="E19" s="42"/>
      <c r="F19" s="42"/>
      <c r="G19" s="42"/>
      <c r="H19" s="42"/>
      <c r="I19" s="128" t="s">
        <v>32</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34</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37</v>
      </c>
      <c r="E22" s="42"/>
      <c r="F22" s="42"/>
      <c r="G22" s="42"/>
      <c r="H22" s="42"/>
      <c r="I22" s="128" t="s">
        <v>32</v>
      </c>
      <c r="J22" s="35" t="str">
        <f>IF('Rekapitulace stavby'!AN16="","",'Rekapitulace stavby'!AN16)</f>
        <v/>
      </c>
      <c r="K22" s="45"/>
    </row>
    <row r="23" spans="2:11" s="1" customFormat="1" ht="18" customHeight="1">
      <c r="B23" s="41"/>
      <c r="C23" s="42"/>
      <c r="D23" s="42"/>
      <c r="E23" s="35" t="str">
        <f>IF('Rekapitulace stavby'!E17="","",'Rekapitulace stavby'!E17)</f>
        <v xml:space="preserve"> </v>
      </c>
      <c r="F23" s="42"/>
      <c r="G23" s="42"/>
      <c r="H23" s="42"/>
      <c r="I23" s="128" t="s">
        <v>34</v>
      </c>
      <c r="J23" s="35" t="str">
        <f>IF('Rekapitulace stavby'!AN17="","",'Rekapitulace stavby'!AN17)</f>
        <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39</v>
      </c>
      <c r="E25" s="42"/>
      <c r="F25" s="42"/>
      <c r="G25" s="42"/>
      <c r="H25" s="42"/>
      <c r="I25" s="127"/>
      <c r="J25" s="42"/>
      <c r="K25" s="45"/>
    </row>
    <row r="26" spans="2:11" s="7" customFormat="1" ht="16.5" customHeight="1">
      <c r="B26" s="130"/>
      <c r="C26" s="131"/>
      <c r="D26" s="131"/>
      <c r="E26" s="386" t="s">
        <v>22</v>
      </c>
      <c r="F26" s="386"/>
      <c r="G26" s="386"/>
      <c r="H26" s="386"/>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41</v>
      </c>
      <c r="E29" s="42"/>
      <c r="F29" s="42"/>
      <c r="G29" s="42"/>
      <c r="H29" s="42"/>
      <c r="I29" s="127"/>
      <c r="J29" s="137">
        <f>ROUND(J86,2)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43</v>
      </c>
      <c r="G31" s="42"/>
      <c r="H31" s="42"/>
      <c r="I31" s="138" t="s">
        <v>42</v>
      </c>
      <c r="J31" s="46" t="s">
        <v>44</v>
      </c>
      <c r="K31" s="45"/>
    </row>
    <row r="32" spans="2:11" s="1" customFormat="1" ht="14.45" customHeight="1">
      <c r="B32" s="41"/>
      <c r="C32" s="42"/>
      <c r="D32" s="49" t="s">
        <v>45</v>
      </c>
      <c r="E32" s="49" t="s">
        <v>46</v>
      </c>
      <c r="F32" s="139">
        <f>ROUND(SUM(BE86:BE96),2)</f>
        <v>0</v>
      </c>
      <c r="G32" s="42"/>
      <c r="H32" s="42"/>
      <c r="I32" s="140">
        <v>0.21</v>
      </c>
      <c r="J32" s="139">
        <f>ROUND(ROUND((SUM(BE86:BE96)),2)*I32,2)</f>
        <v>0</v>
      </c>
      <c r="K32" s="45"/>
    </row>
    <row r="33" spans="2:11" s="1" customFormat="1" ht="14.45" customHeight="1">
      <c r="B33" s="41"/>
      <c r="C33" s="42"/>
      <c r="D33" s="42"/>
      <c r="E33" s="49" t="s">
        <v>47</v>
      </c>
      <c r="F33" s="139">
        <f>ROUND(SUM(BF86:BF96),2)</f>
        <v>0</v>
      </c>
      <c r="G33" s="42"/>
      <c r="H33" s="42"/>
      <c r="I33" s="140">
        <v>0.15</v>
      </c>
      <c r="J33" s="139">
        <f>ROUND(ROUND((SUM(BF86:BF96)),2)*I33,2)</f>
        <v>0</v>
      </c>
      <c r="K33" s="45"/>
    </row>
    <row r="34" spans="2:11" s="1" customFormat="1" ht="14.45" customHeight="1" hidden="1">
      <c r="B34" s="41"/>
      <c r="C34" s="42"/>
      <c r="D34" s="42"/>
      <c r="E34" s="49" t="s">
        <v>48</v>
      </c>
      <c r="F34" s="139">
        <f>ROUND(SUM(BG86:BG96),2)</f>
        <v>0</v>
      </c>
      <c r="G34" s="42"/>
      <c r="H34" s="42"/>
      <c r="I34" s="140">
        <v>0.21</v>
      </c>
      <c r="J34" s="139">
        <v>0</v>
      </c>
      <c r="K34" s="45"/>
    </row>
    <row r="35" spans="2:11" s="1" customFormat="1" ht="14.45" customHeight="1" hidden="1">
      <c r="B35" s="41"/>
      <c r="C35" s="42"/>
      <c r="D35" s="42"/>
      <c r="E35" s="49" t="s">
        <v>49</v>
      </c>
      <c r="F35" s="139">
        <f>ROUND(SUM(BH86:BH96),2)</f>
        <v>0</v>
      </c>
      <c r="G35" s="42"/>
      <c r="H35" s="42"/>
      <c r="I35" s="140">
        <v>0.15</v>
      </c>
      <c r="J35" s="139">
        <v>0</v>
      </c>
      <c r="K35" s="45"/>
    </row>
    <row r="36" spans="2:11" s="1" customFormat="1" ht="14.45" customHeight="1" hidden="1">
      <c r="B36" s="41"/>
      <c r="C36" s="42"/>
      <c r="D36" s="42"/>
      <c r="E36" s="49" t="s">
        <v>50</v>
      </c>
      <c r="F36" s="139">
        <f>ROUND(SUM(BI86:BI96),2)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51</v>
      </c>
      <c r="E38" s="79"/>
      <c r="F38" s="79"/>
      <c r="G38" s="143" t="s">
        <v>52</v>
      </c>
      <c r="H38" s="144" t="s">
        <v>53</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124</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16.5" customHeight="1">
      <c r="B47" s="41"/>
      <c r="C47" s="42"/>
      <c r="D47" s="42"/>
      <c r="E47" s="412" t="str">
        <f>E7</f>
        <v>STAVEBNÍ ÚPRAVY V OKOLÍ NÁDRAŽÍ V ČESKÉM BRODĚ- ČÁST4 - PARKOVIŠTĚ V NÁKLADOVÉ ČÁSTI NÁDRAŽÍ</v>
      </c>
      <c r="F47" s="418"/>
      <c r="G47" s="418"/>
      <c r="H47" s="418"/>
      <c r="I47" s="127"/>
      <c r="J47" s="42"/>
      <c r="K47" s="45"/>
    </row>
    <row r="48" spans="2:11" ht="15">
      <c r="B48" s="28"/>
      <c r="C48" s="37" t="s">
        <v>121</v>
      </c>
      <c r="D48" s="29"/>
      <c r="E48" s="29"/>
      <c r="F48" s="29"/>
      <c r="G48" s="29"/>
      <c r="H48" s="29"/>
      <c r="I48" s="126"/>
      <c r="J48" s="29"/>
      <c r="K48" s="31"/>
    </row>
    <row r="49" spans="2:11" s="1" customFormat="1" ht="16.5" customHeight="1">
      <c r="B49" s="41"/>
      <c r="C49" s="42"/>
      <c r="D49" s="42"/>
      <c r="E49" s="412" t="s">
        <v>122</v>
      </c>
      <c r="F49" s="413"/>
      <c r="G49" s="413"/>
      <c r="H49" s="413"/>
      <c r="I49" s="127"/>
      <c r="J49" s="42"/>
      <c r="K49" s="45"/>
    </row>
    <row r="50" spans="2:11" s="1" customFormat="1" ht="14.45" customHeight="1">
      <c r="B50" s="41"/>
      <c r="C50" s="37" t="s">
        <v>123</v>
      </c>
      <c r="D50" s="42"/>
      <c r="E50" s="42"/>
      <c r="F50" s="42"/>
      <c r="G50" s="42"/>
      <c r="H50" s="42"/>
      <c r="I50" s="127"/>
      <c r="J50" s="42"/>
      <c r="K50" s="45"/>
    </row>
    <row r="51" spans="2:11" s="1" customFormat="1" ht="17.25" customHeight="1">
      <c r="B51" s="41"/>
      <c r="C51" s="42"/>
      <c r="D51" s="42"/>
      <c r="E51" s="414" t="str">
        <f>E11</f>
        <v>00 - Ostatní náklady</v>
      </c>
      <c r="F51" s="413"/>
      <c r="G51" s="413"/>
      <c r="H51" s="413"/>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25</v>
      </c>
      <c r="D53" s="42"/>
      <c r="E53" s="42"/>
      <c r="F53" s="35" t="str">
        <f>F14</f>
        <v xml:space="preserve"> </v>
      </c>
      <c r="G53" s="42"/>
      <c r="H53" s="42"/>
      <c r="I53" s="128" t="s">
        <v>27</v>
      </c>
      <c r="J53" s="129" t="str">
        <f>IF(J14="","",J14)</f>
        <v>29. 1. 2019</v>
      </c>
      <c r="K53" s="45"/>
    </row>
    <row r="54" spans="2:11" s="1" customFormat="1" ht="6.95" customHeight="1">
      <c r="B54" s="41"/>
      <c r="C54" s="42"/>
      <c r="D54" s="42"/>
      <c r="E54" s="42"/>
      <c r="F54" s="42"/>
      <c r="G54" s="42"/>
      <c r="H54" s="42"/>
      <c r="I54" s="127"/>
      <c r="J54" s="42"/>
      <c r="K54" s="45"/>
    </row>
    <row r="55" spans="2:11" s="1" customFormat="1" ht="15">
      <c r="B55" s="41"/>
      <c r="C55" s="37" t="s">
        <v>31</v>
      </c>
      <c r="D55" s="42"/>
      <c r="E55" s="42"/>
      <c r="F55" s="35" t="str">
        <f>E17</f>
        <v>Město Český Brod</v>
      </c>
      <c r="G55" s="42"/>
      <c r="H55" s="42"/>
      <c r="I55" s="128" t="s">
        <v>37</v>
      </c>
      <c r="J55" s="386" t="str">
        <f>E23</f>
        <v xml:space="preserve"> </v>
      </c>
      <c r="K55" s="45"/>
    </row>
    <row r="56" spans="2:11" s="1" customFormat="1" ht="14.45" customHeight="1">
      <c r="B56" s="41"/>
      <c r="C56" s="37" t="s">
        <v>35</v>
      </c>
      <c r="D56" s="42"/>
      <c r="E56" s="42"/>
      <c r="F56" s="35" t="str">
        <f>IF(E20="","",E20)</f>
        <v/>
      </c>
      <c r="G56" s="42"/>
      <c r="H56" s="42"/>
      <c r="I56" s="127"/>
      <c r="J56" s="415"/>
      <c r="K56" s="45"/>
    </row>
    <row r="57" spans="2:11" s="1" customFormat="1" ht="10.35" customHeight="1">
      <c r="B57" s="41"/>
      <c r="C57" s="42"/>
      <c r="D57" s="42"/>
      <c r="E57" s="42"/>
      <c r="F57" s="42"/>
      <c r="G57" s="42"/>
      <c r="H57" s="42"/>
      <c r="I57" s="127"/>
      <c r="J57" s="42"/>
      <c r="K57" s="45"/>
    </row>
    <row r="58" spans="2:11" s="1" customFormat="1" ht="29.25" customHeight="1">
      <c r="B58" s="41"/>
      <c r="C58" s="153" t="s">
        <v>125</v>
      </c>
      <c r="D58" s="141"/>
      <c r="E58" s="141"/>
      <c r="F58" s="141"/>
      <c r="G58" s="141"/>
      <c r="H58" s="141"/>
      <c r="I58" s="154"/>
      <c r="J58" s="155" t="s">
        <v>126</v>
      </c>
      <c r="K58" s="156"/>
    </row>
    <row r="59" spans="2:11" s="1" customFormat="1" ht="10.35" customHeight="1">
      <c r="B59" s="41"/>
      <c r="C59" s="42"/>
      <c r="D59" s="42"/>
      <c r="E59" s="42"/>
      <c r="F59" s="42"/>
      <c r="G59" s="42"/>
      <c r="H59" s="42"/>
      <c r="I59" s="127"/>
      <c r="J59" s="42"/>
      <c r="K59" s="45"/>
    </row>
    <row r="60" spans="2:47" s="1" customFormat="1" ht="29.25" customHeight="1">
      <c r="B60" s="41"/>
      <c r="C60" s="157" t="s">
        <v>127</v>
      </c>
      <c r="D60" s="42"/>
      <c r="E60" s="42"/>
      <c r="F60" s="42"/>
      <c r="G60" s="42"/>
      <c r="H60" s="42"/>
      <c r="I60" s="127"/>
      <c r="J60" s="137">
        <f>J86</f>
        <v>0</v>
      </c>
      <c r="K60" s="45"/>
      <c r="AU60" s="24" t="s">
        <v>128</v>
      </c>
    </row>
    <row r="61" spans="2:11" s="8" customFormat="1" ht="24.95" customHeight="1">
      <c r="B61" s="158"/>
      <c r="C61" s="159"/>
      <c r="D61" s="160" t="s">
        <v>129</v>
      </c>
      <c r="E61" s="161"/>
      <c r="F61" s="161"/>
      <c r="G61" s="161"/>
      <c r="H61" s="161"/>
      <c r="I61" s="162"/>
      <c r="J61" s="163">
        <f>J87</f>
        <v>0</v>
      </c>
      <c r="K61" s="164"/>
    </row>
    <row r="62" spans="2:11" s="9" customFormat="1" ht="19.9" customHeight="1">
      <c r="B62" s="165"/>
      <c r="C62" s="166"/>
      <c r="D62" s="167" t="s">
        <v>130</v>
      </c>
      <c r="E62" s="168"/>
      <c r="F62" s="168"/>
      <c r="G62" s="168"/>
      <c r="H62" s="168"/>
      <c r="I62" s="169"/>
      <c r="J62" s="170">
        <f>J88</f>
        <v>0</v>
      </c>
      <c r="K62" s="171"/>
    </row>
    <row r="63" spans="2:11" s="9" customFormat="1" ht="19.9" customHeight="1">
      <c r="B63" s="165"/>
      <c r="C63" s="166"/>
      <c r="D63" s="167" t="s">
        <v>131</v>
      </c>
      <c r="E63" s="168"/>
      <c r="F63" s="168"/>
      <c r="G63" s="168"/>
      <c r="H63" s="168"/>
      <c r="I63" s="169"/>
      <c r="J63" s="170">
        <f>J92</f>
        <v>0</v>
      </c>
      <c r="K63" s="171"/>
    </row>
    <row r="64" spans="2:11" s="9" customFormat="1" ht="19.9" customHeight="1">
      <c r="B64" s="165"/>
      <c r="C64" s="166"/>
      <c r="D64" s="167" t="s">
        <v>132</v>
      </c>
      <c r="E64" s="168"/>
      <c r="F64" s="168"/>
      <c r="G64" s="168"/>
      <c r="H64" s="168"/>
      <c r="I64" s="169"/>
      <c r="J64" s="170">
        <f>J94</f>
        <v>0</v>
      </c>
      <c r="K64" s="171"/>
    </row>
    <row r="65" spans="2:11" s="1" customFormat="1" ht="21.75" customHeight="1">
      <c r="B65" s="41"/>
      <c r="C65" s="42"/>
      <c r="D65" s="42"/>
      <c r="E65" s="42"/>
      <c r="F65" s="42"/>
      <c r="G65" s="42"/>
      <c r="H65" s="42"/>
      <c r="I65" s="127"/>
      <c r="J65" s="42"/>
      <c r="K65" s="45"/>
    </row>
    <row r="66" spans="2:11" s="1" customFormat="1" ht="6.95" customHeight="1">
      <c r="B66" s="56"/>
      <c r="C66" s="57"/>
      <c r="D66" s="57"/>
      <c r="E66" s="57"/>
      <c r="F66" s="57"/>
      <c r="G66" s="57"/>
      <c r="H66" s="57"/>
      <c r="I66" s="148"/>
      <c r="J66" s="57"/>
      <c r="K66" s="58"/>
    </row>
    <row r="70" spans="2:12" s="1" customFormat="1" ht="6.95" customHeight="1">
      <c r="B70" s="59"/>
      <c r="C70" s="60"/>
      <c r="D70" s="60"/>
      <c r="E70" s="60"/>
      <c r="F70" s="60"/>
      <c r="G70" s="60"/>
      <c r="H70" s="60"/>
      <c r="I70" s="151"/>
      <c r="J70" s="60"/>
      <c r="K70" s="60"/>
      <c r="L70" s="61"/>
    </row>
    <row r="71" spans="2:12" s="1" customFormat="1" ht="36.95" customHeight="1">
      <c r="B71" s="41"/>
      <c r="C71" s="62" t="s">
        <v>133</v>
      </c>
      <c r="D71" s="63"/>
      <c r="E71" s="63"/>
      <c r="F71" s="63"/>
      <c r="G71" s="63"/>
      <c r="H71" s="63"/>
      <c r="I71" s="172"/>
      <c r="J71" s="63"/>
      <c r="K71" s="63"/>
      <c r="L71" s="61"/>
    </row>
    <row r="72" spans="2:12" s="1" customFormat="1" ht="6.95" customHeight="1">
      <c r="B72" s="41"/>
      <c r="C72" s="63"/>
      <c r="D72" s="63"/>
      <c r="E72" s="63"/>
      <c r="F72" s="63"/>
      <c r="G72" s="63"/>
      <c r="H72" s="63"/>
      <c r="I72" s="172"/>
      <c r="J72" s="63"/>
      <c r="K72" s="63"/>
      <c r="L72" s="61"/>
    </row>
    <row r="73" spans="2:12" s="1" customFormat="1" ht="14.45" customHeight="1">
      <c r="B73" s="41"/>
      <c r="C73" s="65" t="s">
        <v>18</v>
      </c>
      <c r="D73" s="63"/>
      <c r="E73" s="63"/>
      <c r="F73" s="63"/>
      <c r="G73" s="63"/>
      <c r="H73" s="63"/>
      <c r="I73" s="172"/>
      <c r="J73" s="63"/>
      <c r="K73" s="63"/>
      <c r="L73" s="61"/>
    </row>
    <row r="74" spans="2:12" s="1" customFormat="1" ht="16.5" customHeight="1">
      <c r="B74" s="41"/>
      <c r="C74" s="63"/>
      <c r="D74" s="63"/>
      <c r="E74" s="416" t="str">
        <f>E7</f>
        <v>STAVEBNÍ ÚPRAVY V OKOLÍ NÁDRAŽÍ V ČESKÉM BRODĚ- ČÁST4 - PARKOVIŠTĚ V NÁKLADOVÉ ČÁSTI NÁDRAŽÍ</v>
      </c>
      <c r="F74" s="417"/>
      <c r="G74" s="417"/>
      <c r="H74" s="417"/>
      <c r="I74" s="172"/>
      <c r="J74" s="63"/>
      <c r="K74" s="63"/>
      <c r="L74" s="61"/>
    </row>
    <row r="75" spans="2:12" ht="15">
      <c r="B75" s="28"/>
      <c r="C75" s="65" t="s">
        <v>121</v>
      </c>
      <c r="D75" s="173"/>
      <c r="E75" s="173"/>
      <c r="F75" s="173"/>
      <c r="G75" s="173"/>
      <c r="H75" s="173"/>
      <c r="J75" s="173"/>
      <c r="K75" s="173"/>
      <c r="L75" s="174"/>
    </row>
    <row r="76" spans="2:12" s="1" customFormat="1" ht="16.5" customHeight="1">
      <c r="B76" s="41"/>
      <c r="C76" s="63"/>
      <c r="D76" s="63"/>
      <c r="E76" s="416" t="s">
        <v>122</v>
      </c>
      <c r="F76" s="410"/>
      <c r="G76" s="410"/>
      <c r="H76" s="410"/>
      <c r="I76" s="172"/>
      <c r="J76" s="63"/>
      <c r="K76" s="63"/>
      <c r="L76" s="61"/>
    </row>
    <row r="77" spans="2:12" s="1" customFormat="1" ht="14.45" customHeight="1">
      <c r="B77" s="41"/>
      <c r="C77" s="65" t="s">
        <v>123</v>
      </c>
      <c r="D77" s="63"/>
      <c r="E77" s="63"/>
      <c r="F77" s="63"/>
      <c r="G77" s="63"/>
      <c r="H77" s="63"/>
      <c r="I77" s="172"/>
      <c r="J77" s="63"/>
      <c r="K77" s="63"/>
      <c r="L77" s="61"/>
    </row>
    <row r="78" spans="2:12" s="1" customFormat="1" ht="17.25" customHeight="1">
      <c r="B78" s="41"/>
      <c r="C78" s="63"/>
      <c r="D78" s="63"/>
      <c r="E78" s="394" t="str">
        <f>E11</f>
        <v>00 - Ostatní náklady</v>
      </c>
      <c r="F78" s="410"/>
      <c r="G78" s="410"/>
      <c r="H78" s="410"/>
      <c r="I78" s="172"/>
      <c r="J78" s="63"/>
      <c r="K78" s="63"/>
      <c r="L78" s="61"/>
    </row>
    <row r="79" spans="2:12" s="1" customFormat="1" ht="6.95" customHeight="1">
      <c r="B79" s="41"/>
      <c r="C79" s="63"/>
      <c r="D79" s="63"/>
      <c r="E79" s="63"/>
      <c r="F79" s="63"/>
      <c r="G79" s="63"/>
      <c r="H79" s="63"/>
      <c r="I79" s="172"/>
      <c r="J79" s="63"/>
      <c r="K79" s="63"/>
      <c r="L79" s="61"/>
    </row>
    <row r="80" spans="2:12" s="1" customFormat="1" ht="18" customHeight="1">
      <c r="B80" s="41"/>
      <c r="C80" s="65" t="s">
        <v>25</v>
      </c>
      <c r="D80" s="63"/>
      <c r="E80" s="63"/>
      <c r="F80" s="175" t="str">
        <f>F14</f>
        <v xml:space="preserve"> </v>
      </c>
      <c r="G80" s="63"/>
      <c r="H80" s="63"/>
      <c r="I80" s="176" t="s">
        <v>27</v>
      </c>
      <c r="J80" s="73" t="str">
        <f>IF(J14="","",J14)</f>
        <v>29. 1. 2019</v>
      </c>
      <c r="K80" s="63"/>
      <c r="L80" s="61"/>
    </row>
    <row r="81" spans="2:12" s="1" customFormat="1" ht="6.95" customHeight="1">
      <c r="B81" s="41"/>
      <c r="C81" s="63"/>
      <c r="D81" s="63"/>
      <c r="E81" s="63"/>
      <c r="F81" s="63"/>
      <c r="G81" s="63"/>
      <c r="H81" s="63"/>
      <c r="I81" s="172"/>
      <c r="J81" s="63"/>
      <c r="K81" s="63"/>
      <c r="L81" s="61"/>
    </row>
    <row r="82" spans="2:12" s="1" customFormat="1" ht="15">
      <c r="B82" s="41"/>
      <c r="C82" s="65" t="s">
        <v>31</v>
      </c>
      <c r="D82" s="63"/>
      <c r="E82" s="63"/>
      <c r="F82" s="175" t="str">
        <f>E17</f>
        <v>Město Český Brod</v>
      </c>
      <c r="G82" s="63"/>
      <c r="H82" s="63"/>
      <c r="I82" s="176" t="s">
        <v>37</v>
      </c>
      <c r="J82" s="175" t="str">
        <f>E23</f>
        <v xml:space="preserve"> </v>
      </c>
      <c r="K82" s="63"/>
      <c r="L82" s="61"/>
    </row>
    <row r="83" spans="2:12" s="1" customFormat="1" ht="14.45" customHeight="1">
      <c r="B83" s="41"/>
      <c r="C83" s="65" t="s">
        <v>35</v>
      </c>
      <c r="D83" s="63"/>
      <c r="E83" s="63"/>
      <c r="F83" s="175" t="str">
        <f>IF(E20="","",E20)</f>
        <v/>
      </c>
      <c r="G83" s="63"/>
      <c r="H83" s="63"/>
      <c r="I83" s="172"/>
      <c r="J83" s="63"/>
      <c r="K83" s="63"/>
      <c r="L83" s="61"/>
    </row>
    <row r="84" spans="2:12" s="1" customFormat="1" ht="10.35" customHeight="1">
      <c r="B84" s="41"/>
      <c r="C84" s="63"/>
      <c r="D84" s="63"/>
      <c r="E84" s="63"/>
      <c r="F84" s="63"/>
      <c r="G84" s="63"/>
      <c r="H84" s="63"/>
      <c r="I84" s="172"/>
      <c r="J84" s="63"/>
      <c r="K84" s="63"/>
      <c r="L84" s="61"/>
    </row>
    <row r="85" spans="2:20" s="10" customFormat="1" ht="29.25" customHeight="1">
      <c r="B85" s="177"/>
      <c r="C85" s="178" t="s">
        <v>134</v>
      </c>
      <c r="D85" s="179" t="s">
        <v>60</v>
      </c>
      <c r="E85" s="179" t="s">
        <v>56</v>
      </c>
      <c r="F85" s="179" t="s">
        <v>135</v>
      </c>
      <c r="G85" s="179" t="s">
        <v>136</v>
      </c>
      <c r="H85" s="179" t="s">
        <v>137</v>
      </c>
      <c r="I85" s="180" t="s">
        <v>138</v>
      </c>
      <c r="J85" s="179" t="s">
        <v>126</v>
      </c>
      <c r="K85" s="181" t="s">
        <v>139</v>
      </c>
      <c r="L85" s="182"/>
      <c r="M85" s="81" t="s">
        <v>140</v>
      </c>
      <c r="N85" s="82" t="s">
        <v>45</v>
      </c>
      <c r="O85" s="82" t="s">
        <v>141</v>
      </c>
      <c r="P85" s="82" t="s">
        <v>142</v>
      </c>
      <c r="Q85" s="82" t="s">
        <v>143</v>
      </c>
      <c r="R85" s="82" t="s">
        <v>144</v>
      </c>
      <c r="S85" s="82" t="s">
        <v>145</v>
      </c>
      <c r="T85" s="83" t="s">
        <v>146</v>
      </c>
    </row>
    <row r="86" spans="2:63" s="1" customFormat="1" ht="29.25" customHeight="1">
      <c r="B86" s="41"/>
      <c r="C86" s="87" t="s">
        <v>127</v>
      </c>
      <c r="D86" s="63"/>
      <c r="E86" s="63"/>
      <c r="F86" s="63"/>
      <c r="G86" s="63"/>
      <c r="H86" s="63"/>
      <c r="I86" s="172"/>
      <c r="J86" s="183">
        <f>BK86</f>
        <v>0</v>
      </c>
      <c r="K86" s="63"/>
      <c r="L86" s="61"/>
      <c r="M86" s="84"/>
      <c r="N86" s="85"/>
      <c r="O86" s="85"/>
      <c r="P86" s="184">
        <f>P87</f>
        <v>0</v>
      </c>
      <c r="Q86" s="85"/>
      <c r="R86" s="184">
        <f>R87</f>
        <v>0</v>
      </c>
      <c r="S86" s="85"/>
      <c r="T86" s="185">
        <f>T87</f>
        <v>0</v>
      </c>
      <c r="AT86" s="24" t="s">
        <v>74</v>
      </c>
      <c r="AU86" s="24" t="s">
        <v>128</v>
      </c>
      <c r="BK86" s="186">
        <f>BK87</f>
        <v>0</v>
      </c>
    </row>
    <row r="87" spans="2:63" s="11" customFormat="1" ht="37.35" customHeight="1">
      <c r="B87" s="187"/>
      <c r="C87" s="188"/>
      <c r="D87" s="189" t="s">
        <v>74</v>
      </c>
      <c r="E87" s="190" t="s">
        <v>147</v>
      </c>
      <c r="F87" s="190" t="s">
        <v>148</v>
      </c>
      <c r="G87" s="188"/>
      <c r="H87" s="188"/>
      <c r="I87" s="191"/>
      <c r="J87" s="192">
        <f>BK87</f>
        <v>0</v>
      </c>
      <c r="K87" s="188"/>
      <c r="L87" s="193"/>
      <c r="M87" s="194"/>
      <c r="N87" s="195"/>
      <c r="O87" s="195"/>
      <c r="P87" s="196">
        <f>P88+P92+P94</f>
        <v>0</v>
      </c>
      <c r="Q87" s="195"/>
      <c r="R87" s="196">
        <f>R88+R92+R94</f>
        <v>0</v>
      </c>
      <c r="S87" s="195"/>
      <c r="T87" s="197">
        <f>T88+T92+T94</f>
        <v>0</v>
      </c>
      <c r="AR87" s="198" t="s">
        <v>149</v>
      </c>
      <c r="AT87" s="199" t="s">
        <v>74</v>
      </c>
      <c r="AU87" s="199" t="s">
        <v>75</v>
      </c>
      <c r="AY87" s="198" t="s">
        <v>150</v>
      </c>
      <c r="BK87" s="200">
        <f>BK88+BK92+BK94</f>
        <v>0</v>
      </c>
    </row>
    <row r="88" spans="2:63" s="11" customFormat="1" ht="19.9" customHeight="1">
      <c r="B88" s="187"/>
      <c r="C88" s="188"/>
      <c r="D88" s="189" t="s">
        <v>74</v>
      </c>
      <c r="E88" s="201" t="s">
        <v>151</v>
      </c>
      <c r="F88" s="201" t="s">
        <v>152</v>
      </c>
      <c r="G88" s="188"/>
      <c r="H88" s="188"/>
      <c r="I88" s="191"/>
      <c r="J88" s="202">
        <f>BK88</f>
        <v>0</v>
      </c>
      <c r="K88" s="188"/>
      <c r="L88" s="193"/>
      <c r="M88" s="194"/>
      <c r="N88" s="195"/>
      <c r="O88" s="195"/>
      <c r="P88" s="196">
        <f>SUM(P89:P91)</f>
        <v>0</v>
      </c>
      <c r="Q88" s="195"/>
      <c r="R88" s="196">
        <f>SUM(R89:R91)</f>
        <v>0</v>
      </c>
      <c r="S88" s="195"/>
      <c r="T88" s="197">
        <f>SUM(T89:T91)</f>
        <v>0</v>
      </c>
      <c r="AR88" s="198" t="s">
        <v>149</v>
      </c>
      <c r="AT88" s="199" t="s">
        <v>74</v>
      </c>
      <c r="AU88" s="199" t="s">
        <v>24</v>
      </c>
      <c r="AY88" s="198" t="s">
        <v>150</v>
      </c>
      <c r="BK88" s="200">
        <f>SUM(BK89:BK91)</f>
        <v>0</v>
      </c>
    </row>
    <row r="89" spans="2:65" s="1" customFormat="1" ht="16.5" customHeight="1">
      <c r="B89" s="41"/>
      <c r="C89" s="203" t="s">
        <v>24</v>
      </c>
      <c r="D89" s="203" t="s">
        <v>153</v>
      </c>
      <c r="E89" s="204" t="s">
        <v>154</v>
      </c>
      <c r="F89" s="205" t="s">
        <v>155</v>
      </c>
      <c r="G89" s="206" t="s">
        <v>156</v>
      </c>
      <c r="H89" s="207">
        <v>1</v>
      </c>
      <c r="I89" s="208"/>
      <c r="J89" s="209">
        <f>ROUND(I89*H89,2)</f>
        <v>0</v>
      </c>
      <c r="K89" s="205" t="s">
        <v>157</v>
      </c>
      <c r="L89" s="61"/>
      <c r="M89" s="210" t="s">
        <v>22</v>
      </c>
      <c r="N89" s="211" t="s">
        <v>46</v>
      </c>
      <c r="O89" s="42"/>
      <c r="P89" s="212">
        <f>O89*H89</f>
        <v>0</v>
      </c>
      <c r="Q89" s="212">
        <v>0</v>
      </c>
      <c r="R89" s="212">
        <f>Q89*H89</f>
        <v>0</v>
      </c>
      <c r="S89" s="212">
        <v>0</v>
      </c>
      <c r="T89" s="213">
        <f>S89*H89</f>
        <v>0</v>
      </c>
      <c r="AR89" s="24" t="s">
        <v>158</v>
      </c>
      <c r="AT89" s="24" t="s">
        <v>153</v>
      </c>
      <c r="AU89" s="24" t="s">
        <v>83</v>
      </c>
      <c r="AY89" s="24" t="s">
        <v>150</v>
      </c>
      <c r="BE89" s="214">
        <f>IF(N89="základní",J89,0)</f>
        <v>0</v>
      </c>
      <c r="BF89" s="214">
        <f>IF(N89="snížená",J89,0)</f>
        <v>0</v>
      </c>
      <c r="BG89" s="214">
        <f>IF(N89="zákl. přenesená",J89,0)</f>
        <v>0</v>
      </c>
      <c r="BH89" s="214">
        <f>IF(N89="sníž. přenesená",J89,0)</f>
        <v>0</v>
      </c>
      <c r="BI89" s="214">
        <f>IF(N89="nulová",J89,0)</f>
        <v>0</v>
      </c>
      <c r="BJ89" s="24" t="s">
        <v>24</v>
      </c>
      <c r="BK89" s="214">
        <f>ROUND(I89*H89,2)</f>
        <v>0</v>
      </c>
      <c r="BL89" s="24" t="s">
        <v>158</v>
      </c>
      <c r="BM89" s="24" t="s">
        <v>159</v>
      </c>
    </row>
    <row r="90" spans="2:65" s="1" customFormat="1" ht="25.5" customHeight="1">
      <c r="B90" s="41"/>
      <c r="C90" s="203" t="s">
        <v>83</v>
      </c>
      <c r="D90" s="203" t="s">
        <v>153</v>
      </c>
      <c r="E90" s="204" t="s">
        <v>160</v>
      </c>
      <c r="F90" s="205" t="s">
        <v>161</v>
      </c>
      <c r="G90" s="206" t="s">
        <v>156</v>
      </c>
      <c r="H90" s="207">
        <v>1</v>
      </c>
      <c r="I90" s="208"/>
      <c r="J90" s="209">
        <f>ROUND(I90*H90,2)</f>
        <v>0</v>
      </c>
      <c r="K90" s="205" t="s">
        <v>157</v>
      </c>
      <c r="L90" s="61"/>
      <c r="M90" s="210" t="s">
        <v>22</v>
      </c>
      <c r="N90" s="211" t="s">
        <v>46</v>
      </c>
      <c r="O90" s="42"/>
      <c r="P90" s="212">
        <f>O90*H90</f>
        <v>0</v>
      </c>
      <c r="Q90" s="212">
        <v>0</v>
      </c>
      <c r="R90" s="212">
        <f>Q90*H90</f>
        <v>0</v>
      </c>
      <c r="S90" s="212">
        <v>0</v>
      </c>
      <c r="T90" s="213">
        <f>S90*H90</f>
        <v>0</v>
      </c>
      <c r="AR90" s="24" t="s">
        <v>158</v>
      </c>
      <c r="AT90" s="24" t="s">
        <v>153</v>
      </c>
      <c r="AU90" s="24" t="s">
        <v>83</v>
      </c>
      <c r="AY90" s="24" t="s">
        <v>150</v>
      </c>
      <c r="BE90" s="214">
        <f>IF(N90="základní",J90,0)</f>
        <v>0</v>
      </c>
      <c r="BF90" s="214">
        <f>IF(N90="snížená",J90,0)</f>
        <v>0</v>
      </c>
      <c r="BG90" s="214">
        <f>IF(N90="zákl. přenesená",J90,0)</f>
        <v>0</v>
      </c>
      <c r="BH90" s="214">
        <f>IF(N90="sníž. přenesená",J90,0)</f>
        <v>0</v>
      </c>
      <c r="BI90" s="214">
        <f>IF(N90="nulová",J90,0)</f>
        <v>0</v>
      </c>
      <c r="BJ90" s="24" t="s">
        <v>24</v>
      </c>
      <c r="BK90" s="214">
        <f>ROUND(I90*H90,2)</f>
        <v>0</v>
      </c>
      <c r="BL90" s="24" t="s">
        <v>158</v>
      </c>
      <c r="BM90" s="24" t="s">
        <v>162</v>
      </c>
    </row>
    <row r="91" spans="2:65" s="1" customFormat="1" ht="25.5" customHeight="1">
      <c r="B91" s="41"/>
      <c r="C91" s="203" t="s">
        <v>163</v>
      </c>
      <c r="D91" s="203" t="s">
        <v>153</v>
      </c>
      <c r="E91" s="204" t="s">
        <v>164</v>
      </c>
      <c r="F91" s="205" t="s">
        <v>165</v>
      </c>
      <c r="G91" s="206" t="s">
        <v>156</v>
      </c>
      <c r="H91" s="207">
        <v>1</v>
      </c>
      <c r="I91" s="208"/>
      <c r="J91" s="209">
        <f>ROUND(I91*H91,2)</f>
        <v>0</v>
      </c>
      <c r="K91" s="205" t="s">
        <v>157</v>
      </c>
      <c r="L91" s="61"/>
      <c r="M91" s="210" t="s">
        <v>22</v>
      </c>
      <c r="N91" s="211" t="s">
        <v>46</v>
      </c>
      <c r="O91" s="42"/>
      <c r="P91" s="212">
        <f>O91*H91</f>
        <v>0</v>
      </c>
      <c r="Q91" s="212">
        <v>0</v>
      </c>
      <c r="R91" s="212">
        <f>Q91*H91</f>
        <v>0</v>
      </c>
      <c r="S91" s="212">
        <v>0</v>
      </c>
      <c r="T91" s="213">
        <f>S91*H91</f>
        <v>0</v>
      </c>
      <c r="AR91" s="24" t="s">
        <v>158</v>
      </c>
      <c r="AT91" s="24" t="s">
        <v>153</v>
      </c>
      <c r="AU91" s="24" t="s">
        <v>83</v>
      </c>
      <c r="AY91" s="24" t="s">
        <v>150</v>
      </c>
      <c r="BE91" s="214">
        <f>IF(N91="základní",J91,0)</f>
        <v>0</v>
      </c>
      <c r="BF91" s="214">
        <f>IF(N91="snížená",J91,0)</f>
        <v>0</v>
      </c>
      <c r="BG91" s="214">
        <f>IF(N91="zákl. přenesená",J91,0)</f>
        <v>0</v>
      </c>
      <c r="BH91" s="214">
        <f>IF(N91="sníž. přenesená",J91,0)</f>
        <v>0</v>
      </c>
      <c r="BI91" s="214">
        <f>IF(N91="nulová",J91,0)</f>
        <v>0</v>
      </c>
      <c r="BJ91" s="24" t="s">
        <v>24</v>
      </c>
      <c r="BK91" s="214">
        <f>ROUND(I91*H91,2)</f>
        <v>0</v>
      </c>
      <c r="BL91" s="24" t="s">
        <v>158</v>
      </c>
      <c r="BM91" s="24" t="s">
        <v>166</v>
      </c>
    </row>
    <row r="92" spans="2:63" s="11" customFormat="1" ht="29.85" customHeight="1">
      <c r="B92" s="187"/>
      <c r="C92" s="188"/>
      <c r="D92" s="189" t="s">
        <v>74</v>
      </c>
      <c r="E92" s="201" t="s">
        <v>167</v>
      </c>
      <c r="F92" s="201" t="s">
        <v>168</v>
      </c>
      <c r="G92" s="188"/>
      <c r="H92" s="188"/>
      <c r="I92" s="191"/>
      <c r="J92" s="202">
        <f>BK92</f>
        <v>0</v>
      </c>
      <c r="K92" s="188"/>
      <c r="L92" s="193"/>
      <c r="M92" s="194"/>
      <c r="N92" s="195"/>
      <c r="O92" s="195"/>
      <c r="P92" s="196">
        <f>P93</f>
        <v>0</v>
      </c>
      <c r="Q92" s="195"/>
      <c r="R92" s="196">
        <f>R93</f>
        <v>0</v>
      </c>
      <c r="S92" s="195"/>
      <c r="T92" s="197">
        <f>T93</f>
        <v>0</v>
      </c>
      <c r="AR92" s="198" t="s">
        <v>149</v>
      </c>
      <c r="AT92" s="199" t="s">
        <v>74</v>
      </c>
      <c r="AU92" s="199" t="s">
        <v>24</v>
      </c>
      <c r="AY92" s="198" t="s">
        <v>150</v>
      </c>
      <c r="BK92" s="200">
        <f>BK93</f>
        <v>0</v>
      </c>
    </row>
    <row r="93" spans="2:65" s="1" customFormat="1" ht="16.5" customHeight="1">
      <c r="B93" s="41"/>
      <c r="C93" s="203" t="s">
        <v>169</v>
      </c>
      <c r="D93" s="203" t="s">
        <v>153</v>
      </c>
      <c r="E93" s="204" t="s">
        <v>170</v>
      </c>
      <c r="F93" s="205" t="s">
        <v>171</v>
      </c>
      <c r="G93" s="206" t="s">
        <v>156</v>
      </c>
      <c r="H93" s="207">
        <v>1</v>
      </c>
      <c r="I93" s="208"/>
      <c r="J93" s="209">
        <f>ROUND(I93*H93,2)</f>
        <v>0</v>
      </c>
      <c r="K93" s="205" t="s">
        <v>157</v>
      </c>
      <c r="L93" s="61"/>
      <c r="M93" s="210" t="s">
        <v>22</v>
      </c>
      <c r="N93" s="211" t="s">
        <v>46</v>
      </c>
      <c r="O93" s="42"/>
      <c r="P93" s="212">
        <f>O93*H93</f>
        <v>0</v>
      </c>
      <c r="Q93" s="212">
        <v>0</v>
      </c>
      <c r="R93" s="212">
        <f>Q93*H93</f>
        <v>0</v>
      </c>
      <c r="S93" s="212">
        <v>0</v>
      </c>
      <c r="T93" s="213">
        <f>S93*H93</f>
        <v>0</v>
      </c>
      <c r="AR93" s="24" t="s">
        <v>158</v>
      </c>
      <c r="AT93" s="24" t="s">
        <v>153</v>
      </c>
      <c r="AU93" s="24" t="s">
        <v>83</v>
      </c>
      <c r="AY93" s="24" t="s">
        <v>150</v>
      </c>
      <c r="BE93" s="214">
        <f>IF(N93="základní",J93,0)</f>
        <v>0</v>
      </c>
      <c r="BF93" s="214">
        <f>IF(N93="snížená",J93,0)</f>
        <v>0</v>
      </c>
      <c r="BG93" s="214">
        <f>IF(N93="zákl. přenesená",J93,0)</f>
        <v>0</v>
      </c>
      <c r="BH93" s="214">
        <f>IF(N93="sníž. přenesená",J93,0)</f>
        <v>0</v>
      </c>
      <c r="BI93" s="214">
        <f>IF(N93="nulová",J93,0)</f>
        <v>0</v>
      </c>
      <c r="BJ93" s="24" t="s">
        <v>24</v>
      </c>
      <c r="BK93" s="214">
        <f>ROUND(I93*H93,2)</f>
        <v>0</v>
      </c>
      <c r="BL93" s="24" t="s">
        <v>158</v>
      </c>
      <c r="BM93" s="24" t="s">
        <v>172</v>
      </c>
    </row>
    <row r="94" spans="2:63" s="11" customFormat="1" ht="29.85" customHeight="1">
      <c r="B94" s="187"/>
      <c r="C94" s="188"/>
      <c r="D94" s="189" t="s">
        <v>74</v>
      </c>
      <c r="E94" s="201" t="s">
        <v>173</v>
      </c>
      <c r="F94" s="201" t="s">
        <v>174</v>
      </c>
      <c r="G94" s="188"/>
      <c r="H94" s="188"/>
      <c r="I94" s="191"/>
      <c r="J94" s="202">
        <f>BK94</f>
        <v>0</v>
      </c>
      <c r="K94" s="188"/>
      <c r="L94" s="193"/>
      <c r="M94" s="194"/>
      <c r="N94" s="195"/>
      <c r="O94" s="195"/>
      <c r="P94" s="196">
        <f>SUM(P95:P96)</f>
        <v>0</v>
      </c>
      <c r="Q94" s="195"/>
      <c r="R94" s="196">
        <f>SUM(R95:R96)</f>
        <v>0</v>
      </c>
      <c r="S94" s="195"/>
      <c r="T94" s="197">
        <f>SUM(T95:T96)</f>
        <v>0</v>
      </c>
      <c r="AR94" s="198" t="s">
        <v>149</v>
      </c>
      <c r="AT94" s="199" t="s">
        <v>74</v>
      </c>
      <c r="AU94" s="199" t="s">
        <v>24</v>
      </c>
      <c r="AY94" s="198" t="s">
        <v>150</v>
      </c>
      <c r="BK94" s="200">
        <f>SUM(BK95:BK96)</f>
        <v>0</v>
      </c>
    </row>
    <row r="95" spans="2:65" s="1" customFormat="1" ht="16.5" customHeight="1">
      <c r="B95" s="41"/>
      <c r="C95" s="203" t="s">
        <v>149</v>
      </c>
      <c r="D95" s="203" t="s">
        <v>153</v>
      </c>
      <c r="E95" s="204" t="s">
        <v>175</v>
      </c>
      <c r="F95" s="205" t="s">
        <v>176</v>
      </c>
      <c r="G95" s="206" t="s">
        <v>156</v>
      </c>
      <c r="H95" s="207">
        <v>1</v>
      </c>
      <c r="I95" s="208"/>
      <c r="J95" s="209">
        <f>ROUND(I95*H95,2)</f>
        <v>0</v>
      </c>
      <c r="K95" s="205" t="s">
        <v>157</v>
      </c>
      <c r="L95" s="61"/>
      <c r="M95" s="210" t="s">
        <v>22</v>
      </c>
      <c r="N95" s="211" t="s">
        <v>46</v>
      </c>
      <c r="O95" s="42"/>
      <c r="P95" s="212">
        <f>O95*H95</f>
        <v>0</v>
      </c>
      <c r="Q95" s="212">
        <v>0</v>
      </c>
      <c r="R95" s="212">
        <f>Q95*H95</f>
        <v>0</v>
      </c>
      <c r="S95" s="212">
        <v>0</v>
      </c>
      <c r="T95" s="213">
        <f>S95*H95</f>
        <v>0</v>
      </c>
      <c r="AR95" s="24" t="s">
        <v>158</v>
      </c>
      <c r="AT95" s="24" t="s">
        <v>153</v>
      </c>
      <c r="AU95" s="24" t="s">
        <v>83</v>
      </c>
      <c r="AY95" s="24" t="s">
        <v>150</v>
      </c>
      <c r="BE95" s="214">
        <f>IF(N95="základní",J95,0)</f>
        <v>0</v>
      </c>
      <c r="BF95" s="214">
        <f>IF(N95="snížená",J95,0)</f>
        <v>0</v>
      </c>
      <c r="BG95" s="214">
        <f>IF(N95="zákl. přenesená",J95,0)</f>
        <v>0</v>
      </c>
      <c r="BH95" s="214">
        <f>IF(N95="sníž. přenesená",J95,0)</f>
        <v>0</v>
      </c>
      <c r="BI95" s="214">
        <f>IF(N95="nulová",J95,0)</f>
        <v>0</v>
      </c>
      <c r="BJ95" s="24" t="s">
        <v>24</v>
      </c>
      <c r="BK95" s="214">
        <f>ROUND(I95*H95,2)</f>
        <v>0</v>
      </c>
      <c r="BL95" s="24" t="s">
        <v>158</v>
      </c>
      <c r="BM95" s="24" t="s">
        <v>177</v>
      </c>
    </row>
    <row r="96" spans="2:65" s="1" customFormat="1" ht="25.5" customHeight="1">
      <c r="B96" s="41"/>
      <c r="C96" s="203" t="s">
        <v>178</v>
      </c>
      <c r="D96" s="203" t="s">
        <v>153</v>
      </c>
      <c r="E96" s="204" t="s">
        <v>179</v>
      </c>
      <c r="F96" s="205" t="s">
        <v>180</v>
      </c>
      <c r="G96" s="206" t="s">
        <v>156</v>
      </c>
      <c r="H96" s="207">
        <v>1</v>
      </c>
      <c r="I96" s="208"/>
      <c r="J96" s="209">
        <f>ROUND(I96*H96,2)</f>
        <v>0</v>
      </c>
      <c r="K96" s="205" t="s">
        <v>157</v>
      </c>
      <c r="L96" s="61"/>
      <c r="M96" s="210" t="s">
        <v>22</v>
      </c>
      <c r="N96" s="215" t="s">
        <v>46</v>
      </c>
      <c r="O96" s="216"/>
      <c r="P96" s="217">
        <f>O96*H96</f>
        <v>0</v>
      </c>
      <c r="Q96" s="217">
        <v>0</v>
      </c>
      <c r="R96" s="217">
        <f>Q96*H96</f>
        <v>0</v>
      </c>
      <c r="S96" s="217">
        <v>0</v>
      </c>
      <c r="T96" s="218">
        <f>S96*H96</f>
        <v>0</v>
      </c>
      <c r="AR96" s="24" t="s">
        <v>158</v>
      </c>
      <c r="AT96" s="24" t="s">
        <v>153</v>
      </c>
      <c r="AU96" s="24" t="s">
        <v>83</v>
      </c>
      <c r="AY96" s="24" t="s">
        <v>150</v>
      </c>
      <c r="BE96" s="214">
        <f>IF(N96="základní",J96,0)</f>
        <v>0</v>
      </c>
      <c r="BF96" s="214">
        <f>IF(N96="snížená",J96,0)</f>
        <v>0</v>
      </c>
      <c r="BG96" s="214">
        <f>IF(N96="zákl. přenesená",J96,0)</f>
        <v>0</v>
      </c>
      <c r="BH96" s="214">
        <f>IF(N96="sníž. přenesená",J96,0)</f>
        <v>0</v>
      </c>
      <c r="BI96" s="214">
        <f>IF(N96="nulová",J96,0)</f>
        <v>0</v>
      </c>
      <c r="BJ96" s="24" t="s">
        <v>24</v>
      </c>
      <c r="BK96" s="214">
        <f>ROUND(I96*H96,2)</f>
        <v>0</v>
      </c>
      <c r="BL96" s="24" t="s">
        <v>158</v>
      </c>
      <c r="BM96" s="24" t="s">
        <v>181</v>
      </c>
    </row>
    <row r="97" spans="2:12" s="1" customFormat="1" ht="6.95" customHeight="1">
      <c r="B97" s="56"/>
      <c r="C97" s="57"/>
      <c r="D97" s="57"/>
      <c r="E97" s="57"/>
      <c r="F97" s="57"/>
      <c r="G97" s="57"/>
      <c r="H97" s="57"/>
      <c r="I97" s="148"/>
      <c r="J97" s="57"/>
      <c r="K97" s="57"/>
      <c r="L97" s="61"/>
    </row>
  </sheetData>
  <sheetProtection algorithmName="SHA-512" hashValue="Hr4ygjOg7FPwMyA5Z/ztvFITJ/uvJX9ZSqvNLCnlWtMJlNp+hElTA7UQmpvR/5N3XyqxeScaf3cgzFg5+yVWRg==" saltValue="d2OYRMLXRX+mbvauavcOm6kavzR+n3mBKhV7F1VHXUWGoFvMLfYMgHlmUOFc0SsQc2lOo/AmSFFncpyrJK/dXw==" spinCount="100000" sheet="1" objects="1" scenarios="1" formatColumns="0" formatRows="0" autoFilter="0"/>
  <autoFilter ref="C85:K96"/>
  <mergeCells count="13">
    <mergeCell ref="E78:H78"/>
    <mergeCell ref="G1:H1"/>
    <mergeCell ref="L2:V2"/>
    <mergeCell ref="E49:H49"/>
    <mergeCell ref="E51:H51"/>
    <mergeCell ref="J55:J56"/>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2"/>
  <sheetViews>
    <sheetView showGridLines="0" workbookViewId="0" topLeftCell="A1">
      <pane ySplit="1" topLeftCell="A2"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115</v>
      </c>
      <c r="G1" s="411" t="s">
        <v>116</v>
      </c>
      <c r="H1" s="411"/>
      <c r="I1" s="124"/>
      <c r="J1" s="123" t="s">
        <v>117</v>
      </c>
      <c r="K1" s="122" t="s">
        <v>118</v>
      </c>
      <c r="L1" s="123" t="s">
        <v>119</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76"/>
      <c r="M2" s="376"/>
      <c r="N2" s="376"/>
      <c r="O2" s="376"/>
      <c r="P2" s="376"/>
      <c r="Q2" s="376"/>
      <c r="R2" s="376"/>
      <c r="S2" s="376"/>
      <c r="T2" s="376"/>
      <c r="U2" s="376"/>
      <c r="V2" s="376"/>
      <c r="AT2" s="24" t="s">
        <v>90</v>
      </c>
    </row>
    <row r="3" spans="2:46" ht="6.95" customHeight="1">
      <c r="B3" s="25"/>
      <c r="C3" s="26"/>
      <c r="D3" s="26"/>
      <c r="E3" s="26"/>
      <c r="F3" s="26"/>
      <c r="G3" s="26"/>
      <c r="H3" s="26"/>
      <c r="I3" s="125"/>
      <c r="J3" s="26"/>
      <c r="K3" s="27"/>
      <c r="AT3" s="24" t="s">
        <v>83</v>
      </c>
    </row>
    <row r="4" spans="2:46" ht="36.95" customHeight="1">
      <c r="B4" s="28"/>
      <c r="C4" s="29"/>
      <c r="D4" s="30" t="s">
        <v>120</v>
      </c>
      <c r="E4" s="29"/>
      <c r="F4" s="29"/>
      <c r="G4" s="29"/>
      <c r="H4" s="29"/>
      <c r="I4" s="126"/>
      <c r="J4" s="29"/>
      <c r="K4" s="31"/>
      <c r="M4" s="32" t="s">
        <v>12</v>
      </c>
      <c r="AT4" s="24" t="s">
        <v>6</v>
      </c>
    </row>
    <row r="5" spans="2:11" ht="6.95" customHeight="1">
      <c r="B5" s="28"/>
      <c r="C5" s="29"/>
      <c r="D5" s="29"/>
      <c r="E5" s="29"/>
      <c r="F5" s="29"/>
      <c r="G5" s="29"/>
      <c r="H5" s="29"/>
      <c r="I5" s="126"/>
      <c r="J5" s="29"/>
      <c r="K5" s="31"/>
    </row>
    <row r="6" spans="2:11" ht="15">
      <c r="B6" s="28"/>
      <c r="C6" s="29"/>
      <c r="D6" s="37" t="s">
        <v>18</v>
      </c>
      <c r="E6" s="29"/>
      <c r="F6" s="29"/>
      <c r="G6" s="29"/>
      <c r="H6" s="29"/>
      <c r="I6" s="126"/>
      <c r="J6" s="29"/>
      <c r="K6" s="31"/>
    </row>
    <row r="7" spans="2:11" ht="16.5" customHeight="1">
      <c r="B7" s="28"/>
      <c r="C7" s="29"/>
      <c r="D7" s="29"/>
      <c r="E7" s="412" t="str">
        <f>'Rekapitulace stavby'!K6</f>
        <v>STAVEBNÍ ÚPRAVY V OKOLÍ NÁDRAŽÍ V ČESKÉM BRODĚ- ČÁST4 - PARKOVIŠTĚ V NÁKLADOVÉ ČÁSTI NÁDRAŽÍ</v>
      </c>
      <c r="F7" s="418"/>
      <c r="G7" s="418"/>
      <c r="H7" s="418"/>
      <c r="I7" s="126"/>
      <c r="J7" s="29"/>
      <c r="K7" s="31"/>
    </row>
    <row r="8" spans="2:11" ht="15">
      <c r="B8" s="28"/>
      <c r="C8" s="29"/>
      <c r="D8" s="37" t="s">
        <v>121</v>
      </c>
      <c r="E8" s="29"/>
      <c r="F8" s="29"/>
      <c r="G8" s="29"/>
      <c r="H8" s="29"/>
      <c r="I8" s="126"/>
      <c r="J8" s="29"/>
      <c r="K8" s="31"/>
    </row>
    <row r="9" spans="2:11" s="1" customFormat="1" ht="16.5" customHeight="1">
      <c r="B9" s="41"/>
      <c r="C9" s="42"/>
      <c r="D9" s="42"/>
      <c r="E9" s="412" t="s">
        <v>182</v>
      </c>
      <c r="F9" s="413"/>
      <c r="G9" s="413"/>
      <c r="H9" s="413"/>
      <c r="I9" s="127"/>
      <c r="J9" s="42"/>
      <c r="K9" s="45"/>
    </row>
    <row r="10" spans="2:11" s="1" customFormat="1" ht="15">
      <c r="B10" s="41"/>
      <c r="C10" s="42"/>
      <c r="D10" s="37" t="s">
        <v>123</v>
      </c>
      <c r="E10" s="42"/>
      <c r="F10" s="42"/>
      <c r="G10" s="42"/>
      <c r="H10" s="42"/>
      <c r="I10" s="127"/>
      <c r="J10" s="42"/>
      <c r="K10" s="45"/>
    </row>
    <row r="11" spans="2:11" s="1" customFormat="1" ht="36.95" customHeight="1">
      <c r="B11" s="41"/>
      <c r="C11" s="42"/>
      <c r="D11" s="42"/>
      <c r="E11" s="414" t="s">
        <v>182</v>
      </c>
      <c r="F11" s="413"/>
      <c r="G11" s="413"/>
      <c r="H11" s="413"/>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21</v>
      </c>
      <c r="E13" s="42"/>
      <c r="F13" s="35" t="s">
        <v>22</v>
      </c>
      <c r="G13" s="42"/>
      <c r="H13" s="42"/>
      <c r="I13" s="128" t="s">
        <v>23</v>
      </c>
      <c r="J13" s="35" t="s">
        <v>22</v>
      </c>
      <c r="K13" s="45"/>
    </row>
    <row r="14" spans="2:11" s="1" customFormat="1" ht="14.45" customHeight="1">
      <c r="B14" s="41"/>
      <c r="C14" s="42"/>
      <c r="D14" s="37" t="s">
        <v>25</v>
      </c>
      <c r="E14" s="42"/>
      <c r="F14" s="35" t="s">
        <v>26</v>
      </c>
      <c r="G14" s="42"/>
      <c r="H14" s="42"/>
      <c r="I14" s="128" t="s">
        <v>27</v>
      </c>
      <c r="J14" s="129" t="str">
        <f>'Rekapitulace stavby'!AN8</f>
        <v>29. 1. 2019</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31</v>
      </c>
      <c r="E16" s="42"/>
      <c r="F16" s="42"/>
      <c r="G16" s="42"/>
      <c r="H16" s="42"/>
      <c r="I16" s="128" t="s">
        <v>32</v>
      </c>
      <c r="J16" s="35" t="str">
        <f>IF('Rekapitulace stavby'!AN10="","",'Rekapitulace stavby'!AN10)</f>
        <v/>
      </c>
      <c r="K16" s="45"/>
    </row>
    <row r="17" spans="2:11" s="1" customFormat="1" ht="18" customHeight="1">
      <c r="B17" s="41"/>
      <c r="C17" s="42"/>
      <c r="D17" s="42"/>
      <c r="E17" s="35" t="str">
        <f>IF('Rekapitulace stavby'!E11="","",'Rekapitulace stavby'!E11)</f>
        <v>Město Český Brod</v>
      </c>
      <c r="F17" s="42"/>
      <c r="G17" s="42"/>
      <c r="H17" s="42"/>
      <c r="I17" s="128" t="s">
        <v>34</v>
      </c>
      <c r="J17" s="35" t="str">
        <f>IF('Rekapitulace stavby'!AN11="","",'Rekapitulace stavby'!AN11)</f>
        <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35</v>
      </c>
      <c r="E19" s="42"/>
      <c r="F19" s="42"/>
      <c r="G19" s="42"/>
      <c r="H19" s="42"/>
      <c r="I19" s="128" t="s">
        <v>32</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34</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37</v>
      </c>
      <c r="E22" s="42"/>
      <c r="F22" s="42"/>
      <c r="G22" s="42"/>
      <c r="H22" s="42"/>
      <c r="I22" s="128" t="s">
        <v>32</v>
      </c>
      <c r="J22" s="35" t="str">
        <f>IF('Rekapitulace stavby'!AN16="","",'Rekapitulace stavby'!AN16)</f>
        <v/>
      </c>
      <c r="K22" s="45"/>
    </row>
    <row r="23" spans="2:11" s="1" customFormat="1" ht="18" customHeight="1">
      <c r="B23" s="41"/>
      <c r="C23" s="42"/>
      <c r="D23" s="42"/>
      <c r="E23" s="35" t="str">
        <f>IF('Rekapitulace stavby'!E17="","",'Rekapitulace stavby'!E17)</f>
        <v xml:space="preserve"> </v>
      </c>
      <c r="F23" s="42"/>
      <c r="G23" s="42"/>
      <c r="H23" s="42"/>
      <c r="I23" s="128" t="s">
        <v>34</v>
      </c>
      <c r="J23" s="35" t="str">
        <f>IF('Rekapitulace stavby'!AN17="","",'Rekapitulace stavby'!AN17)</f>
        <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39</v>
      </c>
      <c r="E25" s="42"/>
      <c r="F25" s="42"/>
      <c r="G25" s="42"/>
      <c r="H25" s="42"/>
      <c r="I25" s="127"/>
      <c r="J25" s="42"/>
      <c r="K25" s="45"/>
    </row>
    <row r="26" spans="2:11" s="7" customFormat="1" ht="16.5" customHeight="1">
      <c r="B26" s="130"/>
      <c r="C26" s="131"/>
      <c r="D26" s="131"/>
      <c r="E26" s="386" t="s">
        <v>22</v>
      </c>
      <c r="F26" s="386"/>
      <c r="G26" s="386"/>
      <c r="H26" s="386"/>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41</v>
      </c>
      <c r="E29" s="42"/>
      <c r="F29" s="42"/>
      <c r="G29" s="42"/>
      <c r="H29" s="42"/>
      <c r="I29" s="127"/>
      <c r="J29" s="137">
        <f>ROUND(J86,2)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43</v>
      </c>
      <c r="G31" s="42"/>
      <c r="H31" s="42"/>
      <c r="I31" s="138" t="s">
        <v>42</v>
      </c>
      <c r="J31" s="46" t="s">
        <v>44</v>
      </c>
      <c r="K31" s="45"/>
    </row>
    <row r="32" spans="2:11" s="1" customFormat="1" ht="14.45" customHeight="1">
      <c r="B32" s="41"/>
      <c r="C32" s="42"/>
      <c r="D32" s="49" t="s">
        <v>45</v>
      </c>
      <c r="E32" s="49" t="s">
        <v>46</v>
      </c>
      <c r="F32" s="139">
        <f>ROUND(SUM(BE86:BE191),2)</f>
        <v>0</v>
      </c>
      <c r="G32" s="42"/>
      <c r="H32" s="42"/>
      <c r="I32" s="140">
        <v>0.21</v>
      </c>
      <c r="J32" s="139">
        <f>ROUND(ROUND((SUM(BE86:BE191)),2)*I32,2)</f>
        <v>0</v>
      </c>
      <c r="K32" s="45"/>
    </row>
    <row r="33" spans="2:11" s="1" customFormat="1" ht="14.45" customHeight="1">
      <c r="B33" s="41"/>
      <c r="C33" s="42"/>
      <c r="D33" s="42"/>
      <c r="E33" s="49" t="s">
        <v>47</v>
      </c>
      <c r="F33" s="139">
        <f>ROUND(SUM(BF86:BF191),2)</f>
        <v>0</v>
      </c>
      <c r="G33" s="42"/>
      <c r="H33" s="42"/>
      <c r="I33" s="140">
        <v>0.15</v>
      </c>
      <c r="J33" s="139">
        <f>ROUND(ROUND((SUM(BF86:BF191)),2)*I33,2)</f>
        <v>0</v>
      </c>
      <c r="K33" s="45"/>
    </row>
    <row r="34" spans="2:11" s="1" customFormat="1" ht="14.45" customHeight="1" hidden="1">
      <c r="B34" s="41"/>
      <c r="C34" s="42"/>
      <c r="D34" s="42"/>
      <c r="E34" s="49" t="s">
        <v>48</v>
      </c>
      <c r="F34" s="139">
        <f>ROUND(SUM(BG86:BG191),2)</f>
        <v>0</v>
      </c>
      <c r="G34" s="42"/>
      <c r="H34" s="42"/>
      <c r="I34" s="140">
        <v>0.21</v>
      </c>
      <c r="J34" s="139">
        <v>0</v>
      </c>
      <c r="K34" s="45"/>
    </row>
    <row r="35" spans="2:11" s="1" customFormat="1" ht="14.45" customHeight="1" hidden="1">
      <c r="B35" s="41"/>
      <c r="C35" s="42"/>
      <c r="D35" s="42"/>
      <c r="E35" s="49" t="s">
        <v>49</v>
      </c>
      <c r="F35" s="139">
        <f>ROUND(SUM(BH86:BH191),2)</f>
        <v>0</v>
      </c>
      <c r="G35" s="42"/>
      <c r="H35" s="42"/>
      <c r="I35" s="140">
        <v>0.15</v>
      </c>
      <c r="J35" s="139">
        <v>0</v>
      </c>
      <c r="K35" s="45"/>
    </row>
    <row r="36" spans="2:11" s="1" customFormat="1" ht="14.45" customHeight="1" hidden="1">
      <c r="B36" s="41"/>
      <c r="C36" s="42"/>
      <c r="D36" s="42"/>
      <c r="E36" s="49" t="s">
        <v>50</v>
      </c>
      <c r="F36" s="139">
        <f>ROUND(SUM(BI86:BI191),2)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51</v>
      </c>
      <c r="E38" s="79"/>
      <c r="F38" s="79"/>
      <c r="G38" s="143" t="s">
        <v>52</v>
      </c>
      <c r="H38" s="144" t="s">
        <v>53</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124</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16.5" customHeight="1">
      <c r="B47" s="41"/>
      <c r="C47" s="42"/>
      <c r="D47" s="42"/>
      <c r="E47" s="412" t="str">
        <f>E7</f>
        <v>STAVEBNÍ ÚPRAVY V OKOLÍ NÁDRAŽÍ V ČESKÉM BRODĚ- ČÁST4 - PARKOVIŠTĚ V NÁKLADOVÉ ČÁSTI NÁDRAŽÍ</v>
      </c>
      <c r="F47" s="418"/>
      <c r="G47" s="418"/>
      <c r="H47" s="418"/>
      <c r="I47" s="127"/>
      <c r="J47" s="42"/>
      <c r="K47" s="45"/>
    </row>
    <row r="48" spans="2:11" ht="15">
      <c r="B48" s="28"/>
      <c r="C48" s="37" t="s">
        <v>121</v>
      </c>
      <c r="D48" s="29"/>
      <c r="E48" s="29"/>
      <c r="F48" s="29"/>
      <c r="G48" s="29"/>
      <c r="H48" s="29"/>
      <c r="I48" s="126"/>
      <c r="J48" s="29"/>
      <c r="K48" s="31"/>
    </row>
    <row r="49" spans="2:11" s="1" customFormat="1" ht="16.5" customHeight="1">
      <c r="B49" s="41"/>
      <c r="C49" s="42"/>
      <c r="D49" s="42"/>
      <c r="E49" s="412" t="s">
        <v>182</v>
      </c>
      <c r="F49" s="413"/>
      <c r="G49" s="413"/>
      <c r="H49" s="413"/>
      <c r="I49" s="127"/>
      <c r="J49" s="42"/>
      <c r="K49" s="45"/>
    </row>
    <row r="50" spans="2:11" s="1" customFormat="1" ht="14.45" customHeight="1">
      <c r="B50" s="41"/>
      <c r="C50" s="37" t="s">
        <v>123</v>
      </c>
      <c r="D50" s="42"/>
      <c r="E50" s="42"/>
      <c r="F50" s="42"/>
      <c r="G50" s="42"/>
      <c r="H50" s="42"/>
      <c r="I50" s="127"/>
      <c r="J50" s="42"/>
      <c r="K50" s="45"/>
    </row>
    <row r="51" spans="2:11" s="1" customFormat="1" ht="17.25" customHeight="1">
      <c r="B51" s="41"/>
      <c r="C51" s="42"/>
      <c r="D51" s="42"/>
      <c r="E51" s="414" t="str">
        <f>E11</f>
        <v>SO 004 - Příprava staveniště v nákladové části nádraží</v>
      </c>
      <c r="F51" s="413"/>
      <c r="G51" s="413"/>
      <c r="H51" s="413"/>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25</v>
      </c>
      <c r="D53" s="42"/>
      <c r="E53" s="42"/>
      <c r="F53" s="35" t="str">
        <f>F14</f>
        <v xml:space="preserve"> </v>
      </c>
      <c r="G53" s="42"/>
      <c r="H53" s="42"/>
      <c r="I53" s="128" t="s">
        <v>27</v>
      </c>
      <c r="J53" s="129" t="str">
        <f>IF(J14="","",J14)</f>
        <v>29. 1. 2019</v>
      </c>
      <c r="K53" s="45"/>
    </row>
    <row r="54" spans="2:11" s="1" customFormat="1" ht="6.95" customHeight="1">
      <c r="B54" s="41"/>
      <c r="C54" s="42"/>
      <c r="D54" s="42"/>
      <c r="E54" s="42"/>
      <c r="F54" s="42"/>
      <c r="G54" s="42"/>
      <c r="H54" s="42"/>
      <c r="I54" s="127"/>
      <c r="J54" s="42"/>
      <c r="K54" s="45"/>
    </row>
    <row r="55" spans="2:11" s="1" customFormat="1" ht="15">
      <c r="B55" s="41"/>
      <c r="C55" s="37" t="s">
        <v>31</v>
      </c>
      <c r="D55" s="42"/>
      <c r="E55" s="42"/>
      <c r="F55" s="35" t="str">
        <f>E17</f>
        <v>Město Český Brod</v>
      </c>
      <c r="G55" s="42"/>
      <c r="H55" s="42"/>
      <c r="I55" s="128" t="s">
        <v>37</v>
      </c>
      <c r="J55" s="386" t="str">
        <f>E23</f>
        <v xml:space="preserve"> </v>
      </c>
      <c r="K55" s="45"/>
    </row>
    <row r="56" spans="2:11" s="1" customFormat="1" ht="14.45" customHeight="1">
      <c r="B56" s="41"/>
      <c r="C56" s="37" t="s">
        <v>35</v>
      </c>
      <c r="D56" s="42"/>
      <c r="E56" s="42"/>
      <c r="F56" s="35" t="str">
        <f>IF(E20="","",E20)</f>
        <v/>
      </c>
      <c r="G56" s="42"/>
      <c r="H56" s="42"/>
      <c r="I56" s="127"/>
      <c r="J56" s="415"/>
      <c r="K56" s="45"/>
    </row>
    <row r="57" spans="2:11" s="1" customFormat="1" ht="10.35" customHeight="1">
      <c r="B57" s="41"/>
      <c r="C57" s="42"/>
      <c r="D57" s="42"/>
      <c r="E57" s="42"/>
      <c r="F57" s="42"/>
      <c r="G57" s="42"/>
      <c r="H57" s="42"/>
      <c r="I57" s="127"/>
      <c r="J57" s="42"/>
      <c r="K57" s="45"/>
    </row>
    <row r="58" spans="2:11" s="1" customFormat="1" ht="29.25" customHeight="1">
      <c r="B58" s="41"/>
      <c r="C58" s="153" t="s">
        <v>125</v>
      </c>
      <c r="D58" s="141"/>
      <c r="E58" s="141"/>
      <c r="F58" s="141"/>
      <c r="G58" s="141"/>
      <c r="H58" s="141"/>
      <c r="I58" s="154"/>
      <c r="J58" s="155" t="s">
        <v>126</v>
      </c>
      <c r="K58" s="156"/>
    </row>
    <row r="59" spans="2:11" s="1" customFormat="1" ht="10.35" customHeight="1">
      <c r="B59" s="41"/>
      <c r="C59" s="42"/>
      <c r="D59" s="42"/>
      <c r="E59" s="42"/>
      <c r="F59" s="42"/>
      <c r="G59" s="42"/>
      <c r="H59" s="42"/>
      <c r="I59" s="127"/>
      <c r="J59" s="42"/>
      <c r="K59" s="45"/>
    </row>
    <row r="60" spans="2:47" s="1" customFormat="1" ht="29.25" customHeight="1">
      <c r="B60" s="41"/>
      <c r="C60" s="157" t="s">
        <v>127</v>
      </c>
      <c r="D60" s="42"/>
      <c r="E60" s="42"/>
      <c r="F60" s="42"/>
      <c r="G60" s="42"/>
      <c r="H60" s="42"/>
      <c r="I60" s="127"/>
      <c r="J60" s="137">
        <f>J86</f>
        <v>0</v>
      </c>
      <c r="K60" s="45"/>
      <c r="AU60" s="24" t="s">
        <v>128</v>
      </c>
    </row>
    <row r="61" spans="2:11" s="8" customFormat="1" ht="24.95" customHeight="1">
      <c r="B61" s="158"/>
      <c r="C61" s="159"/>
      <c r="D61" s="160" t="s">
        <v>183</v>
      </c>
      <c r="E61" s="161"/>
      <c r="F61" s="161"/>
      <c r="G61" s="161"/>
      <c r="H61" s="161"/>
      <c r="I61" s="162"/>
      <c r="J61" s="163">
        <f>J87</f>
        <v>0</v>
      </c>
      <c r="K61" s="164"/>
    </row>
    <row r="62" spans="2:11" s="9" customFormat="1" ht="19.9" customHeight="1">
      <c r="B62" s="165"/>
      <c r="C62" s="166"/>
      <c r="D62" s="167" t="s">
        <v>184</v>
      </c>
      <c r="E62" s="168"/>
      <c r="F62" s="168"/>
      <c r="G62" s="168"/>
      <c r="H62" s="168"/>
      <c r="I62" s="169"/>
      <c r="J62" s="170">
        <f>J88</f>
        <v>0</v>
      </c>
      <c r="K62" s="171"/>
    </row>
    <row r="63" spans="2:11" s="9" customFormat="1" ht="19.9" customHeight="1">
      <c r="B63" s="165"/>
      <c r="C63" s="166"/>
      <c r="D63" s="167" t="s">
        <v>185</v>
      </c>
      <c r="E63" s="168"/>
      <c r="F63" s="168"/>
      <c r="G63" s="168"/>
      <c r="H63" s="168"/>
      <c r="I63" s="169"/>
      <c r="J63" s="170">
        <f>J159</f>
        <v>0</v>
      </c>
      <c r="K63" s="171"/>
    </row>
    <row r="64" spans="2:11" s="9" customFormat="1" ht="19.9" customHeight="1">
      <c r="B64" s="165"/>
      <c r="C64" s="166"/>
      <c r="D64" s="167" t="s">
        <v>186</v>
      </c>
      <c r="E64" s="168"/>
      <c r="F64" s="168"/>
      <c r="G64" s="168"/>
      <c r="H64" s="168"/>
      <c r="I64" s="169"/>
      <c r="J64" s="170">
        <f>J169</f>
        <v>0</v>
      </c>
      <c r="K64" s="171"/>
    </row>
    <row r="65" spans="2:11" s="1" customFormat="1" ht="21.75" customHeight="1">
      <c r="B65" s="41"/>
      <c r="C65" s="42"/>
      <c r="D65" s="42"/>
      <c r="E65" s="42"/>
      <c r="F65" s="42"/>
      <c r="G65" s="42"/>
      <c r="H65" s="42"/>
      <c r="I65" s="127"/>
      <c r="J65" s="42"/>
      <c r="K65" s="45"/>
    </row>
    <row r="66" spans="2:11" s="1" customFormat="1" ht="6.95" customHeight="1">
      <c r="B66" s="56"/>
      <c r="C66" s="57"/>
      <c r="D66" s="57"/>
      <c r="E66" s="57"/>
      <c r="F66" s="57"/>
      <c r="G66" s="57"/>
      <c r="H66" s="57"/>
      <c r="I66" s="148"/>
      <c r="J66" s="57"/>
      <c r="K66" s="58"/>
    </row>
    <row r="70" spans="2:12" s="1" customFormat="1" ht="6.95" customHeight="1">
      <c r="B70" s="59"/>
      <c r="C70" s="60"/>
      <c r="D70" s="60"/>
      <c r="E70" s="60"/>
      <c r="F70" s="60"/>
      <c r="G70" s="60"/>
      <c r="H70" s="60"/>
      <c r="I70" s="151"/>
      <c r="J70" s="60"/>
      <c r="K70" s="60"/>
      <c r="L70" s="61"/>
    </row>
    <row r="71" spans="2:12" s="1" customFormat="1" ht="36.95" customHeight="1">
      <c r="B71" s="41"/>
      <c r="C71" s="62" t="s">
        <v>133</v>
      </c>
      <c r="D71" s="63"/>
      <c r="E71" s="63"/>
      <c r="F71" s="63"/>
      <c r="G71" s="63"/>
      <c r="H71" s="63"/>
      <c r="I71" s="172"/>
      <c r="J71" s="63"/>
      <c r="K71" s="63"/>
      <c r="L71" s="61"/>
    </row>
    <row r="72" spans="2:12" s="1" customFormat="1" ht="6.95" customHeight="1">
      <c r="B72" s="41"/>
      <c r="C72" s="63"/>
      <c r="D72" s="63"/>
      <c r="E72" s="63"/>
      <c r="F72" s="63"/>
      <c r="G72" s="63"/>
      <c r="H72" s="63"/>
      <c r="I72" s="172"/>
      <c r="J72" s="63"/>
      <c r="K72" s="63"/>
      <c r="L72" s="61"/>
    </row>
    <row r="73" spans="2:12" s="1" customFormat="1" ht="14.45" customHeight="1">
      <c r="B73" s="41"/>
      <c r="C73" s="65" t="s">
        <v>18</v>
      </c>
      <c r="D73" s="63"/>
      <c r="E73" s="63"/>
      <c r="F73" s="63"/>
      <c r="G73" s="63"/>
      <c r="H73" s="63"/>
      <c r="I73" s="172"/>
      <c r="J73" s="63"/>
      <c r="K73" s="63"/>
      <c r="L73" s="61"/>
    </row>
    <row r="74" spans="2:12" s="1" customFormat="1" ht="16.5" customHeight="1">
      <c r="B74" s="41"/>
      <c r="C74" s="63"/>
      <c r="D74" s="63"/>
      <c r="E74" s="416" t="str">
        <f>E7</f>
        <v>STAVEBNÍ ÚPRAVY V OKOLÍ NÁDRAŽÍ V ČESKÉM BRODĚ- ČÁST4 - PARKOVIŠTĚ V NÁKLADOVÉ ČÁSTI NÁDRAŽÍ</v>
      </c>
      <c r="F74" s="417"/>
      <c r="G74" s="417"/>
      <c r="H74" s="417"/>
      <c r="I74" s="172"/>
      <c r="J74" s="63"/>
      <c r="K74" s="63"/>
      <c r="L74" s="61"/>
    </row>
    <row r="75" spans="2:12" ht="15">
      <c r="B75" s="28"/>
      <c r="C75" s="65" t="s">
        <v>121</v>
      </c>
      <c r="D75" s="173"/>
      <c r="E75" s="173"/>
      <c r="F75" s="173"/>
      <c r="G75" s="173"/>
      <c r="H75" s="173"/>
      <c r="J75" s="173"/>
      <c r="K75" s="173"/>
      <c r="L75" s="174"/>
    </row>
    <row r="76" spans="2:12" s="1" customFormat="1" ht="16.5" customHeight="1">
      <c r="B76" s="41"/>
      <c r="C76" s="63"/>
      <c r="D76" s="63"/>
      <c r="E76" s="416" t="s">
        <v>182</v>
      </c>
      <c r="F76" s="410"/>
      <c r="G76" s="410"/>
      <c r="H76" s="410"/>
      <c r="I76" s="172"/>
      <c r="J76" s="63"/>
      <c r="K76" s="63"/>
      <c r="L76" s="61"/>
    </row>
    <row r="77" spans="2:12" s="1" customFormat="1" ht="14.45" customHeight="1">
      <c r="B77" s="41"/>
      <c r="C77" s="65" t="s">
        <v>123</v>
      </c>
      <c r="D77" s="63"/>
      <c r="E77" s="63"/>
      <c r="F77" s="63"/>
      <c r="G77" s="63"/>
      <c r="H77" s="63"/>
      <c r="I77" s="172"/>
      <c r="J77" s="63"/>
      <c r="K77" s="63"/>
      <c r="L77" s="61"/>
    </row>
    <row r="78" spans="2:12" s="1" customFormat="1" ht="17.25" customHeight="1">
      <c r="B78" s="41"/>
      <c r="C78" s="63"/>
      <c r="D78" s="63"/>
      <c r="E78" s="394" t="str">
        <f>E11</f>
        <v>SO 004 - Příprava staveniště v nákladové části nádraží</v>
      </c>
      <c r="F78" s="410"/>
      <c r="G78" s="410"/>
      <c r="H78" s="410"/>
      <c r="I78" s="172"/>
      <c r="J78" s="63"/>
      <c r="K78" s="63"/>
      <c r="L78" s="61"/>
    </row>
    <row r="79" spans="2:12" s="1" customFormat="1" ht="6.95" customHeight="1">
      <c r="B79" s="41"/>
      <c r="C79" s="63"/>
      <c r="D79" s="63"/>
      <c r="E79" s="63"/>
      <c r="F79" s="63"/>
      <c r="G79" s="63"/>
      <c r="H79" s="63"/>
      <c r="I79" s="172"/>
      <c r="J79" s="63"/>
      <c r="K79" s="63"/>
      <c r="L79" s="61"/>
    </row>
    <row r="80" spans="2:12" s="1" customFormat="1" ht="18" customHeight="1">
      <c r="B80" s="41"/>
      <c r="C80" s="65" t="s">
        <v>25</v>
      </c>
      <c r="D80" s="63"/>
      <c r="E80" s="63"/>
      <c r="F80" s="175" t="str">
        <f>F14</f>
        <v xml:space="preserve"> </v>
      </c>
      <c r="G80" s="63"/>
      <c r="H80" s="63"/>
      <c r="I80" s="176" t="s">
        <v>27</v>
      </c>
      <c r="J80" s="73" t="str">
        <f>IF(J14="","",J14)</f>
        <v>29. 1. 2019</v>
      </c>
      <c r="K80" s="63"/>
      <c r="L80" s="61"/>
    </row>
    <row r="81" spans="2:12" s="1" customFormat="1" ht="6.95" customHeight="1">
      <c r="B81" s="41"/>
      <c r="C81" s="63"/>
      <c r="D81" s="63"/>
      <c r="E81" s="63"/>
      <c r="F81" s="63"/>
      <c r="G81" s="63"/>
      <c r="H81" s="63"/>
      <c r="I81" s="172"/>
      <c r="J81" s="63"/>
      <c r="K81" s="63"/>
      <c r="L81" s="61"/>
    </row>
    <row r="82" spans="2:12" s="1" customFormat="1" ht="15">
      <c r="B82" s="41"/>
      <c r="C82" s="65" t="s">
        <v>31</v>
      </c>
      <c r="D82" s="63"/>
      <c r="E82" s="63"/>
      <c r="F82" s="175" t="str">
        <f>E17</f>
        <v>Město Český Brod</v>
      </c>
      <c r="G82" s="63"/>
      <c r="H82" s="63"/>
      <c r="I82" s="176" t="s">
        <v>37</v>
      </c>
      <c r="J82" s="175" t="str">
        <f>E23</f>
        <v xml:space="preserve"> </v>
      </c>
      <c r="K82" s="63"/>
      <c r="L82" s="61"/>
    </row>
    <row r="83" spans="2:12" s="1" customFormat="1" ht="14.45" customHeight="1">
      <c r="B83" s="41"/>
      <c r="C83" s="65" t="s">
        <v>35</v>
      </c>
      <c r="D83" s="63"/>
      <c r="E83" s="63"/>
      <c r="F83" s="175" t="str">
        <f>IF(E20="","",E20)</f>
        <v/>
      </c>
      <c r="G83" s="63"/>
      <c r="H83" s="63"/>
      <c r="I83" s="172"/>
      <c r="J83" s="63"/>
      <c r="K83" s="63"/>
      <c r="L83" s="61"/>
    </row>
    <row r="84" spans="2:12" s="1" customFormat="1" ht="10.35" customHeight="1">
      <c r="B84" s="41"/>
      <c r="C84" s="63"/>
      <c r="D84" s="63"/>
      <c r="E84" s="63"/>
      <c r="F84" s="63"/>
      <c r="G84" s="63"/>
      <c r="H84" s="63"/>
      <c r="I84" s="172"/>
      <c r="J84" s="63"/>
      <c r="K84" s="63"/>
      <c r="L84" s="61"/>
    </row>
    <row r="85" spans="2:20" s="10" customFormat="1" ht="29.25" customHeight="1">
      <c r="B85" s="177"/>
      <c r="C85" s="178" t="s">
        <v>134</v>
      </c>
      <c r="D85" s="179" t="s">
        <v>60</v>
      </c>
      <c r="E85" s="179" t="s">
        <v>56</v>
      </c>
      <c r="F85" s="179" t="s">
        <v>135</v>
      </c>
      <c r="G85" s="179" t="s">
        <v>136</v>
      </c>
      <c r="H85" s="179" t="s">
        <v>137</v>
      </c>
      <c r="I85" s="180" t="s">
        <v>138</v>
      </c>
      <c r="J85" s="179" t="s">
        <v>126</v>
      </c>
      <c r="K85" s="181" t="s">
        <v>139</v>
      </c>
      <c r="L85" s="182"/>
      <c r="M85" s="81" t="s">
        <v>140</v>
      </c>
      <c r="N85" s="82" t="s">
        <v>45</v>
      </c>
      <c r="O85" s="82" t="s">
        <v>141</v>
      </c>
      <c r="P85" s="82" t="s">
        <v>142</v>
      </c>
      <c r="Q85" s="82" t="s">
        <v>143</v>
      </c>
      <c r="R85" s="82" t="s">
        <v>144</v>
      </c>
      <c r="S85" s="82" t="s">
        <v>145</v>
      </c>
      <c r="T85" s="83" t="s">
        <v>146</v>
      </c>
    </row>
    <row r="86" spans="2:63" s="1" customFormat="1" ht="29.25" customHeight="1">
      <c r="B86" s="41"/>
      <c r="C86" s="87" t="s">
        <v>127</v>
      </c>
      <c r="D86" s="63"/>
      <c r="E86" s="63"/>
      <c r="F86" s="63"/>
      <c r="G86" s="63"/>
      <c r="H86" s="63"/>
      <c r="I86" s="172"/>
      <c r="J86" s="183">
        <f>BK86</f>
        <v>0</v>
      </c>
      <c r="K86" s="63"/>
      <c r="L86" s="61"/>
      <c r="M86" s="84"/>
      <c r="N86" s="85"/>
      <c r="O86" s="85"/>
      <c r="P86" s="184">
        <f>P87</f>
        <v>0</v>
      </c>
      <c r="Q86" s="85"/>
      <c r="R86" s="184">
        <f>R87</f>
        <v>0.00051</v>
      </c>
      <c r="S86" s="85"/>
      <c r="T86" s="185">
        <f>T87</f>
        <v>84.89568</v>
      </c>
      <c r="AT86" s="24" t="s">
        <v>74</v>
      </c>
      <c r="AU86" s="24" t="s">
        <v>128</v>
      </c>
      <c r="BK86" s="186">
        <f>BK87</f>
        <v>0</v>
      </c>
    </row>
    <row r="87" spans="2:63" s="11" customFormat="1" ht="37.35" customHeight="1">
      <c r="B87" s="187"/>
      <c r="C87" s="188"/>
      <c r="D87" s="189" t="s">
        <v>74</v>
      </c>
      <c r="E87" s="190" t="s">
        <v>187</v>
      </c>
      <c r="F87" s="190" t="s">
        <v>188</v>
      </c>
      <c r="G87" s="188"/>
      <c r="H87" s="188"/>
      <c r="I87" s="191"/>
      <c r="J87" s="192">
        <f>BK87</f>
        <v>0</v>
      </c>
      <c r="K87" s="188"/>
      <c r="L87" s="193"/>
      <c r="M87" s="194"/>
      <c r="N87" s="195"/>
      <c r="O87" s="195"/>
      <c r="P87" s="196">
        <f>P88+P159+P169</f>
        <v>0</v>
      </c>
      <c r="Q87" s="195"/>
      <c r="R87" s="196">
        <f>R88+R159+R169</f>
        <v>0.00051</v>
      </c>
      <c r="S87" s="195"/>
      <c r="T87" s="197">
        <f>T88+T159+T169</f>
        <v>84.89568</v>
      </c>
      <c r="AR87" s="198" t="s">
        <v>24</v>
      </c>
      <c r="AT87" s="199" t="s">
        <v>74</v>
      </c>
      <c r="AU87" s="199" t="s">
        <v>75</v>
      </c>
      <c r="AY87" s="198" t="s">
        <v>150</v>
      </c>
      <c r="BK87" s="200">
        <f>BK88+BK159+BK169</f>
        <v>0</v>
      </c>
    </row>
    <row r="88" spans="2:63" s="11" customFormat="1" ht="19.9" customHeight="1">
      <c r="B88" s="187"/>
      <c r="C88" s="188"/>
      <c r="D88" s="189" t="s">
        <v>74</v>
      </c>
      <c r="E88" s="201" t="s">
        <v>24</v>
      </c>
      <c r="F88" s="201" t="s">
        <v>189</v>
      </c>
      <c r="G88" s="188"/>
      <c r="H88" s="188"/>
      <c r="I88" s="191"/>
      <c r="J88" s="202">
        <f>BK88</f>
        <v>0</v>
      </c>
      <c r="K88" s="188"/>
      <c r="L88" s="193"/>
      <c r="M88" s="194"/>
      <c r="N88" s="195"/>
      <c r="O88" s="195"/>
      <c r="P88" s="196">
        <f>SUM(P89:P158)</f>
        <v>0</v>
      </c>
      <c r="Q88" s="195"/>
      <c r="R88" s="196">
        <f>SUM(R89:R158)</f>
        <v>0.00051</v>
      </c>
      <c r="S88" s="195"/>
      <c r="T88" s="197">
        <f>SUM(T89:T158)</f>
        <v>42.88</v>
      </c>
      <c r="AR88" s="198" t="s">
        <v>24</v>
      </c>
      <c r="AT88" s="199" t="s">
        <v>74</v>
      </c>
      <c r="AU88" s="199" t="s">
        <v>24</v>
      </c>
      <c r="AY88" s="198" t="s">
        <v>150</v>
      </c>
      <c r="BK88" s="200">
        <f>SUM(BK89:BK158)</f>
        <v>0</v>
      </c>
    </row>
    <row r="89" spans="2:65" s="1" customFormat="1" ht="25.5" customHeight="1">
      <c r="B89" s="41"/>
      <c r="C89" s="203" t="s">
        <v>24</v>
      </c>
      <c r="D89" s="203" t="s">
        <v>153</v>
      </c>
      <c r="E89" s="204" t="s">
        <v>190</v>
      </c>
      <c r="F89" s="205" t="s">
        <v>191</v>
      </c>
      <c r="G89" s="206" t="s">
        <v>192</v>
      </c>
      <c r="H89" s="207">
        <v>100</v>
      </c>
      <c r="I89" s="208"/>
      <c r="J89" s="209">
        <f>ROUND(I89*H89,2)</f>
        <v>0</v>
      </c>
      <c r="K89" s="205" t="s">
        <v>157</v>
      </c>
      <c r="L89" s="61"/>
      <c r="M89" s="210" t="s">
        <v>22</v>
      </c>
      <c r="N89" s="211" t="s">
        <v>46</v>
      </c>
      <c r="O89" s="42"/>
      <c r="P89" s="212">
        <f>O89*H89</f>
        <v>0</v>
      </c>
      <c r="Q89" s="212">
        <v>0</v>
      </c>
      <c r="R89" s="212">
        <f>Q89*H89</f>
        <v>0</v>
      </c>
      <c r="S89" s="212">
        <v>0</v>
      </c>
      <c r="T89" s="213">
        <f>S89*H89</f>
        <v>0</v>
      </c>
      <c r="AR89" s="24" t="s">
        <v>169</v>
      </c>
      <c r="AT89" s="24" t="s">
        <v>153</v>
      </c>
      <c r="AU89" s="24" t="s">
        <v>83</v>
      </c>
      <c r="AY89" s="24" t="s">
        <v>150</v>
      </c>
      <c r="BE89" s="214">
        <f>IF(N89="základní",J89,0)</f>
        <v>0</v>
      </c>
      <c r="BF89" s="214">
        <f>IF(N89="snížená",J89,0)</f>
        <v>0</v>
      </c>
      <c r="BG89" s="214">
        <f>IF(N89="zákl. přenesená",J89,0)</f>
        <v>0</v>
      </c>
      <c r="BH89" s="214">
        <f>IF(N89="sníž. přenesená",J89,0)</f>
        <v>0</v>
      </c>
      <c r="BI89" s="214">
        <f>IF(N89="nulová",J89,0)</f>
        <v>0</v>
      </c>
      <c r="BJ89" s="24" t="s">
        <v>24</v>
      </c>
      <c r="BK89" s="214">
        <f>ROUND(I89*H89,2)</f>
        <v>0</v>
      </c>
      <c r="BL89" s="24" t="s">
        <v>169</v>
      </c>
      <c r="BM89" s="24" t="s">
        <v>193</v>
      </c>
    </row>
    <row r="90" spans="2:47" s="1" customFormat="1" ht="202.5">
      <c r="B90" s="41"/>
      <c r="C90" s="63"/>
      <c r="D90" s="219" t="s">
        <v>194</v>
      </c>
      <c r="E90" s="63"/>
      <c r="F90" s="220" t="s">
        <v>195</v>
      </c>
      <c r="G90" s="63"/>
      <c r="H90" s="63"/>
      <c r="I90" s="172"/>
      <c r="J90" s="63"/>
      <c r="K90" s="63"/>
      <c r="L90" s="61"/>
      <c r="M90" s="221"/>
      <c r="N90" s="42"/>
      <c r="O90" s="42"/>
      <c r="P90" s="42"/>
      <c r="Q90" s="42"/>
      <c r="R90" s="42"/>
      <c r="S90" s="42"/>
      <c r="T90" s="78"/>
      <c r="AT90" s="24" t="s">
        <v>194</v>
      </c>
      <c r="AU90" s="24" t="s">
        <v>83</v>
      </c>
    </row>
    <row r="91" spans="2:51" s="12" customFormat="1" ht="13.5">
      <c r="B91" s="222"/>
      <c r="C91" s="223"/>
      <c r="D91" s="219" t="s">
        <v>196</v>
      </c>
      <c r="E91" s="224" t="s">
        <v>22</v>
      </c>
      <c r="F91" s="225" t="s">
        <v>30</v>
      </c>
      <c r="G91" s="223"/>
      <c r="H91" s="226">
        <v>100</v>
      </c>
      <c r="I91" s="227"/>
      <c r="J91" s="223"/>
      <c r="K91" s="223"/>
      <c r="L91" s="228"/>
      <c r="M91" s="229"/>
      <c r="N91" s="230"/>
      <c r="O91" s="230"/>
      <c r="P91" s="230"/>
      <c r="Q91" s="230"/>
      <c r="R91" s="230"/>
      <c r="S91" s="230"/>
      <c r="T91" s="231"/>
      <c r="AT91" s="232" t="s">
        <v>196</v>
      </c>
      <c r="AU91" s="232" t="s">
        <v>83</v>
      </c>
      <c r="AV91" s="12" t="s">
        <v>83</v>
      </c>
      <c r="AW91" s="12" t="s">
        <v>38</v>
      </c>
      <c r="AX91" s="12" t="s">
        <v>24</v>
      </c>
      <c r="AY91" s="232" t="s">
        <v>150</v>
      </c>
    </row>
    <row r="92" spans="2:65" s="1" customFormat="1" ht="25.5" customHeight="1">
      <c r="B92" s="41"/>
      <c r="C92" s="203" t="s">
        <v>83</v>
      </c>
      <c r="D92" s="203" t="s">
        <v>153</v>
      </c>
      <c r="E92" s="204" t="s">
        <v>197</v>
      </c>
      <c r="F92" s="205" t="s">
        <v>198</v>
      </c>
      <c r="G92" s="206" t="s">
        <v>199</v>
      </c>
      <c r="H92" s="207">
        <v>3</v>
      </c>
      <c r="I92" s="208"/>
      <c r="J92" s="209">
        <f>ROUND(I92*H92,2)</f>
        <v>0</v>
      </c>
      <c r="K92" s="205" t="s">
        <v>157</v>
      </c>
      <c r="L92" s="61"/>
      <c r="M92" s="210" t="s">
        <v>22</v>
      </c>
      <c r="N92" s="211" t="s">
        <v>46</v>
      </c>
      <c r="O92" s="42"/>
      <c r="P92" s="212">
        <f>O92*H92</f>
        <v>0</v>
      </c>
      <c r="Q92" s="212">
        <v>0</v>
      </c>
      <c r="R92" s="212">
        <f>Q92*H92</f>
        <v>0</v>
      </c>
      <c r="S92" s="212">
        <v>0</v>
      </c>
      <c r="T92" s="213">
        <f>S92*H92</f>
        <v>0</v>
      </c>
      <c r="AR92" s="24" t="s">
        <v>169</v>
      </c>
      <c r="AT92" s="24" t="s">
        <v>153</v>
      </c>
      <c r="AU92" s="24" t="s">
        <v>83</v>
      </c>
      <c r="AY92" s="24" t="s">
        <v>150</v>
      </c>
      <c r="BE92" s="214">
        <f>IF(N92="základní",J92,0)</f>
        <v>0</v>
      </c>
      <c r="BF92" s="214">
        <f>IF(N92="snížená",J92,0)</f>
        <v>0</v>
      </c>
      <c r="BG92" s="214">
        <f>IF(N92="zákl. přenesená",J92,0)</f>
        <v>0</v>
      </c>
      <c r="BH92" s="214">
        <f>IF(N92="sníž. přenesená",J92,0)</f>
        <v>0</v>
      </c>
      <c r="BI92" s="214">
        <f>IF(N92="nulová",J92,0)</f>
        <v>0</v>
      </c>
      <c r="BJ92" s="24" t="s">
        <v>24</v>
      </c>
      <c r="BK92" s="214">
        <f>ROUND(I92*H92,2)</f>
        <v>0</v>
      </c>
      <c r="BL92" s="24" t="s">
        <v>169</v>
      </c>
      <c r="BM92" s="24" t="s">
        <v>200</v>
      </c>
    </row>
    <row r="93" spans="2:47" s="1" customFormat="1" ht="202.5">
      <c r="B93" s="41"/>
      <c r="C93" s="63"/>
      <c r="D93" s="219" t="s">
        <v>194</v>
      </c>
      <c r="E93" s="63"/>
      <c r="F93" s="220" t="s">
        <v>201</v>
      </c>
      <c r="G93" s="63"/>
      <c r="H93" s="63"/>
      <c r="I93" s="172"/>
      <c r="J93" s="63"/>
      <c r="K93" s="63"/>
      <c r="L93" s="61"/>
      <c r="M93" s="221"/>
      <c r="N93" s="42"/>
      <c r="O93" s="42"/>
      <c r="P93" s="42"/>
      <c r="Q93" s="42"/>
      <c r="R93" s="42"/>
      <c r="S93" s="42"/>
      <c r="T93" s="78"/>
      <c r="AT93" s="24" t="s">
        <v>194</v>
      </c>
      <c r="AU93" s="24" t="s">
        <v>83</v>
      </c>
    </row>
    <row r="94" spans="2:51" s="12" customFormat="1" ht="13.5">
      <c r="B94" s="222"/>
      <c r="C94" s="223"/>
      <c r="D94" s="219" t="s">
        <v>196</v>
      </c>
      <c r="E94" s="224" t="s">
        <v>22</v>
      </c>
      <c r="F94" s="225" t="s">
        <v>163</v>
      </c>
      <c r="G94" s="223"/>
      <c r="H94" s="226">
        <v>3</v>
      </c>
      <c r="I94" s="227"/>
      <c r="J94" s="223"/>
      <c r="K94" s="223"/>
      <c r="L94" s="228"/>
      <c r="M94" s="229"/>
      <c r="N94" s="230"/>
      <c r="O94" s="230"/>
      <c r="P94" s="230"/>
      <c r="Q94" s="230"/>
      <c r="R94" s="230"/>
      <c r="S94" s="230"/>
      <c r="T94" s="231"/>
      <c r="AT94" s="232" t="s">
        <v>196</v>
      </c>
      <c r="AU94" s="232" t="s">
        <v>83</v>
      </c>
      <c r="AV94" s="12" t="s">
        <v>83</v>
      </c>
      <c r="AW94" s="12" t="s">
        <v>38</v>
      </c>
      <c r="AX94" s="12" t="s">
        <v>24</v>
      </c>
      <c r="AY94" s="232" t="s">
        <v>150</v>
      </c>
    </row>
    <row r="95" spans="2:65" s="1" customFormat="1" ht="25.5" customHeight="1">
      <c r="B95" s="41"/>
      <c r="C95" s="203" t="s">
        <v>163</v>
      </c>
      <c r="D95" s="203" t="s">
        <v>153</v>
      </c>
      <c r="E95" s="204" t="s">
        <v>202</v>
      </c>
      <c r="F95" s="205" t="s">
        <v>203</v>
      </c>
      <c r="G95" s="206" t="s">
        <v>199</v>
      </c>
      <c r="H95" s="207">
        <v>3</v>
      </c>
      <c r="I95" s="208"/>
      <c r="J95" s="209">
        <f>ROUND(I95*H95,2)</f>
        <v>0</v>
      </c>
      <c r="K95" s="205" t="s">
        <v>157</v>
      </c>
      <c r="L95" s="61"/>
      <c r="M95" s="210" t="s">
        <v>22</v>
      </c>
      <c r="N95" s="211" t="s">
        <v>46</v>
      </c>
      <c r="O95" s="42"/>
      <c r="P95" s="212">
        <f>O95*H95</f>
        <v>0</v>
      </c>
      <c r="Q95" s="212">
        <v>0.00017</v>
      </c>
      <c r="R95" s="212">
        <f>Q95*H95</f>
        <v>0.00051</v>
      </c>
      <c r="S95" s="212">
        <v>0</v>
      </c>
      <c r="T95" s="213">
        <f>S95*H95</f>
        <v>0</v>
      </c>
      <c r="AR95" s="24" t="s">
        <v>169</v>
      </c>
      <c r="AT95" s="24" t="s">
        <v>153</v>
      </c>
      <c r="AU95" s="24" t="s">
        <v>83</v>
      </c>
      <c r="AY95" s="24" t="s">
        <v>150</v>
      </c>
      <c r="BE95" s="214">
        <f>IF(N95="základní",J95,0)</f>
        <v>0</v>
      </c>
      <c r="BF95" s="214">
        <f>IF(N95="snížená",J95,0)</f>
        <v>0</v>
      </c>
      <c r="BG95" s="214">
        <f>IF(N95="zákl. přenesená",J95,0)</f>
        <v>0</v>
      </c>
      <c r="BH95" s="214">
        <f>IF(N95="sníž. přenesená",J95,0)</f>
        <v>0</v>
      </c>
      <c r="BI95" s="214">
        <f>IF(N95="nulová",J95,0)</f>
        <v>0</v>
      </c>
      <c r="BJ95" s="24" t="s">
        <v>24</v>
      </c>
      <c r="BK95" s="214">
        <f>ROUND(I95*H95,2)</f>
        <v>0</v>
      </c>
      <c r="BL95" s="24" t="s">
        <v>169</v>
      </c>
      <c r="BM95" s="24" t="s">
        <v>204</v>
      </c>
    </row>
    <row r="96" spans="2:47" s="1" customFormat="1" ht="175.5">
      <c r="B96" s="41"/>
      <c r="C96" s="63"/>
      <c r="D96" s="219" t="s">
        <v>194</v>
      </c>
      <c r="E96" s="63"/>
      <c r="F96" s="220" t="s">
        <v>205</v>
      </c>
      <c r="G96" s="63"/>
      <c r="H96" s="63"/>
      <c r="I96" s="172"/>
      <c r="J96" s="63"/>
      <c r="K96" s="63"/>
      <c r="L96" s="61"/>
      <c r="M96" s="221"/>
      <c r="N96" s="42"/>
      <c r="O96" s="42"/>
      <c r="P96" s="42"/>
      <c r="Q96" s="42"/>
      <c r="R96" s="42"/>
      <c r="S96" s="42"/>
      <c r="T96" s="78"/>
      <c r="AT96" s="24" t="s">
        <v>194</v>
      </c>
      <c r="AU96" s="24" t="s">
        <v>83</v>
      </c>
    </row>
    <row r="97" spans="2:51" s="12" customFormat="1" ht="13.5">
      <c r="B97" s="222"/>
      <c r="C97" s="223"/>
      <c r="D97" s="219" t="s">
        <v>196</v>
      </c>
      <c r="E97" s="224" t="s">
        <v>22</v>
      </c>
      <c r="F97" s="225" t="s">
        <v>163</v>
      </c>
      <c r="G97" s="223"/>
      <c r="H97" s="226">
        <v>3</v>
      </c>
      <c r="I97" s="227"/>
      <c r="J97" s="223"/>
      <c r="K97" s="223"/>
      <c r="L97" s="228"/>
      <c r="M97" s="229"/>
      <c r="N97" s="230"/>
      <c r="O97" s="230"/>
      <c r="P97" s="230"/>
      <c r="Q97" s="230"/>
      <c r="R97" s="230"/>
      <c r="S97" s="230"/>
      <c r="T97" s="231"/>
      <c r="AT97" s="232" t="s">
        <v>196</v>
      </c>
      <c r="AU97" s="232" t="s">
        <v>83</v>
      </c>
      <c r="AV97" s="12" t="s">
        <v>83</v>
      </c>
      <c r="AW97" s="12" t="s">
        <v>38</v>
      </c>
      <c r="AX97" s="12" t="s">
        <v>24</v>
      </c>
      <c r="AY97" s="232" t="s">
        <v>150</v>
      </c>
    </row>
    <row r="98" spans="2:65" s="1" customFormat="1" ht="51" customHeight="1">
      <c r="B98" s="41"/>
      <c r="C98" s="203" t="s">
        <v>169</v>
      </c>
      <c r="D98" s="203" t="s">
        <v>153</v>
      </c>
      <c r="E98" s="204" t="s">
        <v>206</v>
      </c>
      <c r="F98" s="205" t="s">
        <v>207</v>
      </c>
      <c r="G98" s="206" t="s">
        <v>192</v>
      </c>
      <c r="H98" s="207">
        <v>134</v>
      </c>
      <c r="I98" s="208"/>
      <c r="J98" s="209">
        <f>ROUND(I98*H98,2)</f>
        <v>0</v>
      </c>
      <c r="K98" s="205" t="s">
        <v>157</v>
      </c>
      <c r="L98" s="61"/>
      <c r="M98" s="210" t="s">
        <v>22</v>
      </c>
      <c r="N98" s="211" t="s">
        <v>46</v>
      </c>
      <c r="O98" s="42"/>
      <c r="P98" s="212">
        <f>O98*H98</f>
        <v>0</v>
      </c>
      <c r="Q98" s="212">
        <v>0</v>
      </c>
      <c r="R98" s="212">
        <f>Q98*H98</f>
        <v>0</v>
      </c>
      <c r="S98" s="212">
        <v>0.32</v>
      </c>
      <c r="T98" s="213">
        <f>S98*H98</f>
        <v>42.88</v>
      </c>
      <c r="AR98" s="24" t="s">
        <v>169</v>
      </c>
      <c r="AT98" s="24" t="s">
        <v>153</v>
      </c>
      <c r="AU98" s="24" t="s">
        <v>83</v>
      </c>
      <c r="AY98" s="24" t="s">
        <v>150</v>
      </c>
      <c r="BE98" s="214">
        <f>IF(N98="základní",J98,0)</f>
        <v>0</v>
      </c>
      <c r="BF98" s="214">
        <f>IF(N98="snížená",J98,0)</f>
        <v>0</v>
      </c>
      <c r="BG98" s="214">
        <f>IF(N98="zákl. přenesená",J98,0)</f>
        <v>0</v>
      </c>
      <c r="BH98" s="214">
        <f>IF(N98="sníž. přenesená",J98,0)</f>
        <v>0</v>
      </c>
      <c r="BI98" s="214">
        <f>IF(N98="nulová",J98,0)</f>
        <v>0</v>
      </c>
      <c r="BJ98" s="24" t="s">
        <v>24</v>
      </c>
      <c r="BK98" s="214">
        <f>ROUND(I98*H98,2)</f>
        <v>0</v>
      </c>
      <c r="BL98" s="24" t="s">
        <v>169</v>
      </c>
      <c r="BM98" s="24" t="s">
        <v>208</v>
      </c>
    </row>
    <row r="99" spans="2:47" s="1" customFormat="1" ht="229.5">
      <c r="B99" s="41"/>
      <c r="C99" s="63"/>
      <c r="D99" s="219" t="s">
        <v>194</v>
      </c>
      <c r="E99" s="63"/>
      <c r="F99" s="220" t="s">
        <v>209</v>
      </c>
      <c r="G99" s="63"/>
      <c r="H99" s="63"/>
      <c r="I99" s="172"/>
      <c r="J99" s="63"/>
      <c r="K99" s="63"/>
      <c r="L99" s="61"/>
      <c r="M99" s="221"/>
      <c r="N99" s="42"/>
      <c r="O99" s="42"/>
      <c r="P99" s="42"/>
      <c r="Q99" s="42"/>
      <c r="R99" s="42"/>
      <c r="S99" s="42"/>
      <c r="T99" s="78"/>
      <c r="AT99" s="24" t="s">
        <v>194</v>
      </c>
      <c r="AU99" s="24" t="s">
        <v>83</v>
      </c>
    </row>
    <row r="100" spans="2:51" s="12" customFormat="1" ht="13.5">
      <c r="B100" s="222"/>
      <c r="C100" s="223"/>
      <c r="D100" s="219" t="s">
        <v>196</v>
      </c>
      <c r="E100" s="224" t="s">
        <v>22</v>
      </c>
      <c r="F100" s="225" t="s">
        <v>210</v>
      </c>
      <c r="G100" s="223"/>
      <c r="H100" s="226">
        <v>134</v>
      </c>
      <c r="I100" s="227"/>
      <c r="J100" s="223"/>
      <c r="K100" s="223"/>
      <c r="L100" s="228"/>
      <c r="M100" s="229"/>
      <c r="N100" s="230"/>
      <c r="O100" s="230"/>
      <c r="P100" s="230"/>
      <c r="Q100" s="230"/>
      <c r="R100" s="230"/>
      <c r="S100" s="230"/>
      <c r="T100" s="231"/>
      <c r="AT100" s="232" t="s">
        <v>196</v>
      </c>
      <c r="AU100" s="232" t="s">
        <v>83</v>
      </c>
      <c r="AV100" s="12" t="s">
        <v>83</v>
      </c>
      <c r="AW100" s="12" t="s">
        <v>38</v>
      </c>
      <c r="AX100" s="12" t="s">
        <v>24</v>
      </c>
      <c r="AY100" s="232" t="s">
        <v>150</v>
      </c>
    </row>
    <row r="101" spans="2:65" s="1" customFormat="1" ht="38.25" customHeight="1">
      <c r="B101" s="41"/>
      <c r="C101" s="203" t="s">
        <v>149</v>
      </c>
      <c r="D101" s="203" t="s">
        <v>153</v>
      </c>
      <c r="E101" s="204" t="s">
        <v>211</v>
      </c>
      <c r="F101" s="205" t="s">
        <v>212</v>
      </c>
      <c r="G101" s="206" t="s">
        <v>213</v>
      </c>
      <c r="H101" s="207">
        <v>211.28</v>
      </c>
      <c r="I101" s="208"/>
      <c r="J101" s="209">
        <f>ROUND(I101*H101,2)</f>
        <v>0</v>
      </c>
      <c r="K101" s="205" t="s">
        <v>157</v>
      </c>
      <c r="L101" s="61"/>
      <c r="M101" s="210" t="s">
        <v>22</v>
      </c>
      <c r="N101" s="211" t="s">
        <v>46</v>
      </c>
      <c r="O101" s="42"/>
      <c r="P101" s="212">
        <f>O101*H101</f>
        <v>0</v>
      </c>
      <c r="Q101" s="212">
        <v>0</v>
      </c>
      <c r="R101" s="212">
        <f>Q101*H101</f>
        <v>0</v>
      </c>
      <c r="S101" s="212">
        <v>0</v>
      </c>
      <c r="T101" s="213">
        <f>S101*H101</f>
        <v>0</v>
      </c>
      <c r="AR101" s="24" t="s">
        <v>169</v>
      </c>
      <c r="AT101" s="24" t="s">
        <v>153</v>
      </c>
      <c r="AU101" s="24" t="s">
        <v>83</v>
      </c>
      <c r="AY101" s="24" t="s">
        <v>150</v>
      </c>
      <c r="BE101" s="214">
        <f>IF(N101="základní",J101,0)</f>
        <v>0</v>
      </c>
      <c r="BF101" s="214">
        <f>IF(N101="snížená",J101,0)</f>
        <v>0</v>
      </c>
      <c r="BG101" s="214">
        <f>IF(N101="zákl. přenesená",J101,0)</f>
        <v>0</v>
      </c>
      <c r="BH101" s="214">
        <f>IF(N101="sníž. přenesená",J101,0)</f>
        <v>0</v>
      </c>
      <c r="BI101" s="214">
        <f>IF(N101="nulová",J101,0)</f>
        <v>0</v>
      </c>
      <c r="BJ101" s="24" t="s">
        <v>24</v>
      </c>
      <c r="BK101" s="214">
        <f>ROUND(I101*H101,2)</f>
        <v>0</v>
      </c>
      <c r="BL101" s="24" t="s">
        <v>169</v>
      </c>
      <c r="BM101" s="24" t="s">
        <v>214</v>
      </c>
    </row>
    <row r="102" spans="2:47" s="1" customFormat="1" ht="391.5">
      <c r="B102" s="41"/>
      <c r="C102" s="63"/>
      <c r="D102" s="219" t="s">
        <v>194</v>
      </c>
      <c r="E102" s="63"/>
      <c r="F102" s="220" t="s">
        <v>215</v>
      </c>
      <c r="G102" s="63"/>
      <c r="H102" s="63"/>
      <c r="I102" s="172"/>
      <c r="J102" s="63"/>
      <c r="K102" s="63"/>
      <c r="L102" s="61"/>
      <c r="M102" s="221"/>
      <c r="N102" s="42"/>
      <c r="O102" s="42"/>
      <c r="P102" s="42"/>
      <c r="Q102" s="42"/>
      <c r="R102" s="42"/>
      <c r="S102" s="42"/>
      <c r="T102" s="78"/>
      <c r="AT102" s="24" t="s">
        <v>194</v>
      </c>
      <c r="AU102" s="24" t="s">
        <v>83</v>
      </c>
    </row>
    <row r="103" spans="2:51" s="12" customFormat="1" ht="13.5">
      <c r="B103" s="222"/>
      <c r="C103" s="223"/>
      <c r="D103" s="219" t="s">
        <v>196</v>
      </c>
      <c r="E103" s="224" t="s">
        <v>22</v>
      </c>
      <c r="F103" s="225" t="s">
        <v>216</v>
      </c>
      <c r="G103" s="223"/>
      <c r="H103" s="226">
        <v>56.28</v>
      </c>
      <c r="I103" s="227"/>
      <c r="J103" s="223"/>
      <c r="K103" s="223"/>
      <c r="L103" s="228"/>
      <c r="M103" s="229"/>
      <c r="N103" s="230"/>
      <c r="O103" s="230"/>
      <c r="P103" s="230"/>
      <c r="Q103" s="230"/>
      <c r="R103" s="230"/>
      <c r="S103" s="230"/>
      <c r="T103" s="231"/>
      <c r="AT103" s="232" t="s">
        <v>196</v>
      </c>
      <c r="AU103" s="232" t="s">
        <v>83</v>
      </c>
      <c r="AV103" s="12" t="s">
        <v>83</v>
      </c>
      <c r="AW103" s="12" t="s">
        <v>38</v>
      </c>
      <c r="AX103" s="12" t="s">
        <v>75</v>
      </c>
      <c r="AY103" s="232" t="s">
        <v>150</v>
      </c>
    </row>
    <row r="104" spans="2:51" s="12" customFormat="1" ht="13.5">
      <c r="B104" s="222"/>
      <c r="C104" s="223"/>
      <c r="D104" s="219" t="s">
        <v>196</v>
      </c>
      <c r="E104" s="224" t="s">
        <v>22</v>
      </c>
      <c r="F104" s="225" t="s">
        <v>217</v>
      </c>
      <c r="G104" s="223"/>
      <c r="H104" s="226">
        <v>155</v>
      </c>
      <c r="I104" s="227"/>
      <c r="J104" s="223"/>
      <c r="K104" s="223"/>
      <c r="L104" s="228"/>
      <c r="M104" s="229"/>
      <c r="N104" s="230"/>
      <c r="O104" s="230"/>
      <c r="P104" s="230"/>
      <c r="Q104" s="230"/>
      <c r="R104" s="230"/>
      <c r="S104" s="230"/>
      <c r="T104" s="231"/>
      <c r="AT104" s="232" t="s">
        <v>196</v>
      </c>
      <c r="AU104" s="232" t="s">
        <v>83</v>
      </c>
      <c r="AV104" s="12" t="s">
        <v>83</v>
      </c>
      <c r="AW104" s="12" t="s">
        <v>38</v>
      </c>
      <c r="AX104" s="12" t="s">
        <v>75</v>
      </c>
      <c r="AY104" s="232" t="s">
        <v>150</v>
      </c>
    </row>
    <row r="105" spans="2:51" s="13" customFormat="1" ht="13.5">
      <c r="B105" s="233"/>
      <c r="C105" s="234"/>
      <c r="D105" s="219" t="s">
        <v>196</v>
      </c>
      <c r="E105" s="235" t="s">
        <v>22</v>
      </c>
      <c r="F105" s="236" t="s">
        <v>218</v>
      </c>
      <c r="G105" s="234"/>
      <c r="H105" s="237">
        <v>211.28</v>
      </c>
      <c r="I105" s="238"/>
      <c r="J105" s="234"/>
      <c r="K105" s="234"/>
      <c r="L105" s="239"/>
      <c r="M105" s="240"/>
      <c r="N105" s="241"/>
      <c r="O105" s="241"/>
      <c r="P105" s="241"/>
      <c r="Q105" s="241"/>
      <c r="R105" s="241"/>
      <c r="S105" s="241"/>
      <c r="T105" s="242"/>
      <c r="AT105" s="243" t="s">
        <v>196</v>
      </c>
      <c r="AU105" s="243" t="s">
        <v>83</v>
      </c>
      <c r="AV105" s="13" t="s">
        <v>169</v>
      </c>
      <c r="AW105" s="13" t="s">
        <v>38</v>
      </c>
      <c r="AX105" s="13" t="s">
        <v>24</v>
      </c>
      <c r="AY105" s="243" t="s">
        <v>150</v>
      </c>
    </row>
    <row r="106" spans="2:65" s="1" customFormat="1" ht="38.25" customHeight="1">
      <c r="B106" s="41"/>
      <c r="C106" s="203" t="s">
        <v>178</v>
      </c>
      <c r="D106" s="203" t="s">
        <v>153</v>
      </c>
      <c r="E106" s="204" t="s">
        <v>219</v>
      </c>
      <c r="F106" s="205" t="s">
        <v>220</v>
      </c>
      <c r="G106" s="206" t="s">
        <v>213</v>
      </c>
      <c r="H106" s="207">
        <v>63.384</v>
      </c>
      <c r="I106" s="208"/>
      <c r="J106" s="209">
        <f>ROUND(I106*H106,2)</f>
        <v>0</v>
      </c>
      <c r="K106" s="205" t="s">
        <v>157</v>
      </c>
      <c r="L106" s="61"/>
      <c r="M106" s="210" t="s">
        <v>22</v>
      </c>
      <c r="N106" s="211" t="s">
        <v>46</v>
      </c>
      <c r="O106" s="42"/>
      <c r="P106" s="212">
        <f>O106*H106</f>
        <v>0</v>
      </c>
      <c r="Q106" s="212">
        <v>0</v>
      </c>
      <c r="R106" s="212">
        <f>Q106*H106</f>
        <v>0</v>
      </c>
      <c r="S106" s="212">
        <v>0</v>
      </c>
      <c r="T106" s="213">
        <f>S106*H106</f>
        <v>0</v>
      </c>
      <c r="AR106" s="24" t="s">
        <v>169</v>
      </c>
      <c r="AT106" s="24" t="s">
        <v>153</v>
      </c>
      <c r="AU106" s="24" t="s">
        <v>83</v>
      </c>
      <c r="AY106" s="24" t="s">
        <v>150</v>
      </c>
      <c r="BE106" s="214">
        <f>IF(N106="základní",J106,0)</f>
        <v>0</v>
      </c>
      <c r="BF106" s="214">
        <f>IF(N106="snížená",J106,0)</f>
        <v>0</v>
      </c>
      <c r="BG106" s="214">
        <f>IF(N106="zákl. přenesená",J106,0)</f>
        <v>0</v>
      </c>
      <c r="BH106" s="214">
        <f>IF(N106="sníž. přenesená",J106,0)</f>
        <v>0</v>
      </c>
      <c r="BI106" s="214">
        <f>IF(N106="nulová",J106,0)</f>
        <v>0</v>
      </c>
      <c r="BJ106" s="24" t="s">
        <v>24</v>
      </c>
      <c r="BK106" s="214">
        <f>ROUND(I106*H106,2)</f>
        <v>0</v>
      </c>
      <c r="BL106" s="24" t="s">
        <v>169</v>
      </c>
      <c r="BM106" s="24" t="s">
        <v>221</v>
      </c>
    </row>
    <row r="107" spans="2:47" s="1" customFormat="1" ht="391.5">
      <c r="B107" s="41"/>
      <c r="C107" s="63"/>
      <c r="D107" s="219" t="s">
        <v>194</v>
      </c>
      <c r="E107" s="63"/>
      <c r="F107" s="220" t="s">
        <v>215</v>
      </c>
      <c r="G107" s="63"/>
      <c r="H107" s="63"/>
      <c r="I107" s="172"/>
      <c r="J107" s="63"/>
      <c r="K107" s="63"/>
      <c r="L107" s="61"/>
      <c r="M107" s="221"/>
      <c r="N107" s="42"/>
      <c r="O107" s="42"/>
      <c r="P107" s="42"/>
      <c r="Q107" s="42"/>
      <c r="R107" s="42"/>
      <c r="S107" s="42"/>
      <c r="T107" s="78"/>
      <c r="AT107" s="24" t="s">
        <v>194</v>
      </c>
      <c r="AU107" s="24" t="s">
        <v>83</v>
      </c>
    </row>
    <row r="108" spans="2:51" s="12" customFormat="1" ht="13.5">
      <c r="B108" s="222"/>
      <c r="C108" s="223"/>
      <c r="D108" s="219" t="s">
        <v>196</v>
      </c>
      <c r="E108" s="224" t="s">
        <v>22</v>
      </c>
      <c r="F108" s="225" t="s">
        <v>222</v>
      </c>
      <c r="G108" s="223"/>
      <c r="H108" s="226">
        <v>63.384</v>
      </c>
      <c r="I108" s="227"/>
      <c r="J108" s="223"/>
      <c r="K108" s="223"/>
      <c r="L108" s="228"/>
      <c r="M108" s="229"/>
      <c r="N108" s="230"/>
      <c r="O108" s="230"/>
      <c r="P108" s="230"/>
      <c r="Q108" s="230"/>
      <c r="R108" s="230"/>
      <c r="S108" s="230"/>
      <c r="T108" s="231"/>
      <c r="AT108" s="232" t="s">
        <v>196</v>
      </c>
      <c r="AU108" s="232" t="s">
        <v>83</v>
      </c>
      <c r="AV108" s="12" t="s">
        <v>83</v>
      </c>
      <c r="AW108" s="12" t="s">
        <v>38</v>
      </c>
      <c r="AX108" s="12" t="s">
        <v>24</v>
      </c>
      <c r="AY108" s="232" t="s">
        <v>150</v>
      </c>
    </row>
    <row r="109" spans="2:65" s="1" customFormat="1" ht="25.5" customHeight="1">
      <c r="B109" s="41"/>
      <c r="C109" s="203" t="s">
        <v>223</v>
      </c>
      <c r="D109" s="203" t="s">
        <v>153</v>
      </c>
      <c r="E109" s="204" t="s">
        <v>224</v>
      </c>
      <c r="F109" s="205" t="s">
        <v>225</v>
      </c>
      <c r="G109" s="206" t="s">
        <v>213</v>
      </c>
      <c r="H109" s="207">
        <v>1.725</v>
      </c>
      <c r="I109" s="208"/>
      <c r="J109" s="209">
        <f>ROUND(I109*H109,2)</f>
        <v>0</v>
      </c>
      <c r="K109" s="205" t="s">
        <v>157</v>
      </c>
      <c r="L109" s="61"/>
      <c r="M109" s="210" t="s">
        <v>22</v>
      </c>
      <c r="N109" s="211" t="s">
        <v>46</v>
      </c>
      <c r="O109" s="42"/>
      <c r="P109" s="212">
        <f>O109*H109</f>
        <v>0</v>
      </c>
      <c r="Q109" s="212">
        <v>0</v>
      </c>
      <c r="R109" s="212">
        <f>Q109*H109</f>
        <v>0</v>
      </c>
      <c r="S109" s="212">
        <v>0</v>
      </c>
      <c r="T109" s="213">
        <f>S109*H109</f>
        <v>0</v>
      </c>
      <c r="AR109" s="24" t="s">
        <v>169</v>
      </c>
      <c r="AT109" s="24" t="s">
        <v>153</v>
      </c>
      <c r="AU109" s="24" t="s">
        <v>83</v>
      </c>
      <c r="AY109" s="24" t="s">
        <v>150</v>
      </c>
      <c r="BE109" s="214">
        <f>IF(N109="základní",J109,0)</f>
        <v>0</v>
      </c>
      <c r="BF109" s="214">
        <f>IF(N109="snížená",J109,0)</f>
        <v>0</v>
      </c>
      <c r="BG109" s="214">
        <f>IF(N109="zákl. přenesená",J109,0)</f>
        <v>0</v>
      </c>
      <c r="BH109" s="214">
        <f>IF(N109="sníž. přenesená",J109,0)</f>
        <v>0</v>
      </c>
      <c r="BI109" s="214">
        <f>IF(N109="nulová",J109,0)</f>
        <v>0</v>
      </c>
      <c r="BJ109" s="24" t="s">
        <v>24</v>
      </c>
      <c r="BK109" s="214">
        <f>ROUND(I109*H109,2)</f>
        <v>0</v>
      </c>
      <c r="BL109" s="24" t="s">
        <v>169</v>
      </c>
      <c r="BM109" s="24" t="s">
        <v>226</v>
      </c>
    </row>
    <row r="110" spans="2:47" s="1" customFormat="1" ht="162">
      <c r="B110" s="41"/>
      <c r="C110" s="63"/>
      <c r="D110" s="219" t="s">
        <v>194</v>
      </c>
      <c r="E110" s="63"/>
      <c r="F110" s="220" t="s">
        <v>227</v>
      </c>
      <c r="G110" s="63"/>
      <c r="H110" s="63"/>
      <c r="I110" s="172"/>
      <c r="J110" s="63"/>
      <c r="K110" s="63"/>
      <c r="L110" s="61"/>
      <c r="M110" s="221"/>
      <c r="N110" s="42"/>
      <c r="O110" s="42"/>
      <c r="P110" s="42"/>
      <c r="Q110" s="42"/>
      <c r="R110" s="42"/>
      <c r="S110" s="42"/>
      <c r="T110" s="78"/>
      <c r="AT110" s="24" t="s">
        <v>194</v>
      </c>
      <c r="AU110" s="24" t="s">
        <v>83</v>
      </c>
    </row>
    <row r="111" spans="2:51" s="12" customFormat="1" ht="13.5">
      <c r="B111" s="222"/>
      <c r="C111" s="223"/>
      <c r="D111" s="219" t="s">
        <v>196</v>
      </c>
      <c r="E111" s="224" t="s">
        <v>22</v>
      </c>
      <c r="F111" s="225" t="s">
        <v>228</v>
      </c>
      <c r="G111" s="223"/>
      <c r="H111" s="226">
        <v>1.6</v>
      </c>
      <c r="I111" s="227"/>
      <c r="J111" s="223"/>
      <c r="K111" s="223"/>
      <c r="L111" s="228"/>
      <c r="M111" s="229"/>
      <c r="N111" s="230"/>
      <c r="O111" s="230"/>
      <c r="P111" s="230"/>
      <c r="Q111" s="230"/>
      <c r="R111" s="230"/>
      <c r="S111" s="230"/>
      <c r="T111" s="231"/>
      <c r="AT111" s="232" t="s">
        <v>196</v>
      </c>
      <c r="AU111" s="232" t="s">
        <v>83</v>
      </c>
      <c r="AV111" s="12" t="s">
        <v>83</v>
      </c>
      <c r="AW111" s="12" t="s">
        <v>38</v>
      </c>
      <c r="AX111" s="12" t="s">
        <v>75</v>
      </c>
      <c r="AY111" s="232" t="s">
        <v>150</v>
      </c>
    </row>
    <row r="112" spans="2:51" s="12" customFormat="1" ht="13.5">
      <c r="B112" s="222"/>
      <c r="C112" s="223"/>
      <c r="D112" s="219" t="s">
        <v>196</v>
      </c>
      <c r="E112" s="224" t="s">
        <v>22</v>
      </c>
      <c r="F112" s="225" t="s">
        <v>229</v>
      </c>
      <c r="G112" s="223"/>
      <c r="H112" s="226">
        <v>0.125</v>
      </c>
      <c r="I112" s="227"/>
      <c r="J112" s="223"/>
      <c r="K112" s="223"/>
      <c r="L112" s="228"/>
      <c r="M112" s="229"/>
      <c r="N112" s="230"/>
      <c r="O112" s="230"/>
      <c r="P112" s="230"/>
      <c r="Q112" s="230"/>
      <c r="R112" s="230"/>
      <c r="S112" s="230"/>
      <c r="T112" s="231"/>
      <c r="AT112" s="232" t="s">
        <v>196</v>
      </c>
      <c r="AU112" s="232" t="s">
        <v>83</v>
      </c>
      <c r="AV112" s="12" t="s">
        <v>83</v>
      </c>
      <c r="AW112" s="12" t="s">
        <v>38</v>
      </c>
      <c r="AX112" s="12" t="s">
        <v>75</v>
      </c>
      <c r="AY112" s="232" t="s">
        <v>150</v>
      </c>
    </row>
    <row r="113" spans="2:51" s="13" customFormat="1" ht="13.5">
      <c r="B113" s="233"/>
      <c r="C113" s="234"/>
      <c r="D113" s="219" t="s">
        <v>196</v>
      </c>
      <c r="E113" s="235" t="s">
        <v>22</v>
      </c>
      <c r="F113" s="236" t="s">
        <v>218</v>
      </c>
      <c r="G113" s="234"/>
      <c r="H113" s="237">
        <v>1.725</v>
      </c>
      <c r="I113" s="238"/>
      <c r="J113" s="234"/>
      <c r="K113" s="234"/>
      <c r="L113" s="239"/>
      <c r="M113" s="240"/>
      <c r="N113" s="241"/>
      <c r="O113" s="241"/>
      <c r="P113" s="241"/>
      <c r="Q113" s="241"/>
      <c r="R113" s="241"/>
      <c r="S113" s="241"/>
      <c r="T113" s="242"/>
      <c r="AT113" s="243" t="s">
        <v>196</v>
      </c>
      <c r="AU113" s="243" t="s">
        <v>83</v>
      </c>
      <c r="AV113" s="13" t="s">
        <v>169</v>
      </c>
      <c r="AW113" s="13" t="s">
        <v>38</v>
      </c>
      <c r="AX113" s="13" t="s">
        <v>24</v>
      </c>
      <c r="AY113" s="243" t="s">
        <v>150</v>
      </c>
    </row>
    <row r="114" spans="2:65" s="1" customFormat="1" ht="38.25" customHeight="1">
      <c r="B114" s="41"/>
      <c r="C114" s="203" t="s">
        <v>230</v>
      </c>
      <c r="D114" s="203" t="s">
        <v>153</v>
      </c>
      <c r="E114" s="204" t="s">
        <v>231</v>
      </c>
      <c r="F114" s="205" t="s">
        <v>232</v>
      </c>
      <c r="G114" s="206" t="s">
        <v>213</v>
      </c>
      <c r="H114" s="207">
        <v>0.518</v>
      </c>
      <c r="I114" s="208"/>
      <c r="J114" s="209">
        <f>ROUND(I114*H114,2)</f>
        <v>0</v>
      </c>
      <c r="K114" s="205" t="s">
        <v>157</v>
      </c>
      <c r="L114" s="61"/>
      <c r="M114" s="210" t="s">
        <v>22</v>
      </c>
      <c r="N114" s="211" t="s">
        <v>46</v>
      </c>
      <c r="O114" s="42"/>
      <c r="P114" s="212">
        <f>O114*H114</f>
        <v>0</v>
      </c>
      <c r="Q114" s="212">
        <v>0</v>
      </c>
      <c r="R114" s="212">
        <f>Q114*H114</f>
        <v>0</v>
      </c>
      <c r="S114" s="212">
        <v>0</v>
      </c>
      <c r="T114" s="213">
        <f>S114*H114</f>
        <v>0</v>
      </c>
      <c r="AR114" s="24" t="s">
        <v>169</v>
      </c>
      <c r="AT114" s="24" t="s">
        <v>153</v>
      </c>
      <c r="AU114" s="24" t="s">
        <v>83</v>
      </c>
      <c r="AY114" s="24" t="s">
        <v>150</v>
      </c>
      <c r="BE114" s="214">
        <f>IF(N114="základní",J114,0)</f>
        <v>0</v>
      </c>
      <c r="BF114" s="214">
        <f>IF(N114="snížená",J114,0)</f>
        <v>0</v>
      </c>
      <c r="BG114" s="214">
        <f>IF(N114="zákl. přenesená",J114,0)</f>
        <v>0</v>
      </c>
      <c r="BH114" s="214">
        <f>IF(N114="sníž. přenesená",J114,0)</f>
        <v>0</v>
      </c>
      <c r="BI114" s="214">
        <f>IF(N114="nulová",J114,0)</f>
        <v>0</v>
      </c>
      <c r="BJ114" s="24" t="s">
        <v>24</v>
      </c>
      <c r="BK114" s="214">
        <f>ROUND(I114*H114,2)</f>
        <v>0</v>
      </c>
      <c r="BL114" s="24" t="s">
        <v>169</v>
      </c>
      <c r="BM114" s="24" t="s">
        <v>233</v>
      </c>
    </row>
    <row r="115" spans="2:47" s="1" customFormat="1" ht="162">
      <c r="B115" s="41"/>
      <c r="C115" s="63"/>
      <c r="D115" s="219" t="s">
        <v>194</v>
      </c>
      <c r="E115" s="63"/>
      <c r="F115" s="220" t="s">
        <v>227</v>
      </c>
      <c r="G115" s="63"/>
      <c r="H115" s="63"/>
      <c r="I115" s="172"/>
      <c r="J115" s="63"/>
      <c r="K115" s="63"/>
      <c r="L115" s="61"/>
      <c r="M115" s="221"/>
      <c r="N115" s="42"/>
      <c r="O115" s="42"/>
      <c r="P115" s="42"/>
      <c r="Q115" s="42"/>
      <c r="R115" s="42"/>
      <c r="S115" s="42"/>
      <c r="T115" s="78"/>
      <c r="AT115" s="24" t="s">
        <v>194</v>
      </c>
      <c r="AU115" s="24" t="s">
        <v>83</v>
      </c>
    </row>
    <row r="116" spans="2:51" s="12" customFormat="1" ht="13.5">
      <c r="B116" s="222"/>
      <c r="C116" s="223"/>
      <c r="D116" s="219" t="s">
        <v>196</v>
      </c>
      <c r="E116" s="224" t="s">
        <v>22</v>
      </c>
      <c r="F116" s="225" t="s">
        <v>234</v>
      </c>
      <c r="G116" s="223"/>
      <c r="H116" s="226">
        <v>0.518</v>
      </c>
      <c r="I116" s="227"/>
      <c r="J116" s="223"/>
      <c r="K116" s="223"/>
      <c r="L116" s="228"/>
      <c r="M116" s="229"/>
      <c r="N116" s="230"/>
      <c r="O116" s="230"/>
      <c r="P116" s="230"/>
      <c r="Q116" s="230"/>
      <c r="R116" s="230"/>
      <c r="S116" s="230"/>
      <c r="T116" s="231"/>
      <c r="AT116" s="232" t="s">
        <v>196</v>
      </c>
      <c r="AU116" s="232" t="s">
        <v>83</v>
      </c>
      <c r="AV116" s="12" t="s">
        <v>83</v>
      </c>
      <c r="AW116" s="12" t="s">
        <v>38</v>
      </c>
      <c r="AX116" s="12" t="s">
        <v>24</v>
      </c>
      <c r="AY116" s="232" t="s">
        <v>150</v>
      </c>
    </row>
    <row r="117" spans="2:65" s="1" customFormat="1" ht="25.5" customHeight="1">
      <c r="B117" s="41"/>
      <c r="C117" s="203" t="s">
        <v>235</v>
      </c>
      <c r="D117" s="203" t="s">
        <v>153</v>
      </c>
      <c r="E117" s="204" t="s">
        <v>236</v>
      </c>
      <c r="F117" s="205" t="s">
        <v>237</v>
      </c>
      <c r="G117" s="206" t="s">
        <v>213</v>
      </c>
      <c r="H117" s="207">
        <v>150</v>
      </c>
      <c r="I117" s="208"/>
      <c r="J117" s="209">
        <f>ROUND(I117*H117,2)</f>
        <v>0</v>
      </c>
      <c r="K117" s="205" t="s">
        <v>157</v>
      </c>
      <c r="L117" s="61"/>
      <c r="M117" s="210" t="s">
        <v>22</v>
      </c>
      <c r="N117" s="211" t="s">
        <v>46</v>
      </c>
      <c r="O117" s="42"/>
      <c r="P117" s="212">
        <f>O117*H117</f>
        <v>0</v>
      </c>
      <c r="Q117" s="212">
        <v>0</v>
      </c>
      <c r="R117" s="212">
        <f>Q117*H117</f>
        <v>0</v>
      </c>
      <c r="S117" s="212">
        <v>0</v>
      </c>
      <c r="T117" s="213">
        <f>S117*H117</f>
        <v>0</v>
      </c>
      <c r="AR117" s="24" t="s">
        <v>169</v>
      </c>
      <c r="AT117" s="24" t="s">
        <v>153</v>
      </c>
      <c r="AU117" s="24" t="s">
        <v>83</v>
      </c>
      <c r="AY117" s="24" t="s">
        <v>150</v>
      </c>
      <c r="BE117" s="214">
        <f>IF(N117="základní",J117,0)</f>
        <v>0</v>
      </c>
      <c r="BF117" s="214">
        <f>IF(N117="snížená",J117,0)</f>
        <v>0</v>
      </c>
      <c r="BG117" s="214">
        <f>IF(N117="zákl. přenesená",J117,0)</f>
        <v>0</v>
      </c>
      <c r="BH117" s="214">
        <f>IF(N117="sníž. přenesená",J117,0)</f>
        <v>0</v>
      </c>
      <c r="BI117" s="214">
        <f>IF(N117="nulová",J117,0)</f>
        <v>0</v>
      </c>
      <c r="BJ117" s="24" t="s">
        <v>24</v>
      </c>
      <c r="BK117" s="214">
        <f>ROUND(I117*H117,2)</f>
        <v>0</v>
      </c>
      <c r="BL117" s="24" t="s">
        <v>169</v>
      </c>
      <c r="BM117" s="24" t="s">
        <v>238</v>
      </c>
    </row>
    <row r="118" spans="2:47" s="1" customFormat="1" ht="310.5">
      <c r="B118" s="41"/>
      <c r="C118" s="63"/>
      <c r="D118" s="219" t="s">
        <v>194</v>
      </c>
      <c r="E118" s="63"/>
      <c r="F118" s="220" t="s">
        <v>239</v>
      </c>
      <c r="G118" s="63"/>
      <c r="H118" s="63"/>
      <c r="I118" s="172"/>
      <c r="J118" s="63"/>
      <c r="K118" s="63"/>
      <c r="L118" s="61"/>
      <c r="M118" s="221"/>
      <c r="N118" s="42"/>
      <c r="O118" s="42"/>
      <c r="P118" s="42"/>
      <c r="Q118" s="42"/>
      <c r="R118" s="42"/>
      <c r="S118" s="42"/>
      <c r="T118" s="78"/>
      <c r="AT118" s="24" t="s">
        <v>194</v>
      </c>
      <c r="AU118" s="24" t="s">
        <v>83</v>
      </c>
    </row>
    <row r="119" spans="2:51" s="12" customFormat="1" ht="13.5">
      <c r="B119" s="222"/>
      <c r="C119" s="223"/>
      <c r="D119" s="219" t="s">
        <v>196</v>
      </c>
      <c r="E119" s="224" t="s">
        <v>22</v>
      </c>
      <c r="F119" s="225" t="s">
        <v>240</v>
      </c>
      <c r="G119" s="223"/>
      <c r="H119" s="226">
        <v>150</v>
      </c>
      <c r="I119" s="227"/>
      <c r="J119" s="223"/>
      <c r="K119" s="223"/>
      <c r="L119" s="228"/>
      <c r="M119" s="229"/>
      <c r="N119" s="230"/>
      <c r="O119" s="230"/>
      <c r="P119" s="230"/>
      <c r="Q119" s="230"/>
      <c r="R119" s="230"/>
      <c r="S119" s="230"/>
      <c r="T119" s="231"/>
      <c r="AT119" s="232" t="s">
        <v>196</v>
      </c>
      <c r="AU119" s="232" t="s">
        <v>83</v>
      </c>
      <c r="AV119" s="12" t="s">
        <v>83</v>
      </c>
      <c r="AW119" s="12" t="s">
        <v>38</v>
      </c>
      <c r="AX119" s="12" t="s">
        <v>24</v>
      </c>
      <c r="AY119" s="232" t="s">
        <v>150</v>
      </c>
    </row>
    <row r="120" spans="2:65" s="1" customFormat="1" ht="38.25" customHeight="1">
      <c r="B120" s="41"/>
      <c r="C120" s="203" t="s">
        <v>29</v>
      </c>
      <c r="D120" s="203" t="s">
        <v>153</v>
      </c>
      <c r="E120" s="204" t="s">
        <v>241</v>
      </c>
      <c r="F120" s="205" t="s">
        <v>242</v>
      </c>
      <c r="G120" s="206" t="s">
        <v>213</v>
      </c>
      <c r="H120" s="207">
        <v>45</v>
      </c>
      <c r="I120" s="208"/>
      <c r="J120" s="209">
        <f>ROUND(I120*H120,2)</f>
        <v>0</v>
      </c>
      <c r="K120" s="205" t="s">
        <v>157</v>
      </c>
      <c r="L120" s="61"/>
      <c r="M120" s="210" t="s">
        <v>22</v>
      </c>
      <c r="N120" s="211" t="s">
        <v>46</v>
      </c>
      <c r="O120" s="42"/>
      <c r="P120" s="212">
        <f>O120*H120</f>
        <v>0</v>
      </c>
      <c r="Q120" s="212">
        <v>0</v>
      </c>
      <c r="R120" s="212">
        <f>Q120*H120</f>
        <v>0</v>
      </c>
      <c r="S120" s="212">
        <v>0</v>
      </c>
      <c r="T120" s="213">
        <f>S120*H120</f>
        <v>0</v>
      </c>
      <c r="AR120" s="24" t="s">
        <v>169</v>
      </c>
      <c r="AT120" s="24" t="s">
        <v>153</v>
      </c>
      <c r="AU120" s="24" t="s">
        <v>83</v>
      </c>
      <c r="AY120" s="24" t="s">
        <v>150</v>
      </c>
      <c r="BE120" s="214">
        <f>IF(N120="základní",J120,0)</f>
        <v>0</v>
      </c>
      <c r="BF120" s="214">
        <f>IF(N120="snížená",J120,0)</f>
        <v>0</v>
      </c>
      <c r="BG120" s="214">
        <f>IF(N120="zákl. přenesená",J120,0)</f>
        <v>0</v>
      </c>
      <c r="BH120" s="214">
        <f>IF(N120="sníž. přenesená",J120,0)</f>
        <v>0</v>
      </c>
      <c r="BI120" s="214">
        <f>IF(N120="nulová",J120,0)</f>
        <v>0</v>
      </c>
      <c r="BJ120" s="24" t="s">
        <v>24</v>
      </c>
      <c r="BK120" s="214">
        <f>ROUND(I120*H120,2)</f>
        <v>0</v>
      </c>
      <c r="BL120" s="24" t="s">
        <v>169</v>
      </c>
      <c r="BM120" s="24" t="s">
        <v>243</v>
      </c>
    </row>
    <row r="121" spans="2:47" s="1" customFormat="1" ht="310.5">
      <c r="B121" s="41"/>
      <c r="C121" s="63"/>
      <c r="D121" s="219" t="s">
        <v>194</v>
      </c>
      <c r="E121" s="63"/>
      <c r="F121" s="220" t="s">
        <v>239</v>
      </c>
      <c r="G121" s="63"/>
      <c r="H121" s="63"/>
      <c r="I121" s="172"/>
      <c r="J121" s="63"/>
      <c r="K121" s="63"/>
      <c r="L121" s="61"/>
      <c r="M121" s="221"/>
      <c r="N121" s="42"/>
      <c r="O121" s="42"/>
      <c r="P121" s="42"/>
      <c r="Q121" s="42"/>
      <c r="R121" s="42"/>
      <c r="S121" s="42"/>
      <c r="T121" s="78"/>
      <c r="AT121" s="24" t="s">
        <v>194</v>
      </c>
      <c r="AU121" s="24" t="s">
        <v>83</v>
      </c>
    </row>
    <row r="122" spans="2:51" s="12" customFormat="1" ht="13.5">
      <c r="B122" s="222"/>
      <c r="C122" s="223"/>
      <c r="D122" s="219" t="s">
        <v>196</v>
      </c>
      <c r="E122" s="224" t="s">
        <v>22</v>
      </c>
      <c r="F122" s="225" t="s">
        <v>244</v>
      </c>
      <c r="G122" s="223"/>
      <c r="H122" s="226">
        <v>45</v>
      </c>
      <c r="I122" s="227"/>
      <c r="J122" s="223"/>
      <c r="K122" s="223"/>
      <c r="L122" s="228"/>
      <c r="M122" s="229"/>
      <c r="N122" s="230"/>
      <c r="O122" s="230"/>
      <c r="P122" s="230"/>
      <c r="Q122" s="230"/>
      <c r="R122" s="230"/>
      <c r="S122" s="230"/>
      <c r="T122" s="231"/>
      <c r="AT122" s="232" t="s">
        <v>196</v>
      </c>
      <c r="AU122" s="232" t="s">
        <v>83</v>
      </c>
      <c r="AV122" s="12" t="s">
        <v>83</v>
      </c>
      <c r="AW122" s="12" t="s">
        <v>38</v>
      </c>
      <c r="AX122" s="12" t="s">
        <v>24</v>
      </c>
      <c r="AY122" s="232" t="s">
        <v>150</v>
      </c>
    </row>
    <row r="123" spans="2:65" s="1" customFormat="1" ht="38.25" customHeight="1">
      <c r="B123" s="41"/>
      <c r="C123" s="203" t="s">
        <v>245</v>
      </c>
      <c r="D123" s="203" t="s">
        <v>153</v>
      </c>
      <c r="E123" s="204" t="s">
        <v>246</v>
      </c>
      <c r="F123" s="205" t="s">
        <v>247</v>
      </c>
      <c r="G123" s="206" t="s">
        <v>199</v>
      </c>
      <c r="H123" s="207">
        <v>3</v>
      </c>
      <c r="I123" s="208"/>
      <c r="J123" s="209">
        <f>ROUND(I123*H123,2)</f>
        <v>0</v>
      </c>
      <c r="K123" s="205" t="s">
        <v>157</v>
      </c>
      <c r="L123" s="61"/>
      <c r="M123" s="210" t="s">
        <v>22</v>
      </c>
      <c r="N123" s="211" t="s">
        <v>46</v>
      </c>
      <c r="O123" s="42"/>
      <c r="P123" s="212">
        <f>O123*H123</f>
        <v>0</v>
      </c>
      <c r="Q123" s="212">
        <v>0</v>
      </c>
      <c r="R123" s="212">
        <f>Q123*H123</f>
        <v>0</v>
      </c>
      <c r="S123" s="212">
        <v>0</v>
      </c>
      <c r="T123" s="213">
        <f>S123*H123</f>
        <v>0</v>
      </c>
      <c r="AR123" s="24" t="s">
        <v>169</v>
      </c>
      <c r="AT123" s="24" t="s">
        <v>153</v>
      </c>
      <c r="AU123" s="24" t="s">
        <v>83</v>
      </c>
      <c r="AY123" s="24" t="s">
        <v>150</v>
      </c>
      <c r="BE123" s="214">
        <f>IF(N123="základní",J123,0)</f>
        <v>0</v>
      </c>
      <c r="BF123" s="214">
        <f>IF(N123="snížená",J123,0)</f>
        <v>0</v>
      </c>
      <c r="BG123" s="214">
        <f>IF(N123="zákl. přenesená",J123,0)</f>
        <v>0</v>
      </c>
      <c r="BH123" s="214">
        <f>IF(N123="sníž. přenesená",J123,0)</f>
        <v>0</v>
      </c>
      <c r="BI123" s="214">
        <f>IF(N123="nulová",J123,0)</f>
        <v>0</v>
      </c>
      <c r="BJ123" s="24" t="s">
        <v>24</v>
      </c>
      <c r="BK123" s="214">
        <f>ROUND(I123*H123,2)</f>
        <v>0</v>
      </c>
      <c r="BL123" s="24" t="s">
        <v>169</v>
      </c>
      <c r="BM123" s="24" t="s">
        <v>248</v>
      </c>
    </row>
    <row r="124" spans="2:47" s="1" customFormat="1" ht="54">
      <c r="B124" s="41"/>
      <c r="C124" s="63"/>
      <c r="D124" s="219" t="s">
        <v>194</v>
      </c>
      <c r="E124" s="63"/>
      <c r="F124" s="220" t="s">
        <v>249</v>
      </c>
      <c r="G124" s="63"/>
      <c r="H124" s="63"/>
      <c r="I124" s="172"/>
      <c r="J124" s="63"/>
      <c r="K124" s="63"/>
      <c r="L124" s="61"/>
      <c r="M124" s="221"/>
      <c r="N124" s="42"/>
      <c r="O124" s="42"/>
      <c r="P124" s="42"/>
      <c r="Q124" s="42"/>
      <c r="R124" s="42"/>
      <c r="S124" s="42"/>
      <c r="T124" s="78"/>
      <c r="AT124" s="24" t="s">
        <v>194</v>
      </c>
      <c r="AU124" s="24" t="s">
        <v>83</v>
      </c>
    </row>
    <row r="125" spans="2:51" s="12" customFormat="1" ht="13.5">
      <c r="B125" s="222"/>
      <c r="C125" s="223"/>
      <c r="D125" s="219" t="s">
        <v>196</v>
      </c>
      <c r="E125" s="224" t="s">
        <v>22</v>
      </c>
      <c r="F125" s="225" t="s">
        <v>163</v>
      </c>
      <c r="G125" s="223"/>
      <c r="H125" s="226">
        <v>3</v>
      </c>
      <c r="I125" s="227"/>
      <c r="J125" s="223"/>
      <c r="K125" s="223"/>
      <c r="L125" s="228"/>
      <c r="M125" s="229"/>
      <c r="N125" s="230"/>
      <c r="O125" s="230"/>
      <c r="P125" s="230"/>
      <c r="Q125" s="230"/>
      <c r="R125" s="230"/>
      <c r="S125" s="230"/>
      <c r="T125" s="231"/>
      <c r="AT125" s="232" t="s">
        <v>196</v>
      </c>
      <c r="AU125" s="232" t="s">
        <v>83</v>
      </c>
      <c r="AV125" s="12" t="s">
        <v>83</v>
      </c>
      <c r="AW125" s="12" t="s">
        <v>38</v>
      </c>
      <c r="AX125" s="12" t="s">
        <v>24</v>
      </c>
      <c r="AY125" s="232" t="s">
        <v>150</v>
      </c>
    </row>
    <row r="126" spans="2:65" s="1" customFormat="1" ht="38.25" customHeight="1">
      <c r="B126" s="41"/>
      <c r="C126" s="203" t="s">
        <v>250</v>
      </c>
      <c r="D126" s="203" t="s">
        <v>153</v>
      </c>
      <c r="E126" s="204" t="s">
        <v>251</v>
      </c>
      <c r="F126" s="205" t="s">
        <v>252</v>
      </c>
      <c r="G126" s="206" t="s">
        <v>199</v>
      </c>
      <c r="H126" s="207">
        <v>3</v>
      </c>
      <c r="I126" s="208"/>
      <c r="J126" s="209">
        <f>ROUND(I126*H126,2)</f>
        <v>0</v>
      </c>
      <c r="K126" s="205" t="s">
        <v>157</v>
      </c>
      <c r="L126" s="61"/>
      <c r="M126" s="210" t="s">
        <v>22</v>
      </c>
      <c r="N126" s="211" t="s">
        <v>46</v>
      </c>
      <c r="O126" s="42"/>
      <c r="P126" s="212">
        <f>O126*H126</f>
        <v>0</v>
      </c>
      <c r="Q126" s="212">
        <v>0</v>
      </c>
      <c r="R126" s="212">
        <f>Q126*H126</f>
        <v>0</v>
      </c>
      <c r="S126" s="212">
        <v>0</v>
      </c>
      <c r="T126" s="213">
        <f>S126*H126</f>
        <v>0</v>
      </c>
      <c r="AR126" s="24" t="s">
        <v>169</v>
      </c>
      <c r="AT126" s="24" t="s">
        <v>153</v>
      </c>
      <c r="AU126" s="24" t="s">
        <v>83</v>
      </c>
      <c r="AY126" s="24" t="s">
        <v>150</v>
      </c>
      <c r="BE126" s="214">
        <f>IF(N126="základní",J126,0)</f>
        <v>0</v>
      </c>
      <c r="BF126" s="214">
        <f>IF(N126="snížená",J126,0)</f>
        <v>0</v>
      </c>
      <c r="BG126" s="214">
        <f>IF(N126="zákl. přenesená",J126,0)</f>
        <v>0</v>
      </c>
      <c r="BH126" s="214">
        <f>IF(N126="sníž. přenesená",J126,0)</f>
        <v>0</v>
      </c>
      <c r="BI126" s="214">
        <f>IF(N126="nulová",J126,0)</f>
        <v>0</v>
      </c>
      <c r="BJ126" s="24" t="s">
        <v>24</v>
      </c>
      <c r="BK126" s="214">
        <f>ROUND(I126*H126,2)</f>
        <v>0</v>
      </c>
      <c r="BL126" s="24" t="s">
        <v>169</v>
      </c>
      <c r="BM126" s="24" t="s">
        <v>253</v>
      </c>
    </row>
    <row r="127" spans="2:47" s="1" customFormat="1" ht="54">
      <c r="B127" s="41"/>
      <c r="C127" s="63"/>
      <c r="D127" s="219" t="s">
        <v>194</v>
      </c>
      <c r="E127" s="63"/>
      <c r="F127" s="220" t="s">
        <v>249</v>
      </c>
      <c r="G127" s="63"/>
      <c r="H127" s="63"/>
      <c r="I127" s="172"/>
      <c r="J127" s="63"/>
      <c r="K127" s="63"/>
      <c r="L127" s="61"/>
      <c r="M127" s="221"/>
      <c r="N127" s="42"/>
      <c r="O127" s="42"/>
      <c r="P127" s="42"/>
      <c r="Q127" s="42"/>
      <c r="R127" s="42"/>
      <c r="S127" s="42"/>
      <c r="T127" s="78"/>
      <c r="AT127" s="24" t="s">
        <v>194</v>
      </c>
      <c r="AU127" s="24" t="s">
        <v>83</v>
      </c>
    </row>
    <row r="128" spans="2:51" s="12" customFormat="1" ht="13.5">
      <c r="B128" s="222"/>
      <c r="C128" s="223"/>
      <c r="D128" s="219" t="s">
        <v>196</v>
      </c>
      <c r="E128" s="224" t="s">
        <v>22</v>
      </c>
      <c r="F128" s="225" t="s">
        <v>163</v>
      </c>
      <c r="G128" s="223"/>
      <c r="H128" s="226">
        <v>3</v>
      </c>
      <c r="I128" s="227"/>
      <c r="J128" s="223"/>
      <c r="K128" s="223"/>
      <c r="L128" s="228"/>
      <c r="M128" s="229"/>
      <c r="N128" s="230"/>
      <c r="O128" s="230"/>
      <c r="P128" s="230"/>
      <c r="Q128" s="230"/>
      <c r="R128" s="230"/>
      <c r="S128" s="230"/>
      <c r="T128" s="231"/>
      <c r="AT128" s="232" t="s">
        <v>196</v>
      </c>
      <c r="AU128" s="232" t="s">
        <v>83</v>
      </c>
      <c r="AV128" s="12" t="s">
        <v>83</v>
      </c>
      <c r="AW128" s="12" t="s">
        <v>38</v>
      </c>
      <c r="AX128" s="12" t="s">
        <v>24</v>
      </c>
      <c r="AY128" s="232" t="s">
        <v>150</v>
      </c>
    </row>
    <row r="129" spans="2:65" s="1" customFormat="1" ht="25.5" customHeight="1">
      <c r="B129" s="41"/>
      <c r="C129" s="203" t="s">
        <v>254</v>
      </c>
      <c r="D129" s="203" t="s">
        <v>153</v>
      </c>
      <c r="E129" s="204" t="s">
        <v>255</v>
      </c>
      <c r="F129" s="205" t="s">
        <v>256</v>
      </c>
      <c r="G129" s="206" t="s">
        <v>199</v>
      </c>
      <c r="H129" s="207">
        <v>3</v>
      </c>
      <c r="I129" s="208"/>
      <c r="J129" s="209">
        <f>ROUND(I129*H129,2)</f>
        <v>0</v>
      </c>
      <c r="K129" s="205" t="s">
        <v>157</v>
      </c>
      <c r="L129" s="61"/>
      <c r="M129" s="210" t="s">
        <v>22</v>
      </c>
      <c r="N129" s="211" t="s">
        <v>46</v>
      </c>
      <c r="O129" s="42"/>
      <c r="P129" s="212">
        <f>O129*H129</f>
        <v>0</v>
      </c>
      <c r="Q129" s="212">
        <v>0</v>
      </c>
      <c r="R129" s="212">
        <f>Q129*H129</f>
        <v>0</v>
      </c>
      <c r="S129" s="212">
        <v>0</v>
      </c>
      <c r="T129" s="213">
        <f>S129*H129</f>
        <v>0</v>
      </c>
      <c r="AR129" s="24" t="s">
        <v>169</v>
      </c>
      <c r="AT129" s="24" t="s">
        <v>153</v>
      </c>
      <c r="AU129" s="24" t="s">
        <v>83</v>
      </c>
      <c r="AY129" s="24" t="s">
        <v>150</v>
      </c>
      <c r="BE129" s="214">
        <f>IF(N129="základní",J129,0)</f>
        <v>0</v>
      </c>
      <c r="BF129" s="214">
        <f>IF(N129="snížená",J129,0)</f>
        <v>0</v>
      </c>
      <c r="BG129" s="214">
        <f>IF(N129="zákl. přenesená",J129,0)</f>
        <v>0</v>
      </c>
      <c r="BH129" s="214">
        <f>IF(N129="sníž. přenesená",J129,0)</f>
        <v>0</v>
      </c>
      <c r="BI129" s="214">
        <f>IF(N129="nulová",J129,0)</f>
        <v>0</v>
      </c>
      <c r="BJ129" s="24" t="s">
        <v>24</v>
      </c>
      <c r="BK129" s="214">
        <f>ROUND(I129*H129,2)</f>
        <v>0</v>
      </c>
      <c r="BL129" s="24" t="s">
        <v>169</v>
      </c>
      <c r="BM129" s="24" t="s">
        <v>257</v>
      </c>
    </row>
    <row r="130" spans="2:47" s="1" customFormat="1" ht="54">
      <c r="B130" s="41"/>
      <c r="C130" s="63"/>
      <c r="D130" s="219" t="s">
        <v>194</v>
      </c>
      <c r="E130" s="63"/>
      <c r="F130" s="220" t="s">
        <v>249</v>
      </c>
      <c r="G130" s="63"/>
      <c r="H130" s="63"/>
      <c r="I130" s="172"/>
      <c r="J130" s="63"/>
      <c r="K130" s="63"/>
      <c r="L130" s="61"/>
      <c r="M130" s="221"/>
      <c r="N130" s="42"/>
      <c r="O130" s="42"/>
      <c r="P130" s="42"/>
      <c r="Q130" s="42"/>
      <c r="R130" s="42"/>
      <c r="S130" s="42"/>
      <c r="T130" s="78"/>
      <c r="AT130" s="24" t="s">
        <v>194</v>
      </c>
      <c r="AU130" s="24" t="s">
        <v>83</v>
      </c>
    </row>
    <row r="131" spans="2:51" s="12" customFormat="1" ht="13.5">
      <c r="B131" s="222"/>
      <c r="C131" s="223"/>
      <c r="D131" s="219" t="s">
        <v>196</v>
      </c>
      <c r="E131" s="224" t="s">
        <v>22</v>
      </c>
      <c r="F131" s="225" t="s">
        <v>163</v>
      </c>
      <c r="G131" s="223"/>
      <c r="H131" s="226">
        <v>3</v>
      </c>
      <c r="I131" s="227"/>
      <c r="J131" s="223"/>
      <c r="K131" s="223"/>
      <c r="L131" s="228"/>
      <c r="M131" s="229"/>
      <c r="N131" s="230"/>
      <c r="O131" s="230"/>
      <c r="P131" s="230"/>
      <c r="Q131" s="230"/>
      <c r="R131" s="230"/>
      <c r="S131" s="230"/>
      <c r="T131" s="231"/>
      <c r="AT131" s="232" t="s">
        <v>196</v>
      </c>
      <c r="AU131" s="232" t="s">
        <v>83</v>
      </c>
      <c r="AV131" s="12" t="s">
        <v>83</v>
      </c>
      <c r="AW131" s="12" t="s">
        <v>38</v>
      </c>
      <c r="AX131" s="12" t="s">
        <v>24</v>
      </c>
      <c r="AY131" s="232" t="s">
        <v>150</v>
      </c>
    </row>
    <row r="132" spans="2:65" s="1" customFormat="1" ht="25.5" customHeight="1">
      <c r="B132" s="41"/>
      <c r="C132" s="203" t="s">
        <v>258</v>
      </c>
      <c r="D132" s="203" t="s">
        <v>153</v>
      </c>
      <c r="E132" s="204" t="s">
        <v>259</v>
      </c>
      <c r="F132" s="205" t="s">
        <v>260</v>
      </c>
      <c r="G132" s="206" t="s">
        <v>192</v>
      </c>
      <c r="H132" s="207">
        <v>100</v>
      </c>
      <c r="I132" s="208"/>
      <c r="J132" s="209">
        <f>ROUND(I132*H132,2)</f>
        <v>0</v>
      </c>
      <c r="K132" s="205" t="s">
        <v>157</v>
      </c>
      <c r="L132" s="61"/>
      <c r="M132" s="210" t="s">
        <v>22</v>
      </c>
      <c r="N132" s="211" t="s">
        <v>46</v>
      </c>
      <c r="O132" s="42"/>
      <c r="P132" s="212">
        <f>O132*H132</f>
        <v>0</v>
      </c>
      <c r="Q132" s="212">
        <v>0</v>
      </c>
      <c r="R132" s="212">
        <f>Q132*H132</f>
        <v>0</v>
      </c>
      <c r="S132" s="212">
        <v>0</v>
      </c>
      <c r="T132" s="213">
        <f>S132*H132</f>
        <v>0</v>
      </c>
      <c r="AR132" s="24" t="s">
        <v>169</v>
      </c>
      <c r="AT132" s="24" t="s">
        <v>153</v>
      </c>
      <c r="AU132" s="24" t="s">
        <v>83</v>
      </c>
      <c r="AY132" s="24" t="s">
        <v>150</v>
      </c>
      <c r="BE132" s="214">
        <f>IF(N132="základní",J132,0)</f>
        <v>0</v>
      </c>
      <c r="BF132" s="214">
        <f>IF(N132="snížená",J132,0)</f>
        <v>0</v>
      </c>
      <c r="BG132" s="214">
        <f>IF(N132="zákl. přenesená",J132,0)</f>
        <v>0</v>
      </c>
      <c r="BH132" s="214">
        <f>IF(N132="sníž. přenesená",J132,0)</f>
        <v>0</v>
      </c>
      <c r="BI132" s="214">
        <f>IF(N132="nulová",J132,0)</f>
        <v>0</v>
      </c>
      <c r="BJ132" s="24" t="s">
        <v>24</v>
      </c>
      <c r="BK132" s="214">
        <f>ROUND(I132*H132,2)</f>
        <v>0</v>
      </c>
      <c r="BL132" s="24" t="s">
        <v>169</v>
      </c>
      <c r="BM132" s="24" t="s">
        <v>261</v>
      </c>
    </row>
    <row r="133" spans="2:47" s="1" customFormat="1" ht="121.5">
      <c r="B133" s="41"/>
      <c r="C133" s="63"/>
      <c r="D133" s="219" t="s">
        <v>194</v>
      </c>
      <c r="E133" s="63"/>
      <c r="F133" s="220" t="s">
        <v>262</v>
      </c>
      <c r="G133" s="63"/>
      <c r="H133" s="63"/>
      <c r="I133" s="172"/>
      <c r="J133" s="63"/>
      <c r="K133" s="63"/>
      <c r="L133" s="61"/>
      <c r="M133" s="221"/>
      <c r="N133" s="42"/>
      <c r="O133" s="42"/>
      <c r="P133" s="42"/>
      <c r="Q133" s="42"/>
      <c r="R133" s="42"/>
      <c r="S133" s="42"/>
      <c r="T133" s="78"/>
      <c r="AT133" s="24" t="s">
        <v>194</v>
      </c>
      <c r="AU133" s="24" t="s">
        <v>83</v>
      </c>
    </row>
    <row r="134" spans="2:51" s="12" customFormat="1" ht="13.5">
      <c r="B134" s="222"/>
      <c r="C134" s="223"/>
      <c r="D134" s="219" t="s">
        <v>196</v>
      </c>
      <c r="E134" s="224" t="s">
        <v>22</v>
      </c>
      <c r="F134" s="225" t="s">
        <v>30</v>
      </c>
      <c r="G134" s="223"/>
      <c r="H134" s="226">
        <v>100</v>
      </c>
      <c r="I134" s="227"/>
      <c r="J134" s="223"/>
      <c r="K134" s="223"/>
      <c r="L134" s="228"/>
      <c r="M134" s="229"/>
      <c r="N134" s="230"/>
      <c r="O134" s="230"/>
      <c r="P134" s="230"/>
      <c r="Q134" s="230"/>
      <c r="R134" s="230"/>
      <c r="S134" s="230"/>
      <c r="T134" s="231"/>
      <c r="AT134" s="232" t="s">
        <v>196</v>
      </c>
      <c r="AU134" s="232" t="s">
        <v>83</v>
      </c>
      <c r="AV134" s="12" t="s">
        <v>83</v>
      </c>
      <c r="AW134" s="12" t="s">
        <v>38</v>
      </c>
      <c r="AX134" s="12" t="s">
        <v>24</v>
      </c>
      <c r="AY134" s="232" t="s">
        <v>150</v>
      </c>
    </row>
    <row r="135" spans="2:65" s="1" customFormat="1" ht="38.25" customHeight="1">
      <c r="B135" s="41"/>
      <c r="C135" s="203" t="s">
        <v>10</v>
      </c>
      <c r="D135" s="203" t="s">
        <v>153</v>
      </c>
      <c r="E135" s="204" t="s">
        <v>263</v>
      </c>
      <c r="F135" s="205" t="s">
        <v>264</v>
      </c>
      <c r="G135" s="206" t="s">
        <v>213</v>
      </c>
      <c r="H135" s="207">
        <v>266.445</v>
      </c>
      <c r="I135" s="208"/>
      <c r="J135" s="209">
        <f>ROUND(I135*H135,2)</f>
        <v>0</v>
      </c>
      <c r="K135" s="205" t="s">
        <v>157</v>
      </c>
      <c r="L135" s="61"/>
      <c r="M135" s="210" t="s">
        <v>22</v>
      </c>
      <c r="N135" s="211" t="s">
        <v>46</v>
      </c>
      <c r="O135" s="42"/>
      <c r="P135" s="212">
        <f>O135*H135</f>
        <v>0</v>
      </c>
      <c r="Q135" s="212">
        <v>0</v>
      </c>
      <c r="R135" s="212">
        <f>Q135*H135</f>
        <v>0</v>
      </c>
      <c r="S135" s="212">
        <v>0</v>
      </c>
      <c r="T135" s="213">
        <f>S135*H135</f>
        <v>0</v>
      </c>
      <c r="AR135" s="24" t="s">
        <v>169</v>
      </c>
      <c r="AT135" s="24" t="s">
        <v>153</v>
      </c>
      <c r="AU135" s="24" t="s">
        <v>83</v>
      </c>
      <c r="AY135" s="24" t="s">
        <v>150</v>
      </c>
      <c r="BE135" s="214">
        <f>IF(N135="základní",J135,0)</f>
        <v>0</v>
      </c>
      <c r="BF135" s="214">
        <f>IF(N135="snížená",J135,0)</f>
        <v>0</v>
      </c>
      <c r="BG135" s="214">
        <f>IF(N135="zákl. přenesená",J135,0)</f>
        <v>0</v>
      </c>
      <c r="BH135" s="214">
        <f>IF(N135="sníž. přenesená",J135,0)</f>
        <v>0</v>
      </c>
      <c r="BI135" s="214">
        <f>IF(N135="nulová",J135,0)</f>
        <v>0</v>
      </c>
      <c r="BJ135" s="24" t="s">
        <v>24</v>
      </c>
      <c r="BK135" s="214">
        <f>ROUND(I135*H135,2)</f>
        <v>0</v>
      </c>
      <c r="BL135" s="24" t="s">
        <v>169</v>
      </c>
      <c r="BM135" s="24" t="s">
        <v>265</v>
      </c>
    </row>
    <row r="136" spans="2:47" s="1" customFormat="1" ht="337.5">
      <c r="B136" s="41"/>
      <c r="C136" s="63"/>
      <c r="D136" s="219" t="s">
        <v>194</v>
      </c>
      <c r="E136" s="63"/>
      <c r="F136" s="220" t="s">
        <v>266</v>
      </c>
      <c r="G136" s="63"/>
      <c r="H136" s="63"/>
      <c r="I136" s="172"/>
      <c r="J136" s="63"/>
      <c r="K136" s="63"/>
      <c r="L136" s="61"/>
      <c r="M136" s="221"/>
      <c r="N136" s="42"/>
      <c r="O136" s="42"/>
      <c r="P136" s="42"/>
      <c r="Q136" s="42"/>
      <c r="R136" s="42"/>
      <c r="S136" s="42"/>
      <c r="T136" s="78"/>
      <c r="AT136" s="24" t="s">
        <v>194</v>
      </c>
      <c r="AU136" s="24" t="s">
        <v>83</v>
      </c>
    </row>
    <row r="137" spans="2:51" s="12" customFormat="1" ht="13.5">
      <c r="B137" s="222"/>
      <c r="C137" s="223"/>
      <c r="D137" s="219" t="s">
        <v>196</v>
      </c>
      <c r="E137" s="224" t="s">
        <v>22</v>
      </c>
      <c r="F137" s="225" t="s">
        <v>267</v>
      </c>
      <c r="G137" s="223"/>
      <c r="H137" s="226">
        <v>363.005</v>
      </c>
      <c r="I137" s="227"/>
      <c r="J137" s="223"/>
      <c r="K137" s="223"/>
      <c r="L137" s="228"/>
      <c r="M137" s="229"/>
      <c r="N137" s="230"/>
      <c r="O137" s="230"/>
      <c r="P137" s="230"/>
      <c r="Q137" s="230"/>
      <c r="R137" s="230"/>
      <c r="S137" s="230"/>
      <c r="T137" s="231"/>
      <c r="AT137" s="232" t="s">
        <v>196</v>
      </c>
      <c r="AU137" s="232" t="s">
        <v>83</v>
      </c>
      <c r="AV137" s="12" t="s">
        <v>83</v>
      </c>
      <c r="AW137" s="12" t="s">
        <v>38</v>
      </c>
      <c r="AX137" s="12" t="s">
        <v>75</v>
      </c>
      <c r="AY137" s="232" t="s">
        <v>150</v>
      </c>
    </row>
    <row r="138" spans="2:51" s="12" customFormat="1" ht="13.5">
      <c r="B138" s="222"/>
      <c r="C138" s="223"/>
      <c r="D138" s="219" t="s">
        <v>196</v>
      </c>
      <c r="E138" s="224" t="s">
        <v>22</v>
      </c>
      <c r="F138" s="225" t="s">
        <v>268</v>
      </c>
      <c r="G138" s="223"/>
      <c r="H138" s="226">
        <v>-96.56</v>
      </c>
      <c r="I138" s="227"/>
      <c r="J138" s="223"/>
      <c r="K138" s="223"/>
      <c r="L138" s="228"/>
      <c r="M138" s="229"/>
      <c r="N138" s="230"/>
      <c r="O138" s="230"/>
      <c r="P138" s="230"/>
      <c r="Q138" s="230"/>
      <c r="R138" s="230"/>
      <c r="S138" s="230"/>
      <c r="T138" s="231"/>
      <c r="AT138" s="232" t="s">
        <v>196</v>
      </c>
      <c r="AU138" s="232" t="s">
        <v>83</v>
      </c>
      <c r="AV138" s="12" t="s">
        <v>83</v>
      </c>
      <c r="AW138" s="12" t="s">
        <v>38</v>
      </c>
      <c r="AX138" s="12" t="s">
        <v>75</v>
      </c>
      <c r="AY138" s="232" t="s">
        <v>150</v>
      </c>
    </row>
    <row r="139" spans="2:51" s="13" customFormat="1" ht="13.5">
      <c r="B139" s="233"/>
      <c r="C139" s="234"/>
      <c r="D139" s="219" t="s">
        <v>196</v>
      </c>
      <c r="E139" s="235" t="s">
        <v>22</v>
      </c>
      <c r="F139" s="236" t="s">
        <v>218</v>
      </c>
      <c r="G139" s="234"/>
      <c r="H139" s="237">
        <v>266.445</v>
      </c>
      <c r="I139" s="238"/>
      <c r="J139" s="234"/>
      <c r="K139" s="234"/>
      <c r="L139" s="239"/>
      <c r="M139" s="240"/>
      <c r="N139" s="241"/>
      <c r="O139" s="241"/>
      <c r="P139" s="241"/>
      <c r="Q139" s="241"/>
      <c r="R139" s="241"/>
      <c r="S139" s="241"/>
      <c r="T139" s="242"/>
      <c r="AT139" s="243" t="s">
        <v>196</v>
      </c>
      <c r="AU139" s="243" t="s">
        <v>83</v>
      </c>
      <c r="AV139" s="13" t="s">
        <v>169</v>
      </c>
      <c r="AW139" s="13" t="s">
        <v>38</v>
      </c>
      <c r="AX139" s="13" t="s">
        <v>24</v>
      </c>
      <c r="AY139" s="243" t="s">
        <v>150</v>
      </c>
    </row>
    <row r="140" spans="2:65" s="1" customFormat="1" ht="51" customHeight="1">
      <c r="B140" s="41"/>
      <c r="C140" s="203" t="s">
        <v>269</v>
      </c>
      <c r="D140" s="203" t="s">
        <v>153</v>
      </c>
      <c r="E140" s="204" t="s">
        <v>270</v>
      </c>
      <c r="F140" s="205" t="s">
        <v>271</v>
      </c>
      <c r="G140" s="206" t="s">
        <v>213</v>
      </c>
      <c r="H140" s="207">
        <v>266.445</v>
      </c>
      <c r="I140" s="208"/>
      <c r="J140" s="209">
        <f>ROUND(I140*H140,2)</f>
        <v>0</v>
      </c>
      <c r="K140" s="205" t="s">
        <v>157</v>
      </c>
      <c r="L140" s="61"/>
      <c r="M140" s="210" t="s">
        <v>22</v>
      </c>
      <c r="N140" s="211" t="s">
        <v>46</v>
      </c>
      <c r="O140" s="42"/>
      <c r="P140" s="212">
        <f>O140*H140</f>
        <v>0</v>
      </c>
      <c r="Q140" s="212">
        <v>0</v>
      </c>
      <c r="R140" s="212">
        <f>Q140*H140</f>
        <v>0</v>
      </c>
      <c r="S140" s="212">
        <v>0</v>
      </c>
      <c r="T140" s="213">
        <f>S140*H140</f>
        <v>0</v>
      </c>
      <c r="AR140" s="24" t="s">
        <v>169</v>
      </c>
      <c r="AT140" s="24" t="s">
        <v>153</v>
      </c>
      <c r="AU140" s="24" t="s">
        <v>83</v>
      </c>
      <c r="AY140" s="24" t="s">
        <v>150</v>
      </c>
      <c r="BE140" s="214">
        <f>IF(N140="základní",J140,0)</f>
        <v>0</v>
      </c>
      <c r="BF140" s="214">
        <f>IF(N140="snížená",J140,0)</f>
        <v>0</v>
      </c>
      <c r="BG140" s="214">
        <f>IF(N140="zákl. přenesená",J140,0)</f>
        <v>0</v>
      </c>
      <c r="BH140" s="214">
        <f>IF(N140="sníž. přenesená",J140,0)</f>
        <v>0</v>
      </c>
      <c r="BI140" s="214">
        <f>IF(N140="nulová",J140,0)</f>
        <v>0</v>
      </c>
      <c r="BJ140" s="24" t="s">
        <v>24</v>
      </c>
      <c r="BK140" s="214">
        <f>ROUND(I140*H140,2)</f>
        <v>0</v>
      </c>
      <c r="BL140" s="24" t="s">
        <v>169</v>
      </c>
      <c r="BM140" s="24" t="s">
        <v>272</v>
      </c>
    </row>
    <row r="141" spans="2:47" s="1" customFormat="1" ht="337.5">
      <c r="B141" s="41"/>
      <c r="C141" s="63"/>
      <c r="D141" s="219" t="s">
        <v>194</v>
      </c>
      <c r="E141" s="63"/>
      <c r="F141" s="220" t="s">
        <v>266</v>
      </c>
      <c r="G141" s="63"/>
      <c r="H141" s="63"/>
      <c r="I141" s="172"/>
      <c r="J141" s="63"/>
      <c r="K141" s="63"/>
      <c r="L141" s="61"/>
      <c r="M141" s="221"/>
      <c r="N141" s="42"/>
      <c r="O141" s="42"/>
      <c r="P141" s="42"/>
      <c r="Q141" s="42"/>
      <c r="R141" s="42"/>
      <c r="S141" s="42"/>
      <c r="T141" s="78"/>
      <c r="AT141" s="24" t="s">
        <v>194</v>
      </c>
      <c r="AU141" s="24" t="s">
        <v>83</v>
      </c>
    </row>
    <row r="142" spans="2:51" s="12" customFormat="1" ht="13.5">
      <c r="B142" s="222"/>
      <c r="C142" s="223"/>
      <c r="D142" s="219" t="s">
        <v>196</v>
      </c>
      <c r="E142" s="224" t="s">
        <v>22</v>
      </c>
      <c r="F142" s="225" t="s">
        <v>273</v>
      </c>
      <c r="G142" s="223"/>
      <c r="H142" s="226">
        <v>266.445</v>
      </c>
      <c r="I142" s="227"/>
      <c r="J142" s="223"/>
      <c r="K142" s="223"/>
      <c r="L142" s="228"/>
      <c r="M142" s="229"/>
      <c r="N142" s="230"/>
      <c r="O142" s="230"/>
      <c r="P142" s="230"/>
      <c r="Q142" s="230"/>
      <c r="R142" s="230"/>
      <c r="S142" s="230"/>
      <c r="T142" s="231"/>
      <c r="AT142" s="232" t="s">
        <v>196</v>
      </c>
      <c r="AU142" s="232" t="s">
        <v>83</v>
      </c>
      <c r="AV142" s="12" t="s">
        <v>83</v>
      </c>
      <c r="AW142" s="12" t="s">
        <v>38</v>
      </c>
      <c r="AX142" s="12" t="s">
        <v>24</v>
      </c>
      <c r="AY142" s="232" t="s">
        <v>150</v>
      </c>
    </row>
    <row r="143" spans="2:65" s="1" customFormat="1" ht="51" customHeight="1">
      <c r="B143" s="41"/>
      <c r="C143" s="203" t="s">
        <v>274</v>
      </c>
      <c r="D143" s="203" t="s">
        <v>153</v>
      </c>
      <c r="E143" s="204" t="s">
        <v>275</v>
      </c>
      <c r="F143" s="205" t="s">
        <v>276</v>
      </c>
      <c r="G143" s="206" t="s">
        <v>213</v>
      </c>
      <c r="H143" s="207">
        <v>155</v>
      </c>
      <c r="I143" s="208"/>
      <c r="J143" s="209">
        <f>ROUND(I143*H143,2)</f>
        <v>0</v>
      </c>
      <c r="K143" s="205" t="s">
        <v>157</v>
      </c>
      <c r="L143" s="61"/>
      <c r="M143" s="210" t="s">
        <v>22</v>
      </c>
      <c r="N143" s="211" t="s">
        <v>46</v>
      </c>
      <c r="O143" s="42"/>
      <c r="P143" s="212">
        <f>O143*H143</f>
        <v>0</v>
      </c>
      <c r="Q143" s="212">
        <v>0</v>
      </c>
      <c r="R143" s="212">
        <f>Q143*H143</f>
        <v>0</v>
      </c>
      <c r="S143" s="212">
        <v>0</v>
      </c>
      <c r="T143" s="213">
        <f>S143*H143</f>
        <v>0</v>
      </c>
      <c r="AR143" s="24" t="s">
        <v>169</v>
      </c>
      <c r="AT143" s="24" t="s">
        <v>153</v>
      </c>
      <c r="AU143" s="24" t="s">
        <v>83</v>
      </c>
      <c r="AY143" s="24" t="s">
        <v>150</v>
      </c>
      <c r="BE143" s="214">
        <f>IF(N143="základní",J143,0)</f>
        <v>0</v>
      </c>
      <c r="BF143" s="214">
        <f>IF(N143="snížená",J143,0)</f>
        <v>0</v>
      </c>
      <c r="BG143" s="214">
        <f>IF(N143="zákl. přenesená",J143,0)</f>
        <v>0</v>
      </c>
      <c r="BH143" s="214">
        <f>IF(N143="sníž. přenesená",J143,0)</f>
        <v>0</v>
      </c>
      <c r="BI143" s="214">
        <f>IF(N143="nulová",J143,0)</f>
        <v>0</v>
      </c>
      <c r="BJ143" s="24" t="s">
        <v>24</v>
      </c>
      <c r="BK143" s="214">
        <f>ROUND(I143*H143,2)</f>
        <v>0</v>
      </c>
      <c r="BL143" s="24" t="s">
        <v>169</v>
      </c>
      <c r="BM143" s="24" t="s">
        <v>277</v>
      </c>
    </row>
    <row r="144" spans="2:47" s="1" customFormat="1" ht="409.5">
      <c r="B144" s="41"/>
      <c r="C144" s="63"/>
      <c r="D144" s="219" t="s">
        <v>194</v>
      </c>
      <c r="E144" s="63"/>
      <c r="F144" s="244" t="s">
        <v>278</v>
      </c>
      <c r="G144" s="63"/>
      <c r="H144" s="63"/>
      <c r="I144" s="172"/>
      <c r="J144" s="63"/>
      <c r="K144" s="63"/>
      <c r="L144" s="61"/>
      <c r="M144" s="221"/>
      <c r="N144" s="42"/>
      <c r="O144" s="42"/>
      <c r="P144" s="42"/>
      <c r="Q144" s="42"/>
      <c r="R144" s="42"/>
      <c r="S144" s="42"/>
      <c r="T144" s="78"/>
      <c r="AT144" s="24" t="s">
        <v>194</v>
      </c>
      <c r="AU144" s="24" t="s">
        <v>83</v>
      </c>
    </row>
    <row r="145" spans="2:51" s="12" customFormat="1" ht="13.5">
      <c r="B145" s="222"/>
      <c r="C145" s="223"/>
      <c r="D145" s="219" t="s">
        <v>196</v>
      </c>
      <c r="E145" s="224" t="s">
        <v>22</v>
      </c>
      <c r="F145" s="225" t="s">
        <v>279</v>
      </c>
      <c r="G145" s="223"/>
      <c r="H145" s="226">
        <v>155</v>
      </c>
      <c r="I145" s="227"/>
      <c r="J145" s="223"/>
      <c r="K145" s="223"/>
      <c r="L145" s="228"/>
      <c r="M145" s="229"/>
      <c r="N145" s="230"/>
      <c r="O145" s="230"/>
      <c r="P145" s="230"/>
      <c r="Q145" s="230"/>
      <c r="R145" s="230"/>
      <c r="S145" s="230"/>
      <c r="T145" s="231"/>
      <c r="AT145" s="232" t="s">
        <v>196</v>
      </c>
      <c r="AU145" s="232" t="s">
        <v>83</v>
      </c>
      <c r="AV145" s="12" t="s">
        <v>83</v>
      </c>
      <c r="AW145" s="12" t="s">
        <v>38</v>
      </c>
      <c r="AX145" s="12" t="s">
        <v>75</v>
      </c>
      <c r="AY145" s="232" t="s">
        <v>150</v>
      </c>
    </row>
    <row r="146" spans="2:51" s="13" customFormat="1" ht="13.5">
      <c r="B146" s="233"/>
      <c r="C146" s="234"/>
      <c r="D146" s="219" t="s">
        <v>196</v>
      </c>
      <c r="E146" s="235" t="s">
        <v>22</v>
      </c>
      <c r="F146" s="236" t="s">
        <v>218</v>
      </c>
      <c r="G146" s="234"/>
      <c r="H146" s="237">
        <v>155</v>
      </c>
      <c r="I146" s="238"/>
      <c r="J146" s="234"/>
      <c r="K146" s="234"/>
      <c r="L146" s="239"/>
      <c r="M146" s="240"/>
      <c r="N146" s="241"/>
      <c r="O146" s="241"/>
      <c r="P146" s="241"/>
      <c r="Q146" s="241"/>
      <c r="R146" s="241"/>
      <c r="S146" s="241"/>
      <c r="T146" s="242"/>
      <c r="AT146" s="243" t="s">
        <v>196</v>
      </c>
      <c r="AU146" s="243" t="s">
        <v>83</v>
      </c>
      <c r="AV146" s="13" t="s">
        <v>169</v>
      </c>
      <c r="AW146" s="13" t="s">
        <v>38</v>
      </c>
      <c r="AX146" s="13" t="s">
        <v>24</v>
      </c>
      <c r="AY146" s="243" t="s">
        <v>150</v>
      </c>
    </row>
    <row r="147" spans="2:65" s="1" customFormat="1" ht="25.5" customHeight="1">
      <c r="B147" s="41"/>
      <c r="C147" s="245" t="s">
        <v>280</v>
      </c>
      <c r="D147" s="245" t="s">
        <v>281</v>
      </c>
      <c r="E147" s="246" t="s">
        <v>282</v>
      </c>
      <c r="F147" s="247" t="s">
        <v>283</v>
      </c>
      <c r="G147" s="248" t="s">
        <v>284</v>
      </c>
      <c r="H147" s="249">
        <v>338.148</v>
      </c>
      <c r="I147" s="250"/>
      <c r="J147" s="251">
        <f>ROUND(I147*H147,2)</f>
        <v>0</v>
      </c>
      <c r="K147" s="247" t="s">
        <v>157</v>
      </c>
      <c r="L147" s="252"/>
      <c r="M147" s="253" t="s">
        <v>22</v>
      </c>
      <c r="N147" s="254" t="s">
        <v>46</v>
      </c>
      <c r="O147" s="42"/>
      <c r="P147" s="212">
        <f>O147*H147</f>
        <v>0</v>
      </c>
      <c r="Q147" s="212">
        <v>0</v>
      </c>
      <c r="R147" s="212">
        <f>Q147*H147</f>
        <v>0</v>
      </c>
      <c r="S147" s="212">
        <v>0</v>
      </c>
      <c r="T147" s="213">
        <f>S147*H147</f>
        <v>0</v>
      </c>
      <c r="AR147" s="24" t="s">
        <v>230</v>
      </c>
      <c r="AT147" s="24" t="s">
        <v>281</v>
      </c>
      <c r="AU147" s="24" t="s">
        <v>83</v>
      </c>
      <c r="AY147" s="24" t="s">
        <v>150</v>
      </c>
      <c r="BE147" s="214">
        <f>IF(N147="základní",J147,0)</f>
        <v>0</v>
      </c>
      <c r="BF147" s="214">
        <f>IF(N147="snížená",J147,0)</f>
        <v>0</v>
      </c>
      <c r="BG147" s="214">
        <f>IF(N147="zákl. přenesená",J147,0)</f>
        <v>0</v>
      </c>
      <c r="BH147" s="214">
        <f>IF(N147="sníž. přenesená",J147,0)</f>
        <v>0</v>
      </c>
      <c r="BI147" s="214">
        <f>IF(N147="nulová",J147,0)</f>
        <v>0</v>
      </c>
      <c r="BJ147" s="24" t="s">
        <v>24</v>
      </c>
      <c r="BK147" s="214">
        <f>ROUND(I147*H147,2)</f>
        <v>0</v>
      </c>
      <c r="BL147" s="24" t="s">
        <v>169</v>
      </c>
      <c r="BM147" s="24" t="s">
        <v>285</v>
      </c>
    </row>
    <row r="148" spans="2:51" s="12" customFormat="1" ht="13.5">
      <c r="B148" s="222"/>
      <c r="C148" s="223"/>
      <c r="D148" s="219" t="s">
        <v>196</v>
      </c>
      <c r="E148" s="224" t="s">
        <v>22</v>
      </c>
      <c r="F148" s="225" t="s">
        <v>286</v>
      </c>
      <c r="G148" s="223"/>
      <c r="H148" s="226">
        <v>338.148</v>
      </c>
      <c r="I148" s="227"/>
      <c r="J148" s="223"/>
      <c r="K148" s="223"/>
      <c r="L148" s="228"/>
      <c r="M148" s="229"/>
      <c r="N148" s="230"/>
      <c r="O148" s="230"/>
      <c r="P148" s="230"/>
      <c r="Q148" s="230"/>
      <c r="R148" s="230"/>
      <c r="S148" s="230"/>
      <c r="T148" s="231"/>
      <c r="AT148" s="232" t="s">
        <v>196</v>
      </c>
      <c r="AU148" s="232" t="s">
        <v>83</v>
      </c>
      <c r="AV148" s="12" t="s">
        <v>83</v>
      </c>
      <c r="AW148" s="12" t="s">
        <v>38</v>
      </c>
      <c r="AX148" s="12" t="s">
        <v>24</v>
      </c>
      <c r="AY148" s="232" t="s">
        <v>150</v>
      </c>
    </row>
    <row r="149" spans="2:65" s="1" customFormat="1" ht="16.5" customHeight="1">
      <c r="B149" s="41"/>
      <c r="C149" s="203" t="s">
        <v>287</v>
      </c>
      <c r="D149" s="203" t="s">
        <v>153</v>
      </c>
      <c r="E149" s="204" t="s">
        <v>288</v>
      </c>
      <c r="F149" s="205" t="s">
        <v>289</v>
      </c>
      <c r="G149" s="206" t="s">
        <v>213</v>
      </c>
      <c r="H149" s="207">
        <v>266.445</v>
      </c>
      <c r="I149" s="208"/>
      <c r="J149" s="209">
        <f>ROUND(I149*H149,2)</f>
        <v>0</v>
      </c>
      <c r="K149" s="205" t="s">
        <v>157</v>
      </c>
      <c r="L149" s="61"/>
      <c r="M149" s="210" t="s">
        <v>22</v>
      </c>
      <c r="N149" s="211" t="s">
        <v>46</v>
      </c>
      <c r="O149" s="42"/>
      <c r="P149" s="212">
        <f>O149*H149</f>
        <v>0</v>
      </c>
      <c r="Q149" s="212">
        <v>0</v>
      </c>
      <c r="R149" s="212">
        <f>Q149*H149</f>
        <v>0</v>
      </c>
      <c r="S149" s="212">
        <v>0</v>
      </c>
      <c r="T149" s="213">
        <f>S149*H149</f>
        <v>0</v>
      </c>
      <c r="AR149" s="24" t="s">
        <v>169</v>
      </c>
      <c r="AT149" s="24" t="s">
        <v>153</v>
      </c>
      <c r="AU149" s="24" t="s">
        <v>83</v>
      </c>
      <c r="AY149" s="24" t="s">
        <v>150</v>
      </c>
      <c r="BE149" s="214">
        <f>IF(N149="základní",J149,0)</f>
        <v>0</v>
      </c>
      <c r="BF149" s="214">
        <f>IF(N149="snížená",J149,0)</f>
        <v>0</v>
      </c>
      <c r="BG149" s="214">
        <f>IF(N149="zákl. přenesená",J149,0)</f>
        <v>0</v>
      </c>
      <c r="BH149" s="214">
        <f>IF(N149="sníž. přenesená",J149,0)</f>
        <v>0</v>
      </c>
      <c r="BI149" s="214">
        <f>IF(N149="nulová",J149,0)</f>
        <v>0</v>
      </c>
      <c r="BJ149" s="24" t="s">
        <v>24</v>
      </c>
      <c r="BK149" s="214">
        <f>ROUND(I149*H149,2)</f>
        <v>0</v>
      </c>
      <c r="BL149" s="24" t="s">
        <v>169</v>
      </c>
      <c r="BM149" s="24" t="s">
        <v>290</v>
      </c>
    </row>
    <row r="150" spans="2:51" s="12" customFormat="1" ht="13.5">
      <c r="B150" s="222"/>
      <c r="C150" s="223"/>
      <c r="D150" s="219" t="s">
        <v>196</v>
      </c>
      <c r="E150" s="224" t="s">
        <v>22</v>
      </c>
      <c r="F150" s="225" t="s">
        <v>273</v>
      </c>
      <c r="G150" s="223"/>
      <c r="H150" s="226">
        <v>266.445</v>
      </c>
      <c r="I150" s="227"/>
      <c r="J150" s="223"/>
      <c r="K150" s="223"/>
      <c r="L150" s="228"/>
      <c r="M150" s="229"/>
      <c r="N150" s="230"/>
      <c r="O150" s="230"/>
      <c r="P150" s="230"/>
      <c r="Q150" s="230"/>
      <c r="R150" s="230"/>
      <c r="S150" s="230"/>
      <c r="T150" s="231"/>
      <c r="AT150" s="232" t="s">
        <v>196</v>
      </c>
      <c r="AU150" s="232" t="s">
        <v>83</v>
      </c>
      <c r="AV150" s="12" t="s">
        <v>83</v>
      </c>
      <c r="AW150" s="12" t="s">
        <v>38</v>
      </c>
      <c r="AX150" s="12" t="s">
        <v>24</v>
      </c>
      <c r="AY150" s="232" t="s">
        <v>150</v>
      </c>
    </row>
    <row r="151" spans="2:65" s="1" customFormat="1" ht="16.5" customHeight="1">
      <c r="B151" s="41"/>
      <c r="C151" s="203" t="s">
        <v>291</v>
      </c>
      <c r="D151" s="203" t="s">
        <v>153</v>
      </c>
      <c r="E151" s="204" t="s">
        <v>292</v>
      </c>
      <c r="F151" s="205" t="s">
        <v>293</v>
      </c>
      <c r="G151" s="206" t="s">
        <v>284</v>
      </c>
      <c r="H151" s="207">
        <v>479.601</v>
      </c>
      <c r="I151" s="208"/>
      <c r="J151" s="209">
        <f>ROUND(I151*H151,2)</f>
        <v>0</v>
      </c>
      <c r="K151" s="205" t="s">
        <v>157</v>
      </c>
      <c r="L151" s="61"/>
      <c r="M151" s="210" t="s">
        <v>22</v>
      </c>
      <c r="N151" s="211" t="s">
        <v>46</v>
      </c>
      <c r="O151" s="42"/>
      <c r="P151" s="212">
        <f>O151*H151</f>
        <v>0</v>
      </c>
      <c r="Q151" s="212">
        <v>0</v>
      </c>
      <c r="R151" s="212">
        <f>Q151*H151</f>
        <v>0</v>
      </c>
      <c r="S151" s="212">
        <v>0</v>
      </c>
      <c r="T151" s="213">
        <f>S151*H151</f>
        <v>0</v>
      </c>
      <c r="AR151" s="24" t="s">
        <v>169</v>
      </c>
      <c r="AT151" s="24" t="s">
        <v>153</v>
      </c>
      <c r="AU151" s="24" t="s">
        <v>83</v>
      </c>
      <c r="AY151" s="24" t="s">
        <v>150</v>
      </c>
      <c r="BE151" s="214">
        <f>IF(N151="základní",J151,0)</f>
        <v>0</v>
      </c>
      <c r="BF151" s="214">
        <f>IF(N151="snížená",J151,0)</f>
        <v>0</v>
      </c>
      <c r="BG151" s="214">
        <f>IF(N151="zákl. přenesená",J151,0)</f>
        <v>0</v>
      </c>
      <c r="BH151" s="214">
        <f>IF(N151="sníž. přenesená",J151,0)</f>
        <v>0</v>
      </c>
      <c r="BI151" s="214">
        <f>IF(N151="nulová",J151,0)</f>
        <v>0</v>
      </c>
      <c r="BJ151" s="24" t="s">
        <v>24</v>
      </c>
      <c r="BK151" s="214">
        <f>ROUND(I151*H151,2)</f>
        <v>0</v>
      </c>
      <c r="BL151" s="24" t="s">
        <v>169</v>
      </c>
      <c r="BM151" s="24" t="s">
        <v>294</v>
      </c>
    </row>
    <row r="152" spans="2:51" s="12" customFormat="1" ht="13.5">
      <c r="B152" s="222"/>
      <c r="C152" s="223"/>
      <c r="D152" s="219" t="s">
        <v>196</v>
      </c>
      <c r="E152" s="224" t="s">
        <v>22</v>
      </c>
      <c r="F152" s="225" t="s">
        <v>295</v>
      </c>
      <c r="G152" s="223"/>
      <c r="H152" s="226">
        <v>479.601</v>
      </c>
      <c r="I152" s="227"/>
      <c r="J152" s="223"/>
      <c r="K152" s="223"/>
      <c r="L152" s="228"/>
      <c r="M152" s="229"/>
      <c r="N152" s="230"/>
      <c r="O152" s="230"/>
      <c r="P152" s="230"/>
      <c r="Q152" s="230"/>
      <c r="R152" s="230"/>
      <c r="S152" s="230"/>
      <c r="T152" s="231"/>
      <c r="AT152" s="232" t="s">
        <v>196</v>
      </c>
      <c r="AU152" s="232" t="s">
        <v>83</v>
      </c>
      <c r="AV152" s="12" t="s">
        <v>83</v>
      </c>
      <c r="AW152" s="12" t="s">
        <v>38</v>
      </c>
      <c r="AX152" s="12" t="s">
        <v>24</v>
      </c>
      <c r="AY152" s="232" t="s">
        <v>150</v>
      </c>
    </row>
    <row r="153" spans="2:65" s="1" customFormat="1" ht="25.5" customHeight="1">
      <c r="B153" s="41"/>
      <c r="C153" s="203" t="s">
        <v>9</v>
      </c>
      <c r="D153" s="203" t="s">
        <v>153</v>
      </c>
      <c r="E153" s="204" t="s">
        <v>296</v>
      </c>
      <c r="F153" s="205" t="s">
        <v>297</v>
      </c>
      <c r="G153" s="206" t="s">
        <v>192</v>
      </c>
      <c r="H153" s="207">
        <v>753</v>
      </c>
      <c r="I153" s="208"/>
      <c r="J153" s="209">
        <f>ROUND(I153*H153,2)</f>
        <v>0</v>
      </c>
      <c r="K153" s="205" t="s">
        <v>157</v>
      </c>
      <c r="L153" s="61"/>
      <c r="M153" s="210" t="s">
        <v>22</v>
      </c>
      <c r="N153" s="211" t="s">
        <v>46</v>
      </c>
      <c r="O153" s="42"/>
      <c r="P153" s="212">
        <f>O153*H153</f>
        <v>0</v>
      </c>
      <c r="Q153" s="212">
        <v>0</v>
      </c>
      <c r="R153" s="212">
        <f>Q153*H153</f>
        <v>0</v>
      </c>
      <c r="S153" s="212">
        <v>0</v>
      </c>
      <c r="T153" s="213">
        <f>S153*H153</f>
        <v>0</v>
      </c>
      <c r="AR153" s="24" t="s">
        <v>169</v>
      </c>
      <c r="AT153" s="24" t="s">
        <v>153</v>
      </c>
      <c r="AU153" s="24" t="s">
        <v>83</v>
      </c>
      <c r="AY153" s="24" t="s">
        <v>150</v>
      </c>
      <c r="BE153" s="214">
        <f>IF(N153="základní",J153,0)</f>
        <v>0</v>
      </c>
      <c r="BF153" s="214">
        <f>IF(N153="snížená",J153,0)</f>
        <v>0</v>
      </c>
      <c r="BG153" s="214">
        <f>IF(N153="zákl. přenesená",J153,0)</f>
        <v>0</v>
      </c>
      <c r="BH153" s="214">
        <f>IF(N153="sníž. přenesená",J153,0)</f>
        <v>0</v>
      </c>
      <c r="BI153" s="214">
        <f>IF(N153="nulová",J153,0)</f>
        <v>0</v>
      </c>
      <c r="BJ153" s="24" t="s">
        <v>24</v>
      </c>
      <c r="BK153" s="214">
        <f>ROUND(I153*H153,2)</f>
        <v>0</v>
      </c>
      <c r="BL153" s="24" t="s">
        <v>169</v>
      </c>
      <c r="BM153" s="24" t="s">
        <v>298</v>
      </c>
    </row>
    <row r="154" spans="2:47" s="1" customFormat="1" ht="256.5">
      <c r="B154" s="41"/>
      <c r="C154" s="63"/>
      <c r="D154" s="219" t="s">
        <v>194</v>
      </c>
      <c r="E154" s="63"/>
      <c r="F154" s="220" t="s">
        <v>299</v>
      </c>
      <c r="G154" s="63"/>
      <c r="H154" s="63"/>
      <c r="I154" s="172"/>
      <c r="J154" s="63"/>
      <c r="K154" s="63"/>
      <c r="L154" s="61"/>
      <c r="M154" s="221"/>
      <c r="N154" s="42"/>
      <c r="O154" s="42"/>
      <c r="P154" s="42"/>
      <c r="Q154" s="42"/>
      <c r="R154" s="42"/>
      <c r="S154" s="42"/>
      <c r="T154" s="78"/>
      <c r="AT154" s="24" t="s">
        <v>194</v>
      </c>
      <c r="AU154" s="24" t="s">
        <v>83</v>
      </c>
    </row>
    <row r="155" spans="2:51" s="12" customFormat="1" ht="13.5">
      <c r="B155" s="222"/>
      <c r="C155" s="223"/>
      <c r="D155" s="219" t="s">
        <v>196</v>
      </c>
      <c r="E155" s="224" t="s">
        <v>22</v>
      </c>
      <c r="F155" s="225" t="s">
        <v>300</v>
      </c>
      <c r="G155" s="223"/>
      <c r="H155" s="226">
        <v>119</v>
      </c>
      <c r="I155" s="227"/>
      <c r="J155" s="223"/>
      <c r="K155" s="223"/>
      <c r="L155" s="228"/>
      <c r="M155" s="229"/>
      <c r="N155" s="230"/>
      <c r="O155" s="230"/>
      <c r="P155" s="230"/>
      <c r="Q155" s="230"/>
      <c r="R155" s="230"/>
      <c r="S155" s="230"/>
      <c r="T155" s="231"/>
      <c r="AT155" s="232" t="s">
        <v>196</v>
      </c>
      <c r="AU155" s="232" t="s">
        <v>83</v>
      </c>
      <c r="AV155" s="12" t="s">
        <v>83</v>
      </c>
      <c r="AW155" s="12" t="s">
        <v>38</v>
      </c>
      <c r="AX155" s="12" t="s">
        <v>75</v>
      </c>
      <c r="AY155" s="232" t="s">
        <v>150</v>
      </c>
    </row>
    <row r="156" spans="2:51" s="12" customFormat="1" ht="13.5">
      <c r="B156" s="222"/>
      <c r="C156" s="223"/>
      <c r="D156" s="219" t="s">
        <v>196</v>
      </c>
      <c r="E156" s="224" t="s">
        <v>22</v>
      </c>
      <c r="F156" s="225" t="s">
        <v>301</v>
      </c>
      <c r="G156" s="223"/>
      <c r="H156" s="226">
        <v>14</v>
      </c>
      <c r="I156" s="227"/>
      <c r="J156" s="223"/>
      <c r="K156" s="223"/>
      <c r="L156" s="228"/>
      <c r="M156" s="229"/>
      <c r="N156" s="230"/>
      <c r="O156" s="230"/>
      <c r="P156" s="230"/>
      <c r="Q156" s="230"/>
      <c r="R156" s="230"/>
      <c r="S156" s="230"/>
      <c r="T156" s="231"/>
      <c r="AT156" s="232" t="s">
        <v>196</v>
      </c>
      <c r="AU156" s="232" t="s">
        <v>83</v>
      </c>
      <c r="AV156" s="12" t="s">
        <v>83</v>
      </c>
      <c r="AW156" s="12" t="s">
        <v>38</v>
      </c>
      <c r="AX156" s="12" t="s">
        <v>75</v>
      </c>
      <c r="AY156" s="232" t="s">
        <v>150</v>
      </c>
    </row>
    <row r="157" spans="2:51" s="12" customFormat="1" ht="13.5">
      <c r="B157" s="222"/>
      <c r="C157" s="223"/>
      <c r="D157" s="219" t="s">
        <v>196</v>
      </c>
      <c r="E157" s="224" t="s">
        <v>22</v>
      </c>
      <c r="F157" s="225" t="s">
        <v>302</v>
      </c>
      <c r="G157" s="223"/>
      <c r="H157" s="226">
        <v>620</v>
      </c>
      <c r="I157" s="227"/>
      <c r="J157" s="223"/>
      <c r="K157" s="223"/>
      <c r="L157" s="228"/>
      <c r="M157" s="229"/>
      <c r="N157" s="230"/>
      <c r="O157" s="230"/>
      <c r="P157" s="230"/>
      <c r="Q157" s="230"/>
      <c r="R157" s="230"/>
      <c r="S157" s="230"/>
      <c r="T157" s="231"/>
      <c r="AT157" s="232" t="s">
        <v>196</v>
      </c>
      <c r="AU157" s="232" t="s">
        <v>83</v>
      </c>
      <c r="AV157" s="12" t="s">
        <v>83</v>
      </c>
      <c r="AW157" s="12" t="s">
        <v>38</v>
      </c>
      <c r="AX157" s="12" t="s">
        <v>75</v>
      </c>
      <c r="AY157" s="232" t="s">
        <v>150</v>
      </c>
    </row>
    <row r="158" spans="2:51" s="13" customFormat="1" ht="13.5">
      <c r="B158" s="233"/>
      <c r="C158" s="234"/>
      <c r="D158" s="219" t="s">
        <v>196</v>
      </c>
      <c r="E158" s="235" t="s">
        <v>22</v>
      </c>
      <c r="F158" s="236" t="s">
        <v>218</v>
      </c>
      <c r="G158" s="234"/>
      <c r="H158" s="237">
        <v>753</v>
      </c>
      <c r="I158" s="238"/>
      <c r="J158" s="234"/>
      <c r="K158" s="234"/>
      <c r="L158" s="239"/>
      <c r="M158" s="240"/>
      <c r="N158" s="241"/>
      <c r="O158" s="241"/>
      <c r="P158" s="241"/>
      <c r="Q158" s="241"/>
      <c r="R158" s="241"/>
      <c r="S158" s="241"/>
      <c r="T158" s="242"/>
      <c r="AT158" s="243" t="s">
        <v>196</v>
      </c>
      <c r="AU158" s="243" t="s">
        <v>83</v>
      </c>
      <c r="AV158" s="13" t="s">
        <v>169</v>
      </c>
      <c r="AW158" s="13" t="s">
        <v>38</v>
      </c>
      <c r="AX158" s="13" t="s">
        <v>24</v>
      </c>
      <c r="AY158" s="243" t="s">
        <v>150</v>
      </c>
    </row>
    <row r="159" spans="2:63" s="11" customFormat="1" ht="29.85" customHeight="1">
      <c r="B159" s="187"/>
      <c r="C159" s="188"/>
      <c r="D159" s="189" t="s">
        <v>74</v>
      </c>
      <c r="E159" s="201" t="s">
        <v>235</v>
      </c>
      <c r="F159" s="201" t="s">
        <v>303</v>
      </c>
      <c r="G159" s="188"/>
      <c r="H159" s="188"/>
      <c r="I159" s="191"/>
      <c r="J159" s="202">
        <f>BK159</f>
        <v>0</v>
      </c>
      <c r="K159" s="188"/>
      <c r="L159" s="193"/>
      <c r="M159" s="194"/>
      <c r="N159" s="195"/>
      <c r="O159" s="195"/>
      <c r="P159" s="196">
        <f>SUM(P160:P168)</f>
        <v>0</v>
      </c>
      <c r="Q159" s="195"/>
      <c r="R159" s="196">
        <f>SUM(R160:R168)</f>
        <v>0</v>
      </c>
      <c r="S159" s="195"/>
      <c r="T159" s="197">
        <f>SUM(T160:T168)</f>
        <v>42.015679999999996</v>
      </c>
      <c r="AR159" s="198" t="s">
        <v>24</v>
      </c>
      <c r="AT159" s="199" t="s">
        <v>74</v>
      </c>
      <c r="AU159" s="199" t="s">
        <v>24</v>
      </c>
      <c r="AY159" s="198" t="s">
        <v>150</v>
      </c>
      <c r="BK159" s="200">
        <f>SUM(BK160:BK168)</f>
        <v>0</v>
      </c>
    </row>
    <row r="160" spans="2:65" s="1" customFormat="1" ht="16.5" customHeight="1">
      <c r="B160" s="41"/>
      <c r="C160" s="203" t="s">
        <v>304</v>
      </c>
      <c r="D160" s="203" t="s">
        <v>153</v>
      </c>
      <c r="E160" s="204" t="s">
        <v>305</v>
      </c>
      <c r="F160" s="205" t="s">
        <v>306</v>
      </c>
      <c r="G160" s="206" t="s">
        <v>307</v>
      </c>
      <c r="H160" s="207">
        <v>28</v>
      </c>
      <c r="I160" s="208"/>
      <c r="J160" s="209">
        <f>ROUND(I160*H160,2)</f>
        <v>0</v>
      </c>
      <c r="K160" s="205" t="s">
        <v>157</v>
      </c>
      <c r="L160" s="61"/>
      <c r="M160" s="210" t="s">
        <v>22</v>
      </c>
      <c r="N160" s="211" t="s">
        <v>46</v>
      </c>
      <c r="O160" s="42"/>
      <c r="P160" s="212">
        <f>O160*H160</f>
        <v>0</v>
      </c>
      <c r="Q160" s="212">
        <v>0</v>
      </c>
      <c r="R160" s="212">
        <f>Q160*H160</f>
        <v>0</v>
      </c>
      <c r="S160" s="212">
        <v>0</v>
      </c>
      <c r="T160" s="213">
        <f>S160*H160</f>
        <v>0</v>
      </c>
      <c r="AR160" s="24" t="s">
        <v>169</v>
      </c>
      <c r="AT160" s="24" t="s">
        <v>153</v>
      </c>
      <c r="AU160" s="24" t="s">
        <v>83</v>
      </c>
      <c r="AY160" s="24" t="s">
        <v>150</v>
      </c>
      <c r="BE160" s="214">
        <f>IF(N160="základní",J160,0)</f>
        <v>0</v>
      </c>
      <c r="BF160" s="214">
        <f>IF(N160="snížená",J160,0)</f>
        <v>0</v>
      </c>
      <c r="BG160" s="214">
        <f>IF(N160="zákl. přenesená",J160,0)</f>
        <v>0</v>
      </c>
      <c r="BH160" s="214">
        <f>IF(N160="sníž. přenesená",J160,0)</f>
        <v>0</v>
      </c>
      <c r="BI160" s="214">
        <f>IF(N160="nulová",J160,0)</f>
        <v>0</v>
      </c>
      <c r="BJ160" s="24" t="s">
        <v>24</v>
      </c>
      <c r="BK160" s="214">
        <f>ROUND(I160*H160,2)</f>
        <v>0</v>
      </c>
      <c r="BL160" s="24" t="s">
        <v>169</v>
      </c>
      <c r="BM160" s="24" t="s">
        <v>308</v>
      </c>
    </row>
    <row r="161" spans="2:51" s="12" customFormat="1" ht="13.5">
      <c r="B161" s="222"/>
      <c r="C161" s="223"/>
      <c r="D161" s="219" t="s">
        <v>196</v>
      </c>
      <c r="E161" s="224" t="s">
        <v>22</v>
      </c>
      <c r="F161" s="225" t="s">
        <v>309</v>
      </c>
      <c r="G161" s="223"/>
      <c r="H161" s="226">
        <v>28</v>
      </c>
      <c r="I161" s="227"/>
      <c r="J161" s="223"/>
      <c r="K161" s="223"/>
      <c r="L161" s="228"/>
      <c r="M161" s="229"/>
      <c r="N161" s="230"/>
      <c r="O161" s="230"/>
      <c r="P161" s="230"/>
      <c r="Q161" s="230"/>
      <c r="R161" s="230"/>
      <c r="S161" s="230"/>
      <c r="T161" s="231"/>
      <c r="AT161" s="232" t="s">
        <v>196</v>
      </c>
      <c r="AU161" s="232" t="s">
        <v>83</v>
      </c>
      <c r="AV161" s="12" t="s">
        <v>83</v>
      </c>
      <c r="AW161" s="12" t="s">
        <v>38</v>
      </c>
      <c r="AX161" s="12" t="s">
        <v>24</v>
      </c>
      <c r="AY161" s="232" t="s">
        <v>150</v>
      </c>
    </row>
    <row r="162" spans="2:65" s="1" customFormat="1" ht="16.5" customHeight="1">
      <c r="B162" s="41"/>
      <c r="C162" s="203" t="s">
        <v>310</v>
      </c>
      <c r="D162" s="203" t="s">
        <v>153</v>
      </c>
      <c r="E162" s="204" t="s">
        <v>311</v>
      </c>
      <c r="F162" s="205" t="s">
        <v>312</v>
      </c>
      <c r="G162" s="206" t="s">
        <v>213</v>
      </c>
      <c r="H162" s="207">
        <v>20</v>
      </c>
      <c r="I162" s="208"/>
      <c r="J162" s="209">
        <f>ROUND(I162*H162,2)</f>
        <v>0</v>
      </c>
      <c r="K162" s="205" t="s">
        <v>157</v>
      </c>
      <c r="L162" s="61"/>
      <c r="M162" s="210" t="s">
        <v>22</v>
      </c>
      <c r="N162" s="211" t="s">
        <v>46</v>
      </c>
      <c r="O162" s="42"/>
      <c r="P162" s="212">
        <f>O162*H162</f>
        <v>0</v>
      </c>
      <c r="Q162" s="212">
        <v>0</v>
      </c>
      <c r="R162" s="212">
        <f>Q162*H162</f>
        <v>0</v>
      </c>
      <c r="S162" s="212">
        <v>2</v>
      </c>
      <c r="T162" s="213">
        <f>S162*H162</f>
        <v>40</v>
      </c>
      <c r="AR162" s="24" t="s">
        <v>169</v>
      </c>
      <c r="AT162" s="24" t="s">
        <v>153</v>
      </c>
      <c r="AU162" s="24" t="s">
        <v>83</v>
      </c>
      <c r="AY162" s="24" t="s">
        <v>150</v>
      </c>
      <c r="BE162" s="214">
        <f>IF(N162="základní",J162,0)</f>
        <v>0</v>
      </c>
      <c r="BF162" s="214">
        <f>IF(N162="snížená",J162,0)</f>
        <v>0</v>
      </c>
      <c r="BG162" s="214">
        <f>IF(N162="zákl. přenesená",J162,0)</f>
        <v>0</v>
      </c>
      <c r="BH162" s="214">
        <f>IF(N162="sníž. přenesená",J162,0)</f>
        <v>0</v>
      </c>
      <c r="BI162" s="214">
        <f>IF(N162="nulová",J162,0)</f>
        <v>0</v>
      </c>
      <c r="BJ162" s="24" t="s">
        <v>24</v>
      </c>
      <c r="BK162" s="214">
        <f>ROUND(I162*H162,2)</f>
        <v>0</v>
      </c>
      <c r="BL162" s="24" t="s">
        <v>169</v>
      </c>
      <c r="BM162" s="24" t="s">
        <v>313</v>
      </c>
    </row>
    <row r="163" spans="2:51" s="12" customFormat="1" ht="13.5">
      <c r="B163" s="222"/>
      <c r="C163" s="223"/>
      <c r="D163" s="219" t="s">
        <v>196</v>
      </c>
      <c r="E163" s="224" t="s">
        <v>22</v>
      </c>
      <c r="F163" s="225" t="s">
        <v>314</v>
      </c>
      <c r="G163" s="223"/>
      <c r="H163" s="226">
        <v>20</v>
      </c>
      <c r="I163" s="227"/>
      <c r="J163" s="223"/>
      <c r="K163" s="223"/>
      <c r="L163" s="228"/>
      <c r="M163" s="229"/>
      <c r="N163" s="230"/>
      <c r="O163" s="230"/>
      <c r="P163" s="230"/>
      <c r="Q163" s="230"/>
      <c r="R163" s="230"/>
      <c r="S163" s="230"/>
      <c r="T163" s="231"/>
      <c r="AT163" s="232" t="s">
        <v>196</v>
      </c>
      <c r="AU163" s="232" t="s">
        <v>83</v>
      </c>
      <c r="AV163" s="12" t="s">
        <v>83</v>
      </c>
      <c r="AW163" s="12" t="s">
        <v>38</v>
      </c>
      <c r="AX163" s="12" t="s">
        <v>24</v>
      </c>
      <c r="AY163" s="232" t="s">
        <v>150</v>
      </c>
    </row>
    <row r="164" spans="2:65" s="1" customFormat="1" ht="25.5" customHeight="1">
      <c r="B164" s="41"/>
      <c r="C164" s="203" t="s">
        <v>315</v>
      </c>
      <c r="D164" s="203" t="s">
        <v>153</v>
      </c>
      <c r="E164" s="204" t="s">
        <v>316</v>
      </c>
      <c r="F164" s="205" t="s">
        <v>317</v>
      </c>
      <c r="G164" s="206" t="s">
        <v>199</v>
      </c>
      <c r="H164" s="207">
        <v>28</v>
      </c>
      <c r="I164" s="208"/>
      <c r="J164" s="209">
        <f>ROUND(I164*H164,2)</f>
        <v>0</v>
      </c>
      <c r="K164" s="205" t="s">
        <v>157</v>
      </c>
      <c r="L164" s="61"/>
      <c r="M164" s="210" t="s">
        <v>22</v>
      </c>
      <c r="N164" s="211" t="s">
        <v>46</v>
      </c>
      <c r="O164" s="42"/>
      <c r="P164" s="212">
        <f>O164*H164</f>
        <v>0</v>
      </c>
      <c r="Q164" s="212">
        <v>0</v>
      </c>
      <c r="R164" s="212">
        <f>Q164*H164</f>
        <v>0</v>
      </c>
      <c r="S164" s="212">
        <v>0.0657</v>
      </c>
      <c r="T164" s="213">
        <f>S164*H164</f>
        <v>1.8396</v>
      </c>
      <c r="AR164" s="24" t="s">
        <v>169</v>
      </c>
      <c r="AT164" s="24" t="s">
        <v>153</v>
      </c>
      <c r="AU164" s="24" t="s">
        <v>83</v>
      </c>
      <c r="AY164" s="24" t="s">
        <v>150</v>
      </c>
      <c r="BE164" s="214">
        <f>IF(N164="základní",J164,0)</f>
        <v>0</v>
      </c>
      <c r="BF164" s="214">
        <f>IF(N164="snížená",J164,0)</f>
        <v>0</v>
      </c>
      <c r="BG164" s="214">
        <f>IF(N164="zákl. přenesená",J164,0)</f>
        <v>0</v>
      </c>
      <c r="BH164" s="214">
        <f>IF(N164="sníž. přenesená",J164,0)</f>
        <v>0</v>
      </c>
      <c r="BI164" s="214">
        <f>IF(N164="nulová",J164,0)</f>
        <v>0</v>
      </c>
      <c r="BJ164" s="24" t="s">
        <v>24</v>
      </c>
      <c r="BK164" s="214">
        <f>ROUND(I164*H164,2)</f>
        <v>0</v>
      </c>
      <c r="BL164" s="24" t="s">
        <v>169</v>
      </c>
      <c r="BM164" s="24" t="s">
        <v>318</v>
      </c>
    </row>
    <row r="165" spans="2:51" s="12" customFormat="1" ht="13.5">
      <c r="B165" s="222"/>
      <c r="C165" s="223"/>
      <c r="D165" s="219" t="s">
        <v>196</v>
      </c>
      <c r="E165" s="224" t="s">
        <v>22</v>
      </c>
      <c r="F165" s="225" t="s">
        <v>319</v>
      </c>
      <c r="G165" s="223"/>
      <c r="H165" s="226">
        <v>28</v>
      </c>
      <c r="I165" s="227"/>
      <c r="J165" s="223"/>
      <c r="K165" s="223"/>
      <c r="L165" s="228"/>
      <c r="M165" s="229"/>
      <c r="N165" s="230"/>
      <c r="O165" s="230"/>
      <c r="P165" s="230"/>
      <c r="Q165" s="230"/>
      <c r="R165" s="230"/>
      <c r="S165" s="230"/>
      <c r="T165" s="231"/>
      <c r="AT165" s="232" t="s">
        <v>196</v>
      </c>
      <c r="AU165" s="232" t="s">
        <v>83</v>
      </c>
      <c r="AV165" s="12" t="s">
        <v>83</v>
      </c>
      <c r="AW165" s="12" t="s">
        <v>38</v>
      </c>
      <c r="AX165" s="12" t="s">
        <v>24</v>
      </c>
      <c r="AY165" s="232" t="s">
        <v>150</v>
      </c>
    </row>
    <row r="166" spans="2:65" s="1" customFormat="1" ht="25.5" customHeight="1">
      <c r="B166" s="41"/>
      <c r="C166" s="203" t="s">
        <v>320</v>
      </c>
      <c r="D166" s="203" t="s">
        <v>153</v>
      </c>
      <c r="E166" s="204" t="s">
        <v>321</v>
      </c>
      <c r="F166" s="205" t="s">
        <v>322</v>
      </c>
      <c r="G166" s="206" t="s">
        <v>307</v>
      </c>
      <c r="H166" s="207">
        <v>71</v>
      </c>
      <c r="I166" s="208"/>
      <c r="J166" s="209">
        <f>ROUND(I166*H166,2)</f>
        <v>0</v>
      </c>
      <c r="K166" s="205" t="s">
        <v>157</v>
      </c>
      <c r="L166" s="61"/>
      <c r="M166" s="210" t="s">
        <v>22</v>
      </c>
      <c r="N166" s="211" t="s">
        <v>46</v>
      </c>
      <c r="O166" s="42"/>
      <c r="P166" s="212">
        <f>O166*H166</f>
        <v>0</v>
      </c>
      <c r="Q166" s="212">
        <v>0</v>
      </c>
      <c r="R166" s="212">
        <f>Q166*H166</f>
        <v>0</v>
      </c>
      <c r="S166" s="212">
        <v>0.00248</v>
      </c>
      <c r="T166" s="213">
        <f>S166*H166</f>
        <v>0.17608</v>
      </c>
      <c r="AR166" s="24" t="s">
        <v>169</v>
      </c>
      <c r="AT166" s="24" t="s">
        <v>153</v>
      </c>
      <c r="AU166" s="24" t="s">
        <v>83</v>
      </c>
      <c r="AY166" s="24" t="s">
        <v>150</v>
      </c>
      <c r="BE166" s="214">
        <f>IF(N166="základní",J166,0)</f>
        <v>0</v>
      </c>
      <c r="BF166" s="214">
        <f>IF(N166="snížená",J166,0)</f>
        <v>0</v>
      </c>
      <c r="BG166" s="214">
        <f>IF(N166="zákl. přenesená",J166,0)</f>
        <v>0</v>
      </c>
      <c r="BH166" s="214">
        <f>IF(N166="sníž. přenesená",J166,0)</f>
        <v>0</v>
      </c>
      <c r="BI166" s="214">
        <f>IF(N166="nulová",J166,0)</f>
        <v>0</v>
      </c>
      <c r="BJ166" s="24" t="s">
        <v>24</v>
      </c>
      <c r="BK166" s="214">
        <f>ROUND(I166*H166,2)</f>
        <v>0</v>
      </c>
      <c r="BL166" s="24" t="s">
        <v>169</v>
      </c>
      <c r="BM166" s="24" t="s">
        <v>323</v>
      </c>
    </row>
    <row r="167" spans="2:47" s="1" customFormat="1" ht="40.5">
      <c r="B167" s="41"/>
      <c r="C167" s="63"/>
      <c r="D167" s="219" t="s">
        <v>194</v>
      </c>
      <c r="E167" s="63"/>
      <c r="F167" s="220" t="s">
        <v>324</v>
      </c>
      <c r="G167" s="63"/>
      <c r="H167" s="63"/>
      <c r="I167" s="172"/>
      <c r="J167" s="63"/>
      <c r="K167" s="63"/>
      <c r="L167" s="61"/>
      <c r="M167" s="221"/>
      <c r="N167" s="42"/>
      <c r="O167" s="42"/>
      <c r="P167" s="42"/>
      <c r="Q167" s="42"/>
      <c r="R167" s="42"/>
      <c r="S167" s="42"/>
      <c r="T167" s="78"/>
      <c r="AT167" s="24" t="s">
        <v>194</v>
      </c>
      <c r="AU167" s="24" t="s">
        <v>83</v>
      </c>
    </row>
    <row r="168" spans="2:51" s="12" customFormat="1" ht="13.5">
      <c r="B168" s="222"/>
      <c r="C168" s="223"/>
      <c r="D168" s="219" t="s">
        <v>196</v>
      </c>
      <c r="E168" s="224" t="s">
        <v>22</v>
      </c>
      <c r="F168" s="225" t="s">
        <v>325</v>
      </c>
      <c r="G168" s="223"/>
      <c r="H168" s="226">
        <v>71</v>
      </c>
      <c r="I168" s="227"/>
      <c r="J168" s="223"/>
      <c r="K168" s="223"/>
      <c r="L168" s="228"/>
      <c r="M168" s="229"/>
      <c r="N168" s="230"/>
      <c r="O168" s="230"/>
      <c r="P168" s="230"/>
      <c r="Q168" s="230"/>
      <c r="R168" s="230"/>
      <c r="S168" s="230"/>
      <c r="T168" s="231"/>
      <c r="AT168" s="232" t="s">
        <v>196</v>
      </c>
      <c r="AU168" s="232" t="s">
        <v>83</v>
      </c>
      <c r="AV168" s="12" t="s">
        <v>83</v>
      </c>
      <c r="AW168" s="12" t="s">
        <v>38</v>
      </c>
      <c r="AX168" s="12" t="s">
        <v>24</v>
      </c>
      <c r="AY168" s="232" t="s">
        <v>150</v>
      </c>
    </row>
    <row r="169" spans="2:63" s="11" customFormat="1" ht="29.85" customHeight="1">
      <c r="B169" s="187"/>
      <c r="C169" s="188"/>
      <c r="D169" s="189" t="s">
        <v>74</v>
      </c>
      <c r="E169" s="201" t="s">
        <v>326</v>
      </c>
      <c r="F169" s="201" t="s">
        <v>327</v>
      </c>
      <c r="G169" s="188"/>
      <c r="H169" s="188"/>
      <c r="I169" s="191"/>
      <c r="J169" s="202">
        <f>BK169</f>
        <v>0</v>
      </c>
      <c r="K169" s="188"/>
      <c r="L169" s="193"/>
      <c r="M169" s="194"/>
      <c r="N169" s="195"/>
      <c r="O169" s="195"/>
      <c r="P169" s="196">
        <f>SUM(P170:P191)</f>
        <v>0</v>
      </c>
      <c r="Q169" s="195"/>
      <c r="R169" s="196">
        <f>SUM(R170:R191)</f>
        <v>0</v>
      </c>
      <c r="S169" s="195"/>
      <c r="T169" s="197">
        <f>SUM(T170:T191)</f>
        <v>0</v>
      </c>
      <c r="AR169" s="198" t="s">
        <v>24</v>
      </c>
      <c r="AT169" s="199" t="s">
        <v>74</v>
      </c>
      <c r="AU169" s="199" t="s">
        <v>24</v>
      </c>
      <c r="AY169" s="198" t="s">
        <v>150</v>
      </c>
      <c r="BK169" s="200">
        <f>SUM(BK170:BK191)</f>
        <v>0</v>
      </c>
    </row>
    <row r="170" spans="2:65" s="1" customFormat="1" ht="25.5" customHeight="1">
      <c r="B170" s="41"/>
      <c r="C170" s="203" t="s">
        <v>328</v>
      </c>
      <c r="D170" s="203" t="s">
        <v>153</v>
      </c>
      <c r="E170" s="204" t="s">
        <v>329</v>
      </c>
      <c r="F170" s="205" t="s">
        <v>330</v>
      </c>
      <c r="G170" s="206" t="s">
        <v>284</v>
      </c>
      <c r="H170" s="207">
        <v>42.88</v>
      </c>
      <c r="I170" s="208"/>
      <c r="J170" s="209">
        <f>ROUND(I170*H170,2)</f>
        <v>0</v>
      </c>
      <c r="K170" s="205" t="s">
        <v>157</v>
      </c>
      <c r="L170" s="61"/>
      <c r="M170" s="210" t="s">
        <v>22</v>
      </c>
      <c r="N170" s="211" t="s">
        <v>46</v>
      </c>
      <c r="O170" s="42"/>
      <c r="P170" s="212">
        <f>O170*H170</f>
        <v>0</v>
      </c>
      <c r="Q170" s="212">
        <v>0</v>
      </c>
      <c r="R170" s="212">
        <f>Q170*H170</f>
        <v>0</v>
      </c>
      <c r="S170" s="212">
        <v>0</v>
      </c>
      <c r="T170" s="213">
        <f>S170*H170</f>
        <v>0</v>
      </c>
      <c r="AR170" s="24" t="s">
        <v>169</v>
      </c>
      <c r="AT170" s="24" t="s">
        <v>153</v>
      </c>
      <c r="AU170" s="24" t="s">
        <v>83</v>
      </c>
      <c r="AY170" s="24" t="s">
        <v>150</v>
      </c>
      <c r="BE170" s="214">
        <f>IF(N170="základní",J170,0)</f>
        <v>0</v>
      </c>
      <c r="BF170" s="214">
        <f>IF(N170="snížená",J170,0)</f>
        <v>0</v>
      </c>
      <c r="BG170" s="214">
        <f>IF(N170="zákl. přenesená",J170,0)</f>
        <v>0</v>
      </c>
      <c r="BH170" s="214">
        <f>IF(N170="sníž. přenesená",J170,0)</f>
        <v>0</v>
      </c>
      <c r="BI170" s="214">
        <f>IF(N170="nulová",J170,0)</f>
        <v>0</v>
      </c>
      <c r="BJ170" s="24" t="s">
        <v>24</v>
      </c>
      <c r="BK170" s="214">
        <f>ROUND(I170*H170,2)</f>
        <v>0</v>
      </c>
      <c r="BL170" s="24" t="s">
        <v>169</v>
      </c>
      <c r="BM170" s="24" t="s">
        <v>331</v>
      </c>
    </row>
    <row r="171" spans="2:47" s="1" customFormat="1" ht="148.5">
      <c r="B171" s="41"/>
      <c r="C171" s="63"/>
      <c r="D171" s="219" t="s">
        <v>194</v>
      </c>
      <c r="E171" s="63"/>
      <c r="F171" s="220" t="s">
        <v>332</v>
      </c>
      <c r="G171" s="63"/>
      <c r="H171" s="63"/>
      <c r="I171" s="172"/>
      <c r="J171" s="63"/>
      <c r="K171" s="63"/>
      <c r="L171" s="61"/>
      <c r="M171" s="221"/>
      <c r="N171" s="42"/>
      <c r="O171" s="42"/>
      <c r="P171" s="42"/>
      <c r="Q171" s="42"/>
      <c r="R171" s="42"/>
      <c r="S171" s="42"/>
      <c r="T171" s="78"/>
      <c r="AT171" s="24" t="s">
        <v>194</v>
      </c>
      <c r="AU171" s="24" t="s">
        <v>83</v>
      </c>
    </row>
    <row r="172" spans="2:51" s="12" customFormat="1" ht="13.5">
      <c r="B172" s="222"/>
      <c r="C172" s="223"/>
      <c r="D172" s="219" t="s">
        <v>196</v>
      </c>
      <c r="E172" s="224" t="s">
        <v>22</v>
      </c>
      <c r="F172" s="225" t="s">
        <v>333</v>
      </c>
      <c r="G172" s="223"/>
      <c r="H172" s="226">
        <v>42.88</v>
      </c>
      <c r="I172" s="227"/>
      <c r="J172" s="223"/>
      <c r="K172" s="223"/>
      <c r="L172" s="228"/>
      <c r="M172" s="229"/>
      <c r="N172" s="230"/>
      <c r="O172" s="230"/>
      <c r="P172" s="230"/>
      <c r="Q172" s="230"/>
      <c r="R172" s="230"/>
      <c r="S172" s="230"/>
      <c r="T172" s="231"/>
      <c r="AT172" s="232" t="s">
        <v>196</v>
      </c>
      <c r="AU172" s="232" t="s">
        <v>83</v>
      </c>
      <c r="AV172" s="12" t="s">
        <v>83</v>
      </c>
      <c r="AW172" s="12" t="s">
        <v>38</v>
      </c>
      <c r="AX172" s="12" t="s">
        <v>24</v>
      </c>
      <c r="AY172" s="232" t="s">
        <v>150</v>
      </c>
    </row>
    <row r="173" spans="2:65" s="1" customFormat="1" ht="25.5" customHeight="1">
      <c r="B173" s="41"/>
      <c r="C173" s="203" t="s">
        <v>334</v>
      </c>
      <c r="D173" s="203" t="s">
        <v>153</v>
      </c>
      <c r="E173" s="204" t="s">
        <v>335</v>
      </c>
      <c r="F173" s="205" t="s">
        <v>336</v>
      </c>
      <c r="G173" s="206" t="s">
        <v>284</v>
      </c>
      <c r="H173" s="207">
        <v>42.88</v>
      </c>
      <c r="I173" s="208"/>
      <c r="J173" s="209">
        <f>ROUND(I173*H173,2)</f>
        <v>0</v>
      </c>
      <c r="K173" s="205" t="s">
        <v>157</v>
      </c>
      <c r="L173" s="61"/>
      <c r="M173" s="210" t="s">
        <v>22</v>
      </c>
      <c r="N173" s="211" t="s">
        <v>46</v>
      </c>
      <c r="O173" s="42"/>
      <c r="P173" s="212">
        <f>O173*H173</f>
        <v>0</v>
      </c>
      <c r="Q173" s="212">
        <v>0</v>
      </c>
      <c r="R173" s="212">
        <f>Q173*H173</f>
        <v>0</v>
      </c>
      <c r="S173" s="212">
        <v>0</v>
      </c>
      <c r="T173" s="213">
        <f>S173*H173</f>
        <v>0</v>
      </c>
      <c r="AR173" s="24" t="s">
        <v>169</v>
      </c>
      <c r="AT173" s="24" t="s">
        <v>153</v>
      </c>
      <c r="AU173" s="24" t="s">
        <v>83</v>
      </c>
      <c r="AY173" s="24" t="s">
        <v>150</v>
      </c>
      <c r="BE173" s="214">
        <f>IF(N173="základní",J173,0)</f>
        <v>0</v>
      </c>
      <c r="BF173" s="214">
        <f>IF(N173="snížená",J173,0)</f>
        <v>0</v>
      </c>
      <c r="BG173" s="214">
        <f>IF(N173="zákl. přenesená",J173,0)</f>
        <v>0</v>
      </c>
      <c r="BH173" s="214">
        <f>IF(N173="sníž. přenesená",J173,0)</f>
        <v>0</v>
      </c>
      <c r="BI173" s="214">
        <f>IF(N173="nulová",J173,0)</f>
        <v>0</v>
      </c>
      <c r="BJ173" s="24" t="s">
        <v>24</v>
      </c>
      <c r="BK173" s="214">
        <f>ROUND(I173*H173,2)</f>
        <v>0</v>
      </c>
      <c r="BL173" s="24" t="s">
        <v>169</v>
      </c>
      <c r="BM173" s="24" t="s">
        <v>337</v>
      </c>
    </row>
    <row r="174" spans="2:47" s="1" customFormat="1" ht="148.5">
      <c r="B174" s="41"/>
      <c r="C174" s="63"/>
      <c r="D174" s="219" t="s">
        <v>194</v>
      </c>
      <c r="E174" s="63"/>
      <c r="F174" s="220" t="s">
        <v>332</v>
      </c>
      <c r="G174" s="63"/>
      <c r="H174" s="63"/>
      <c r="I174" s="172"/>
      <c r="J174" s="63"/>
      <c r="K174" s="63"/>
      <c r="L174" s="61"/>
      <c r="M174" s="221"/>
      <c r="N174" s="42"/>
      <c r="O174" s="42"/>
      <c r="P174" s="42"/>
      <c r="Q174" s="42"/>
      <c r="R174" s="42"/>
      <c r="S174" s="42"/>
      <c r="T174" s="78"/>
      <c r="AT174" s="24" t="s">
        <v>194</v>
      </c>
      <c r="AU174" s="24" t="s">
        <v>83</v>
      </c>
    </row>
    <row r="175" spans="2:51" s="12" customFormat="1" ht="13.5">
      <c r="B175" s="222"/>
      <c r="C175" s="223"/>
      <c r="D175" s="219" t="s">
        <v>196</v>
      </c>
      <c r="E175" s="224" t="s">
        <v>22</v>
      </c>
      <c r="F175" s="225" t="s">
        <v>338</v>
      </c>
      <c r="G175" s="223"/>
      <c r="H175" s="226">
        <v>42.88</v>
      </c>
      <c r="I175" s="227"/>
      <c r="J175" s="223"/>
      <c r="K175" s="223"/>
      <c r="L175" s="228"/>
      <c r="M175" s="229"/>
      <c r="N175" s="230"/>
      <c r="O175" s="230"/>
      <c r="P175" s="230"/>
      <c r="Q175" s="230"/>
      <c r="R175" s="230"/>
      <c r="S175" s="230"/>
      <c r="T175" s="231"/>
      <c r="AT175" s="232" t="s">
        <v>196</v>
      </c>
      <c r="AU175" s="232" t="s">
        <v>83</v>
      </c>
      <c r="AV175" s="12" t="s">
        <v>83</v>
      </c>
      <c r="AW175" s="12" t="s">
        <v>38</v>
      </c>
      <c r="AX175" s="12" t="s">
        <v>24</v>
      </c>
      <c r="AY175" s="232" t="s">
        <v>150</v>
      </c>
    </row>
    <row r="176" spans="2:65" s="1" customFormat="1" ht="25.5" customHeight="1">
      <c r="B176" s="41"/>
      <c r="C176" s="203" t="s">
        <v>319</v>
      </c>
      <c r="D176" s="203" t="s">
        <v>153</v>
      </c>
      <c r="E176" s="204" t="s">
        <v>339</v>
      </c>
      <c r="F176" s="205" t="s">
        <v>340</v>
      </c>
      <c r="G176" s="206" t="s">
        <v>284</v>
      </c>
      <c r="H176" s="207">
        <v>42</v>
      </c>
      <c r="I176" s="208"/>
      <c r="J176" s="209">
        <f>ROUND(I176*H176,2)</f>
        <v>0</v>
      </c>
      <c r="K176" s="205" t="s">
        <v>157</v>
      </c>
      <c r="L176" s="61"/>
      <c r="M176" s="210" t="s">
        <v>22</v>
      </c>
      <c r="N176" s="211" t="s">
        <v>46</v>
      </c>
      <c r="O176" s="42"/>
      <c r="P176" s="212">
        <f>O176*H176</f>
        <v>0</v>
      </c>
      <c r="Q176" s="212">
        <v>0</v>
      </c>
      <c r="R176" s="212">
        <f>Q176*H176</f>
        <v>0</v>
      </c>
      <c r="S176" s="212">
        <v>0</v>
      </c>
      <c r="T176" s="213">
        <f>S176*H176</f>
        <v>0</v>
      </c>
      <c r="AR176" s="24" t="s">
        <v>169</v>
      </c>
      <c r="AT176" s="24" t="s">
        <v>153</v>
      </c>
      <c r="AU176" s="24" t="s">
        <v>83</v>
      </c>
      <c r="AY176" s="24" t="s">
        <v>150</v>
      </c>
      <c r="BE176" s="214">
        <f>IF(N176="základní",J176,0)</f>
        <v>0</v>
      </c>
      <c r="BF176" s="214">
        <f>IF(N176="snížená",J176,0)</f>
        <v>0</v>
      </c>
      <c r="BG176" s="214">
        <f>IF(N176="zákl. přenesená",J176,0)</f>
        <v>0</v>
      </c>
      <c r="BH176" s="214">
        <f>IF(N176="sníž. přenesená",J176,0)</f>
        <v>0</v>
      </c>
      <c r="BI176" s="214">
        <f>IF(N176="nulová",J176,0)</f>
        <v>0</v>
      </c>
      <c r="BJ176" s="24" t="s">
        <v>24</v>
      </c>
      <c r="BK176" s="214">
        <f>ROUND(I176*H176,2)</f>
        <v>0</v>
      </c>
      <c r="BL176" s="24" t="s">
        <v>169</v>
      </c>
      <c r="BM176" s="24" t="s">
        <v>341</v>
      </c>
    </row>
    <row r="177" spans="2:47" s="1" customFormat="1" ht="108">
      <c r="B177" s="41"/>
      <c r="C177" s="63"/>
      <c r="D177" s="219" t="s">
        <v>194</v>
      </c>
      <c r="E177" s="63"/>
      <c r="F177" s="220" t="s">
        <v>342</v>
      </c>
      <c r="G177" s="63"/>
      <c r="H177" s="63"/>
      <c r="I177" s="172"/>
      <c r="J177" s="63"/>
      <c r="K177" s="63"/>
      <c r="L177" s="61"/>
      <c r="M177" s="221"/>
      <c r="N177" s="42"/>
      <c r="O177" s="42"/>
      <c r="P177" s="42"/>
      <c r="Q177" s="42"/>
      <c r="R177" s="42"/>
      <c r="S177" s="42"/>
      <c r="T177" s="78"/>
      <c r="AT177" s="24" t="s">
        <v>194</v>
      </c>
      <c r="AU177" s="24" t="s">
        <v>83</v>
      </c>
    </row>
    <row r="178" spans="2:51" s="14" customFormat="1" ht="13.5">
      <c r="B178" s="255"/>
      <c r="C178" s="256"/>
      <c r="D178" s="219" t="s">
        <v>196</v>
      </c>
      <c r="E178" s="257" t="s">
        <v>22</v>
      </c>
      <c r="F178" s="258" t="s">
        <v>343</v>
      </c>
      <c r="G178" s="256"/>
      <c r="H178" s="257" t="s">
        <v>22</v>
      </c>
      <c r="I178" s="259"/>
      <c r="J178" s="256"/>
      <c r="K178" s="256"/>
      <c r="L178" s="260"/>
      <c r="M178" s="261"/>
      <c r="N178" s="262"/>
      <c r="O178" s="262"/>
      <c r="P178" s="262"/>
      <c r="Q178" s="262"/>
      <c r="R178" s="262"/>
      <c r="S178" s="262"/>
      <c r="T178" s="263"/>
      <c r="AT178" s="264" t="s">
        <v>196</v>
      </c>
      <c r="AU178" s="264" t="s">
        <v>83</v>
      </c>
      <c r="AV178" s="14" t="s">
        <v>24</v>
      </c>
      <c r="AW178" s="14" t="s">
        <v>38</v>
      </c>
      <c r="AX178" s="14" t="s">
        <v>75</v>
      </c>
      <c r="AY178" s="264" t="s">
        <v>150</v>
      </c>
    </row>
    <row r="179" spans="2:51" s="12" customFormat="1" ht="13.5">
      <c r="B179" s="222"/>
      <c r="C179" s="223"/>
      <c r="D179" s="219" t="s">
        <v>196</v>
      </c>
      <c r="E179" s="224" t="s">
        <v>22</v>
      </c>
      <c r="F179" s="225" t="s">
        <v>344</v>
      </c>
      <c r="G179" s="223"/>
      <c r="H179" s="226">
        <v>40</v>
      </c>
      <c r="I179" s="227"/>
      <c r="J179" s="223"/>
      <c r="K179" s="223"/>
      <c r="L179" s="228"/>
      <c r="M179" s="229"/>
      <c r="N179" s="230"/>
      <c r="O179" s="230"/>
      <c r="P179" s="230"/>
      <c r="Q179" s="230"/>
      <c r="R179" s="230"/>
      <c r="S179" s="230"/>
      <c r="T179" s="231"/>
      <c r="AT179" s="232" t="s">
        <v>196</v>
      </c>
      <c r="AU179" s="232" t="s">
        <v>83</v>
      </c>
      <c r="AV179" s="12" t="s">
        <v>83</v>
      </c>
      <c r="AW179" s="12" t="s">
        <v>38</v>
      </c>
      <c r="AX179" s="12" t="s">
        <v>75</v>
      </c>
      <c r="AY179" s="232" t="s">
        <v>150</v>
      </c>
    </row>
    <row r="180" spans="2:51" s="12" customFormat="1" ht="13.5">
      <c r="B180" s="222"/>
      <c r="C180" s="223"/>
      <c r="D180" s="219" t="s">
        <v>196</v>
      </c>
      <c r="E180" s="224" t="s">
        <v>22</v>
      </c>
      <c r="F180" s="225" t="s">
        <v>345</v>
      </c>
      <c r="G180" s="223"/>
      <c r="H180" s="226">
        <v>2</v>
      </c>
      <c r="I180" s="227"/>
      <c r="J180" s="223"/>
      <c r="K180" s="223"/>
      <c r="L180" s="228"/>
      <c r="M180" s="229"/>
      <c r="N180" s="230"/>
      <c r="O180" s="230"/>
      <c r="P180" s="230"/>
      <c r="Q180" s="230"/>
      <c r="R180" s="230"/>
      <c r="S180" s="230"/>
      <c r="T180" s="231"/>
      <c r="AT180" s="232" t="s">
        <v>196</v>
      </c>
      <c r="AU180" s="232" t="s">
        <v>83</v>
      </c>
      <c r="AV180" s="12" t="s">
        <v>83</v>
      </c>
      <c r="AW180" s="12" t="s">
        <v>38</v>
      </c>
      <c r="AX180" s="12" t="s">
        <v>75</v>
      </c>
      <c r="AY180" s="232" t="s">
        <v>150</v>
      </c>
    </row>
    <row r="181" spans="2:51" s="13" customFormat="1" ht="13.5">
      <c r="B181" s="233"/>
      <c r="C181" s="234"/>
      <c r="D181" s="219" t="s">
        <v>196</v>
      </c>
      <c r="E181" s="235" t="s">
        <v>22</v>
      </c>
      <c r="F181" s="236" t="s">
        <v>218</v>
      </c>
      <c r="G181" s="234"/>
      <c r="H181" s="237">
        <v>42</v>
      </c>
      <c r="I181" s="238"/>
      <c r="J181" s="234"/>
      <c r="K181" s="234"/>
      <c r="L181" s="239"/>
      <c r="M181" s="240"/>
      <c r="N181" s="241"/>
      <c r="O181" s="241"/>
      <c r="P181" s="241"/>
      <c r="Q181" s="241"/>
      <c r="R181" s="241"/>
      <c r="S181" s="241"/>
      <c r="T181" s="242"/>
      <c r="AT181" s="243" t="s">
        <v>196</v>
      </c>
      <c r="AU181" s="243" t="s">
        <v>83</v>
      </c>
      <c r="AV181" s="13" t="s">
        <v>169</v>
      </c>
      <c r="AW181" s="13" t="s">
        <v>38</v>
      </c>
      <c r="AX181" s="13" t="s">
        <v>24</v>
      </c>
      <c r="AY181" s="243" t="s">
        <v>150</v>
      </c>
    </row>
    <row r="182" spans="2:65" s="1" customFormat="1" ht="38.25" customHeight="1">
      <c r="B182" s="41"/>
      <c r="C182" s="203" t="s">
        <v>346</v>
      </c>
      <c r="D182" s="203" t="s">
        <v>153</v>
      </c>
      <c r="E182" s="204" t="s">
        <v>347</v>
      </c>
      <c r="F182" s="205" t="s">
        <v>348</v>
      </c>
      <c r="G182" s="206" t="s">
        <v>284</v>
      </c>
      <c r="H182" s="207">
        <v>42</v>
      </c>
      <c r="I182" s="208"/>
      <c r="J182" s="209">
        <f>ROUND(I182*H182,2)</f>
        <v>0</v>
      </c>
      <c r="K182" s="205" t="s">
        <v>157</v>
      </c>
      <c r="L182" s="61"/>
      <c r="M182" s="210" t="s">
        <v>22</v>
      </c>
      <c r="N182" s="211" t="s">
        <v>46</v>
      </c>
      <c r="O182" s="42"/>
      <c r="P182" s="212">
        <f>O182*H182</f>
        <v>0</v>
      </c>
      <c r="Q182" s="212">
        <v>0</v>
      </c>
      <c r="R182" s="212">
        <f>Q182*H182</f>
        <v>0</v>
      </c>
      <c r="S182" s="212">
        <v>0</v>
      </c>
      <c r="T182" s="213">
        <f>S182*H182</f>
        <v>0</v>
      </c>
      <c r="AR182" s="24" t="s">
        <v>169</v>
      </c>
      <c r="AT182" s="24" t="s">
        <v>153</v>
      </c>
      <c r="AU182" s="24" t="s">
        <v>83</v>
      </c>
      <c r="AY182" s="24" t="s">
        <v>150</v>
      </c>
      <c r="BE182" s="214">
        <f>IF(N182="základní",J182,0)</f>
        <v>0</v>
      </c>
      <c r="BF182" s="214">
        <f>IF(N182="snížená",J182,0)</f>
        <v>0</v>
      </c>
      <c r="BG182" s="214">
        <f>IF(N182="zákl. přenesená",J182,0)</f>
        <v>0</v>
      </c>
      <c r="BH182" s="214">
        <f>IF(N182="sníž. přenesená",J182,0)</f>
        <v>0</v>
      </c>
      <c r="BI182" s="214">
        <f>IF(N182="nulová",J182,0)</f>
        <v>0</v>
      </c>
      <c r="BJ182" s="24" t="s">
        <v>24</v>
      </c>
      <c r="BK182" s="214">
        <f>ROUND(I182*H182,2)</f>
        <v>0</v>
      </c>
      <c r="BL182" s="24" t="s">
        <v>169</v>
      </c>
      <c r="BM182" s="24" t="s">
        <v>349</v>
      </c>
    </row>
    <row r="183" spans="2:47" s="1" customFormat="1" ht="108">
      <c r="B183" s="41"/>
      <c r="C183" s="63"/>
      <c r="D183" s="219" t="s">
        <v>194</v>
      </c>
      <c r="E183" s="63"/>
      <c r="F183" s="220" t="s">
        <v>342</v>
      </c>
      <c r="G183" s="63"/>
      <c r="H183" s="63"/>
      <c r="I183" s="172"/>
      <c r="J183" s="63"/>
      <c r="K183" s="63"/>
      <c r="L183" s="61"/>
      <c r="M183" s="221"/>
      <c r="N183" s="42"/>
      <c r="O183" s="42"/>
      <c r="P183" s="42"/>
      <c r="Q183" s="42"/>
      <c r="R183" s="42"/>
      <c r="S183" s="42"/>
      <c r="T183" s="78"/>
      <c r="AT183" s="24" t="s">
        <v>194</v>
      </c>
      <c r="AU183" s="24" t="s">
        <v>83</v>
      </c>
    </row>
    <row r="184" spans="2:51" s="14" customFormat="1" ht="13.5">
      <c r="B184" s="255"/>
      <c r="C184" s="256"/>
      <c r="D184" s="219" t="s">
        <v>196</v>
      </c>
      <c r="E184" s="257" t="s">
        <v>22</v>
      </c>
      <c r="F184" s="258" t="s">
        <v>343</v>
      </c>
      <c r="G184" s="256"/>
      <c r="H184" s="257" t="s">
        <v>22</v>
      </c>
      <c r="I184" s="259"/>
      <c r="J184" s="256"/>
      <c r="K184" s="256"/>
      <c r="L184" s="260"/>
      <c r="M184" s="261"/>
      <c r="N184" s="262"/>
      <c r="O184" s="262"/>
      <c r="P184" s="262"/>
      <c r="Q184" s="262"/>
      <c r="R184" s="262"/>
      <c r="S184" s="262"/>
      <c r="T184" s="263"/>
      <c r="AT184" s="264" t="s">
        <v>196</v>
      </c>
      <c r="AU184" s="264" t="s">
        <v>83</v>
      </c>
      <c r="AV184" s="14" t="s">
        <v>24</v>
      </c>
      <c r="AW184" s="14" t="s">
        <v>38</v>
      </c>
      <c r="AX184" s="14" t="s">
        <v>75</v>
      </c>
      <c r="AY184" s="264" t="s">
        <v>150</v>
      </c>
    </row>
    <row r="185" spans="2:51" s="12" customFormat="1" ht="13.5">
      <c r="B185" s="222"/>
      <c r="C185" s="223"/>
      <c r="D185" s="219" t="s">
        <v>196</v>
      </c>
      <c r="E185" s="224" t="s">
        <v>22</v>
      </c>
      <c r="F185" s="225" t="s">
        <v>344</v>
      </c>
      <c r="G185" s="223"/>
      <c r="H185" s="226">
        <v>40</v>
      </c>
      <c r="I185" s="227"/>
      <c r="J185" s="223"/>
      <c r="K185" s="223"/>
      <c r="L185" s="228"/>
      <c r="M185" s="229"/>
      <c r="N185" s="230"/>
      <c r="O185" s="230"/>
      <c r="P185" s="230"/>
      <c r="Q185" s="230"/>
      <c r="R185" s="230"/>
      <c r="S185" s="230"/>
      <c r="T185" s="231"/>
      <c r="AT185" s="232" t="s">
        <v>196</v>
      </c>
      <c r="AU185" s="232" t="s">
        <v>83</v>
      </c>
      <c r="AV185" s="12" t="s">
        <v>83</v>
      </c>
      <c r="AW185" s="12" t="s">
        <v>38</v>
      </c>
      <c r="AX185" s="12" t="s">
        <v>75</v>
      </c>
      <c r="AY185" s="232" t="s">
        <v>150</v>
      </c>
    </row>
    <row r="186" spans="2:51" s="12" customFormat="1" ht="13.5">
      <c r="B186" s="222"/>
      <c r="C186" s="223"/>
      <c r="D186" s="219" t="s">
        <v>196</v>
      </c>
      <c r="E186" s="224" t="s">
        <v>22</v>
      </c>
      <c r="F186" s="225" t="s">
        <v>345</v>
      </c>
      <c r="G186" s="223"/>
      <c r="H186" s="226">
        <v>2</v>
      </c>
      <c r="I186" s="227"/>
      <c r="J186" s="223"/>
      <c r="K186" s="223"/>
      <c r="L186" s="228"/>
      <c r="M186" s="229"/>
      <c r="N186" s="230"/>
      <c r="O186" s="230"/>
      <c r="P186" s="230"/>
      <c r="Q186" s="230"/>
      <c r="R186" s="230"/>
      <c r="S186" s="230"/>
      <c r="T186" s="231"/>
      <c r="AT186" s="232" t="s">
        <v>196</v>
      </c>
      <c r="AU186" s="232" t="s">
        <v>83</v>
      </c>
      <c r="AV186" s="12" t="s">
        <v>83</v>
      </c>
      <c r="AW186" s="12" t="s">
        <v>38</v>
      </c>
      <c r="AX186" s="12" t="s">
        <v>75</v>
      </c>
      <c r="AY186" s="232" t="s">
        <v>150</v>
      </c>
    </row>
    <row r="187" spans="2:51" s="13" customFormat="1" ht="13.5">
      <c r="B187" s="233"/>
      <c r="C187" s="234"/>
      <c r="D187" s="219" t="s">
        <v>196</v>
      </c>
      <c r="E187" s="235" t="s">
        <v>22</v>
      </c>
      <c r="F187" s="236" t="s">
        <v>218</v>
      </c>
      <c r="G187" s="234"/>
      <c r="H187" s="237">
        <v>42</v>
      </c>
      <c r="I187" s="238"/>
      <c r="J187" s="234"/>
      <c r="K187" s="234"/>
      <c r="L187" s="239"/>
      <c r="M187" s="240"/>
      <c r="N187" s="241"/>
      <c r="O187" s="241"/>
      <c r="P187" s="241"/>
      <c r="Q187" s="241"/>
      <c r="R187" s="241"/>
      <c r="S187" s="241"/>
      <c r="T187" s="242"/>
      <c r="AT187" s="243" t="s">
        <v>196</v>
      </c>
      <c r="AU187" s="243" t="s">
        <v>83</v>
      </c>
      <c r="AV187" s="13" t="s">
        <v>169</v>
      </c>
      <c r="AW187" s="13" t="s">
        <v>38</v>
      </c>
      <c r="AX187" s="13" t="s">
        <v>24</v>
      </c>
      <c r="AY187" s="243" t="s">
        <v>150</v>
      </c>
    </row>
    <row r="188" spans="2:65" s="1" customFormat="1" ht="16.5" customHeight="1">
      <c r="B188" s="41"/>
      <c r="C188" s="203" t="s">
        <v>350</v>
      </c>
      <c r="D188" s="203" t="s">
        <v>153</v>
      </c>
      <c r="E188" s="204" t="s">
        <v>351</v>
      </c>
      <c r="F188" s="205" t="s">
        <v>352</v>
      </c>
      <c r="G188" s="206" t="s">
        <v>284</v>
      </c>
      <c r="H188" s="207">
        <v>84.88</v>
      </c>
      <c r="I188" s="208"/>
      <c r="J188" s="209">
        <f>ROUND(I188*H188,2)</f>
        <v>0</v>
      </c>
      <c r="K188" s="205" t="s">
        <v>22</v>
      </c>
      <c r="L188" s="61"/>
      <c r="M188" s="210" t="s">
        <v>22</v>
      </c>
      <c r="N188" s="211" t="s">
        <v>46</v>
      </c>
      <c r="O188" s="42"/>
      <c r="P188" s="212">
        <f>O188*H188</f>
        <v>0</v>
      </c>
      <c r="Q188" s="212">
        <v>0</v>
      </c>
      <c r="R188" s="212">
        <f>Q188*H188</f>
        <v>0</v>
      </c>
      <c r="S188" s="212">
        <v>0</v>
      </c>
      <c r="T188" s="213">
        <f>S188*H188</f>
        <v>0</v>
      </c>
      <c r="AR188" s="24" t="s">
        <v>169</v>
      </c>
      <c r="AT188" s="24" t="s">
        <v>153</v>
      </c>
      <c r="AU188" s="24" t="s">
        <v>83</v>
      </c>
      <c r="AY188" s="24" t="s">
        <v>150</v>
      </c>
      <c r="BE188" s="214">
        <f>IF(N188="základní",J188,0)</f>
        <v>0</v>
      </c>
      <c r="BF188" s="214">
        <f>IF(N188="snížená",J188,0)</f>
        <v>0</v>
      </c>
      <c r="BG188" s="214">
        <f>IF(N188="zákl. přenesená",J188,0)</f>
        <v>0</v>
      </c>
      <c r="BH188" s="214">
        <f>IF(N188="sníž. přenesená",J188,0)</f>
        <v>0</v>
      </c>
      <c r="BI188" s="214">
        <f>IF(N188="nulová",J188,0)</f>
        <v>0</v>
      </c>
      <c r="BJ188" s="24" t="s">
        <v>24</v>
      </c>
      <c r="BK188" s="214">
        <f>ROUND(I188*H188,2)</f>
        <v>0</v>
      </c>
      <c r="BL188" s="24" t="s">
        <v>169</v>
      </c>
      <c r="BM188" s="24" t="s">
        <v>353</v>
      </c>
    </row>
    <row r="189" spans="2:51" s="12" customFormat="1" ht="13.5">
      <c r="B189" s="222"/>
      <c r="C189" s="223"/>
      <c r="D189" s="219" t="s">
        <v>196</v>
      </c>
      <c r="E189" s="224" t="s">
        <v>22</v>
      </c>
      <c r="F189" s="225" t="s">
        <v>354</v>
      </c>
      <c r="G189" s="223"/>
      <c r="H189" s="226">
        <v>42.88</v>
      </c>
      <c r="I189" s="227"/>
      <c r="J189" s="223"/>
      <c r="K189" s="223"/>
      <c r="L189" s="228"/>
      <c r="M189" s="229"/>
      <c r="N189" s="230"/>
      <c r="O189" s="230"/>
      <c r="P189" s="230"/>
      <c r="Q189" s="230"/>
      <c r="R189" s="230"/>
      <c r="S189" s="230"/>
      <c r="T189" s="231"/>
      <c r="AT189" s="232" t="s">
        <v>196</v>
      </c>
      <c r="AU189" s="232" t="s">
        <v>83</v>
      </c>
      <c r="AV189" s="12" t="s">
        <v>83</v>
      </c>
      <c r="AW189" s="12" t="s">
        <v>38</v>
      </c>
      <c r="AX189" s="12" t="s">
        <v>75</v>
      </c>
      <c r="AY189" s="232" t="s">
        <v>150</v>
      </c>
    </row>
    <row r="190" spans="2:51" s="12" customFormat="1" ht="13.5">
      <c r="B190" s="222"/>
      <c r="C190" s="223"/>
      <c r="D190" s="219" t="s">
        <v>196</v>
      </c>
      <c r="E190" s="224" t="s">
        <v>22</v>
      </c>
      <c r="F190" s="225" t="s">
        <v>355</v>
      </c>
      <c r="G190" s="223"/>
      <c r="H190" s="226">
        <v>42</v>
      </c>
      <c r="I190" s="227"/>
      <c r="J190" s="223"/>
      <c r="K190" s="223"/>
      <c r="L190" s="228"/>
      <c r="M190" s="229"/>
      <c r="N190" s="230"/>
      <c r="O190" s="230"/>
      <c r="P190" s="230"/>
      <c r="Q190" s="230"/>
      <c r="R190" s="230"/>
      <c r="S190" s="230"/>
      <c r="T190" s="231"/>
      <c r="AT190" s="232" t="s">
        <v>196</v>
      </c>
      <c r="AU190" s="232" t="s">
        <v>83</v>
      </c>
      <c r="AV190" s="12" t="s">
        <v>83</v>
      </c>
      <c r="AW190" s="12" t="s">
        <v>38</v>
      </c>
      <c r="AX190" s="12" t="s">
        <v>75</v>
      </c>
      <c r="AY190" s="232" t="s">
        <v>150</v>
      </c>
    </row>
    <row r="191" spans="2:51" s="13" customFormat="1" ht="13.5">
      <c r="B191" s="233"/>
      <c r="C191" s="234"/>
      <c r="D191" s="219" t="s">
        <v>196</v>
      </c>
      <c r="E191" s="235" t="s">
        <v>22</v>
      </c>
      <c r="F191" s="236" t="s">
        <v>218</v>
      </c>
      <c r="G191" s="234"/>
      <c r="H191" s="237">
        <v>84.88</v>
      </c>
      <c r="I191" s="238"/>
      <c r="J191" s="234"/>
      <c r="K191" s="234"/>
      <c r="L191" s="239"/>
      <c r="M191" s="265"/>
      <c r="N191" s="266"/>
      <c r="O191" s="266"/>
      <c r="P191" s="266"/>
      <c r="Q191" s="266"/>
      <c r="R191" s="266"/>
      <c r="S191" s="266"/>
      <c r="T191" s="267"/>
      <c r="AT191" s="243" t="s">
        <v>196</v>
      </c>
      <c r="AU191" s="243" t="s">
        <v>83</v>
      </c>
      <c r="AV191" s="13" t="s">
        <v>169</v>
      </c>
      <c r="AW191" s="13" t="s">
        <v>38</v>
      </c>
      <c r="AX191" s="13" t="s">
        <v>24</v>
      </c>
      <c r="AY191" s="243" t="s">
        <v>150</v>
      </c>
    </row>
    <row r="192" spans="2:12" s="1" customFormat="1" ht="6.95" customHeight="1">
      <c r="B192" s="56"/>
      <c r="C192" s="57"/>
      <c r="D192" s="57"/>
      <c r="E192" s="57"/>
      <c r="F192" s="57"/>
      <c r="G192" s="57"/>
      <c r="H192" s="57"/>
      <c r="I192" s="148"/>
      <c r="J192" s="57"/>
      <c r="K192" s="57"/>
      <c r="L192" s="61"/>
    </row>
  </sheetData>
  <sheetProtection algorithmName="SHA-512" hashValue="sDiCdv86vq83kPBoI9NNVgWQD+0IsP68RR94bJuADp0ea0fN4tXM8RkuE1twlSQ9lv0sF9d5MY0yl6SkbBDXbw==" saltValue="sOC2RuFwliLve1OaK0dUhXlvFIRUa+u1OJOwgjvlRzNwTk52594qilSNEv+8NRPd8f458y+CC7ZHJaUVqqTmeA==" spinCount="100000" sheet="1" objects="1" scenarios="1" formatColumns="0" formatRows="0" autoFilter="0"/>
  <autoFilter ref="C85:K191"/>
  <mergeCells count="13">
    <mergeCell ref="E78:H78"/>
    <mergeCell ref="G1:H1"/>
    <mergeCell ref="L2:V2"/>
    <mergeCell ref="E49:H49"/>
    <mergeCell ref="E51:H51"/>
    <mergeCell ref="J55:J56"/>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1"/>
  <sheetViews>
    <sheetView showGridLines="0" workbookViewId="0" topLeftCell="A1">
      <pane ySplit="1" topLeftCell="A124"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115</v>
      </c>
      <c r="G1" s="411" t="s">
        <v>116</v>
      </c>
      <c r="H1" s="411"/>
      <c r="I1" s="124"/>
      <c r="J1" s="123" t="s">
        <v>117</v>
      </c>
      <c r="K1" s="122" t="s">
        <v>118</v>
      </c>
      <c r="L1" s="123" t="s">
        <v>119</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76"/>
      <c r="M2" s="376"/>
      <c r="N2" s="376"/>
      <c r="O2" s="376"/>
      <c r="P2" s="376"/>
      <c r="Q2" s="376"/>
      <c r="R2" s="376"/>
      <c r="S2" s="376"/>
      <c r="T2" s="376"/>
      <c r="U2" s="376"/>
      <c r="V2" s="376"/>
      <c r="AT2" s="24" t="s">
        <v>94</v>
      </c>
    </row>
    <row r="3" spans="2:46" ht="6.95" customHeight="1">
      <c r="B3" s="25"/>
      <c r="C3" s="26"/>
      <c r="D3" s="26"/>
      <c r="E3" s="26"/>
      <c r="F3" s="26"/>
      <c r="G3" s="26"/>
      <c r="H3" s="26"/>
      <c r="I3" s="125"/>
      <c r="J3" s="26"/>
      <c r="K3" s="27"/>
      <c r="AT3" s="24" t="s">
        <v>83</v>
      </c>
    </row>
    <row r="4" spans="2:46" ht="36.95" customHeight="1">
      <c r="B4" s="28"/>
      <c r="C4" s="29"/>
      <c r="D4" s="30" t="s">
        <v>120</v>
      </c>
      <c r="E4" s="29"/>
      <c r="F4" s="29"/>
      <c r="G4" s="29"/>
      <c r="H4" s="29"/>
      <c r="I4" s="126"/>
      <c r="J4" s="29"/>
      <c r="K4" s="31"/>
      <c r="M4" s="32" t="s">
        <v>12</v>
      </c>
      <c r="AT4" s="24" t="s">
        <v>6</v>
      </c>
    </row>
    <row r="5" spans="2:11" ht="6.95" customHeight="1">
      <c r="B5" s="28"/>
      <c r="C5" s="29"/>
      <c r="D5" s="29"/>
      <c r="E5" s="29"/>
      <c r="F5" s="29"/>
      <c r="G5" s="29"/>
      <c r="H5" s="29"/>
      <c r="I5" s="126"/>
      <c r="J5" s="29"/>
      <c r="K5" s="31"/>
    </row>
    <row r="6" spans="2:11" ht="15">
      <c r="B6" s="28"/>
      <c r="C6" s="29"/>
      <c r="D6" s="37" t="s">
        <v>18</v>
      </c>
      <c r="E6" s="29"/>
      <c r="F6" s="29"/>
      <c r="G6" s="29"/>
      <c r="H6" s="29"/>
      <c r="I6" s="126"/>
      <c r="J6" s="29"/>
      <c r="K6" s="31"/>
    </row>
    <row r="7" spans="2:11" ht="16.5" customHeight="1">
      <c r="B7" s="28"/>
      <c r="C7" s="29"/>
      <c r="D7" s="29"/>
      <c r="E7" s="412" t="str">
        <f>'Rekapitulace stavby'!K6</f>
        <v>STAVEBNÍ ÚPRAVY V OKOLÍ NÁDRAŽÍ V ČESKÉM BRODĚ- ČÁST4 - PARKOVIŠTĚ V NÁKLADOVÉ ČÁSTI NÁDRAŽÍ</v>
      </c>
      <c r="F7" s="418"/>
      <c r="G7" s="418"/>
      <c r="H7" s="418"/>
      <c r="I7" s="126"/>
      <c r="J7" s="29"/>
      <c r="K7" s="31"/>
    </row>
    <row r="8" spans="2:11" ht="15">
      <c r="B8" s="28"/>
      <c r="C8" s="29"/>
      <c r="D8" s="37" t="s">
        <v>121</v>
      </c>
      <c r="E8" s="29"/>
      <c r="F8" s="29"/>
      <c r="G8" s="29"/>
      <c r="H8" s="29"/>
      <c r="I8" s="126"/>
      <c r="J8" s="29"/>
      <c r="K8" s="31"/>
    </row>
    <row r="9" spans="2:11" s="1" customFormat="1" ht="16.5" customHeight="1">
      <c r="B9" s="41"/>
      <c r="C9" s="42"/>
      <c r="D9" s="42"/>
      <c r="E9" s="412" t="s">
        <v>356</v>
      </c>
      <c r="F9" s="413"/>
      <c r="G9" s="413"/>
      <c r="H9" s="413"/>
      <c r="I9" s="127"/>
      <c r="J9" s="42"/>
      <c r="K9" s="45"/>
    </row>
    <row r="10" spans="2:11" s="1" customFormat="1" ht="15">
      <c r="B10" s="41"/>
      <c r="C10" s="42"/>
      <c r="D10" s="37" t="s">
        <v>123</v>
      </c>
      <c r="E10" s="42"/>
      <c r="F10" s="42"/>
      <c r="G10" s="42"/>
      <c r="H10" s="42"/>
      <c r="I10" s="127"/>
      <c r="J10" s="42"/>
      <c r="K10" s="45"/>
    </row>
    <row r="11" spans="2:11" s="1" customFormat="1" ht="36.95" customHeight="1">
      <c r="B11" s="41"/>
      <c r="C11" s="42"/>
      <c r="D11" s="42"/>
      <c r="E11" s="414" t="s">
        <v>356</v>
      </c>
      <c r="F11" s="413"/>
      <c r="G11" s="413"/>
      <c r="H11" s="413"/>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21</v>
      </c>
      <c r="E13" s="42"/>
      <c r="F13" s="35" t="s">
        <v>22</v>
      </c>
      <c r="G13" s="42"/>
      <c r="H13" s="42"/>
      <c r="I13" s="128" t="s">
        <v>23</v>
      </c>
      <c r="J13" s="35" t="s">
        <v>22</v>
      </c>
      <c r="K13" s="45"/>
    </row>
    <row r="14" spans="2:11" s="1" customFormat="1" ht="14.45" customHeight="1">
      <c r="B14" s="41"/>
      <c r="C14" s="42"/>
      <c r="D14" s="37" t="s">
        <v>25</v>
      </c>
      <c r="E14" s="42"/>
      <c r="F14" s="35" t="s">
        <v>26</v>
      </c>
      <c r="G14" s="42"/>
      <c r="H14" s="42"/>
      <c r="I14" s="128" t="s">
        <v>27</v>
      </c>
      <c r="J14" s="129" t="str">
        <f>'Rekapitulace stavby'!AN8</f>
        <v>29. 1. 2019</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31</v>
      </c>
      <c r="E16" s="42"/>
      <c r="F16" s="42"/>
      <c r="G16" s="42"/>
      <c r="H16" s="42"/>
      <c r="I16" s="128" t="s">
        <v>32</v>
      </c>
      <c r="J16" s="35" t="str">
        <f>IF('Rekapitulace stavby'!AN10="","",'Rekapitulace stavby'!AN10)</f>
        <v/>
      </c>
      <c r="K16" s="45"/>
    </row>
    <row r="17" spans="2:11" s="1" customFormat="1" ht="18" customHeight="1">
      <c r="B17" s="41"/>
      <c r="C17" s="42"/>
      <c r="D17" s="42"/>
      <c r="E17" s="35" t="str">
        <f>IF('Rekapitulace stavby'!E11="","",'Rekapitulace stavby'!E11)</f>
        <v>Město Český Brod</v>
      </c>
      <c r="F17" s="42"/>
      <c r="G17" s="42"/>
      <c r="H17" s="42"/>
      <c r="I17" s="128" t="s">
        <v>34</v>
      </c>
      <c r="J17" s="35" t="str">
        <f>IF('Rekapitulace stavby'!AN11="","",'Rekapitulace stavby'!AN11)</f>
        <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35</v>
      </c>
      <c r="E19" s="42"/>
      <c r="F19" s="42"/>
      <c r="G19" s="42"/>
      <c r="H19" s="42"/>
      <c r="I19" s="128" t="s">
        <v>32</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34</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37</v>
      </c>
      <c r="E22" s="42"/>
      <c r="F22" s="42"/>
      <c r="G22" s="42"/>
      <c r="H22" s="42"/>
      <c r="I22" s="128" t="s">
        <v>32</v>
      </c>
      <c r="J22" s="35" t="str">
        <f>IF('Rekapitulace stavby'!AN16="","",'Rekapitulace stavby'!AN16)</f>
        <v/>
      </c>
      <c r="K22" s="45"/>
    </row>
    <row r="23" spans="2:11" s="1" customFormat="1" ht="18" customHeight="1">
      <c r="B23" s="41"/>
      <c r="C23" s="42"/>
      <c r="D23" s="42"/>
      <c r="E23" s="35" t="str">
        <f>IF('Rekapitulace stavby'!E17="","",'Rekapitulace stavby'!E17)</f>
        <v xml:space="preserve"> </v>
      </c>
      <c r="F23" s="42"/>
      <c r="G23" s="42"/>
      <c r="H23" s="42"/>
      <c r="I23" s="128" t="s">
        <v>34</v>
      </c>
      <c r="J23" s="35" t="str">
        <f>IF('Rekapitulace stavby'!AN17="","",'Rekapitulace stavby'!AN17)</f>
        <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39</v>
      </c>
      <c r="E25" s="42"/>
      <c r="F25" s="42"/>
      <c r="G25" s="42"/>
      <c r="H25" s="42"/>
      <c r="I25" s="127"/>
      <c r="J25" s="42"/>
      <c r="K25" s="45"/>
    </row>
    <row r="26" spans="2:11" s="7" customFormat="1" ht="16.5" customHeight="1">
      <c r="B26" s="130"/>
      <c r="C26" s="131"/>
      <c r="D26" s="131"/>
      <c r="E26" s="386" t="s">
        <v>22</v>
      </c>
      <c r="F26" s="386"/>
      <c r="G26" s="386"/>
      <c r="H26" s="386"/>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41</v>
      </c>
      <c r="E29" s="42"/>
      <c r="F29" s="42"/>
      <c r="G29" s="42"/>
      <c r="H29" s="42"/>
      <c r="I29" s="127"/>
      <c r="J29" s="137">
        <f>ROUND(J91,2)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43</v>
      </c>
      <c r="G31" s="42"/>
      <c r="H31" s="42"/>
      <c r="I31" s="138" t="s">
        <v>42</v>
      </c>
      <c r="J31" s="46" t="s">
        <v>44</v>
      </c>
      <c r="K31" s="45"/>
    </row>
    <row r="32" spans="2:11" s="1" customFormat="1" ht="14.45" customHeight="1">
      <c r="B32" s="41"/>
      <c r="C32" s="42"/>
      <c r="D32" s="49" t="s">
        <v>45</v>
      </c>
      <c r="E32" s="49" t="s">
        <v>46</v>
      </c>
      <c r="F32" s="139">
        <f>ROUND(SUM(BE91:BE270),2)</f>
        <v>0</v>
      </c>
      <c r="G32" s="42"/>
      <c r="H32" s="42"/>
      <c r="I32" s="140">
        <v>0.21</v>
      </c>
      <c r="J32" s="139">
        <f>ROUND(ROUND((SUM(BE91:BE270)),2)*I32,2)</f>
        <v>0</v>
      </c>
      <c r="K32" s="45"/>
    </row>
    <row r="33" spans="2:11" s="1" customFormat="1" ht="14.45" customHeight="1">
      <c r="B33" s="41"/>
      <c r="C33" s="42"/>
      <c r="D33" s="42"/>
      <c r="E33" s="49" t="s">
        <v>47</v>
      </c>
      <c r="F33" s="139">
        <f>ROUND(SUM(BF91:BF270),2)</f>
        <v>0</v>
      </c>
      <c r="G33" s="42"/>
      <c r="H33" s="42"/>
      <c r="I33" s="140">
        <v>0.15</v>
      </c>
      <c r="J33" s="139">
        <f>ROUND(ROUND((SUM(BF91:BF270)),2)*I33,2)</f>
        <v>0</v>
      </c>
      <c r="K33" s="45"/>
    </row>
    <row r="34" spans="2:11" s="1" customFormat="1" ht="14.45" customHeight="1" hidden="1">
      <c r="B34" s="41"/>
      <c r="C34" s="42"/>
      <c r="D34" s="42"/>
      <c r="E34" s="49" t="s">
        <v>48</v>
      </c>
      <c r="F34" s="139">
        <f>ROUND(SUM(BG91:BG270),2)</f>
        <v>0</v>
      </c>
      <c r="G34" s="42"/>
      <c r="H34" s="42"/>
      <c r="I34" s="140">
        <v>0.21</v>
      </c>
      <c r="J34" s="139">
        <v>0</v>
      </c>
      <c r="K34" s="45"/>
    </row>
    <row r="35" spans="2:11" s="1" customFormat="1" ht="14.45" customHeight="1" hidden="1">
      <c r="B35" s="41"/>
      <c r="C35" s="42"/>
      <c r="D35" s="42"/>
      <c r="E35" s="49" t="s">
        <v>49</v>
      </c>
      <c r="F35" s="139">
        <f>ROUND(SUM(BH91:BH270),2)</f>
        <v>0</v>
      </c>
      <c r="G35" s="42"/>
      <c r="H35" s="42"/>
      <c r="I35" s="140">
        <v>0.15</v>
      </c>
      <c r="J35" s="139">
        <v>0</v>
      </c>
      <c r="K35" s="45"/>
    </row>
    <row r="36" spans="2:11" s="1" customFormat="1" ht="14.45" customHeight="1" hidden="1">
      <c r="B36" s="41"/>
      <c r="C36" s="42"/>
      <c r="D36" s="42"/>
      <c r="E36" s="49" t="s">
        <v>50</v>
      </c>
      <c r="F36" s="139">
        <f>ROUND(SUM(BI91:BI270),2)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51</v>
      </c>
      <c r="E38" s="79"/>
      <c r="F38" s="79"/>
      <c r="G38" s="143" t="s">
        <v>52</v>
      </c>
      <c r="H38" s="144" t="s">
        <v>53</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124</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16.5" customHeight="1">
      <c r="B47" s="41"/>
      <c r="C47" s="42"/>
      <c r="D47" s="42"/>
      <c r="E47" s="412" t="str">
        <f>E7</f>
        <v>STAVEBNÍ ÚPRAVY V OKOLÍ NÁDRAŽÍ V ČESKÉM BRODĚ- ČÁST4 - PARKOVIŠTĚ V NÁKLADOVÉ ČÁSTI NÁDRAŽÍ</v>
      </c>
      <c r="F47" s="418"/>
      <c r="G47" s="418"/>
      <c r="H47" s="418"/>
      <c r="I47" s="127"/>
      <c r="J47" s="42"/>
      <c r="K47" s="45"/>
    </row>
    <row r="48" spans="2:11" ht="15">
      <c r="B48" s="28"/>
      <c r="C48" s="37" t="s">
        <v>121</v>
      </c>
      <c r="D48" s="29"/>
      <c r="E48" s="29"/>
      <c r="F48" s="29"/>
      <c r="G48" s="29"/>
      <c r="H48" s="29"/>
      <c r="I48" s="126"/>
      <c r="J48" s="29"/>
      <c r="K48" s="31"/>
    </row>
    <row r="49" spans="2:11" s="1" customFormat="1" ht="16.5" customHeight="1">
      <c r="B49" s="41"/>
      <c r="C49" s="42"/>
      <c r="D49" s="42"/>
      <c r="E49" s="412" t="s">
        <v>356</v>
      </c>
      <c r="F49" s="413"/>
      <c r="G49" s="413"/>
      <c r="H49" s="413"/>
      <c r="I49" s="127"/>
      <c r="J49" s="42"/>
      <c r="K49" s="45"/>
    </row>
    <row r="50" spans="2:11" s="1" customFormat="1" ht="14.45" customHeight="1">
      <c r="B50" s="41"/>
      <c r="C50" s="37" t="s">
        <v>123</v>
      </c>
      <c r="D50" s="42"/>
      <c r="E50" s="42"/>
      <c r="F50" s="42"/>
      <c r="G50" s="42"/>
      <c r="H50" s="42"/>
      <c r="I50" s="127"/>
      <c r="J50" s="42"/>
      <c r="K50" s="45"/>
    </row>
    <row r="51" spans="2:11" s="1" customFormat="1" ht="17.25" customHeight="1">
      <c r="B51" s="41"/>
      <c r="C51" s="42"/>
      <c r="D51" s="42"/>
      <c r="E51" s="414" t="str">
        <f>E11</f>
        <v>SO 104 - Parkoviště v nákladové části nádraží</v>
      </c>
      <c r="F51" s="413"/>
      <c r="G51" s="413"/>
      <c r="H51" s="413"/>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25</v>
      </c>
      <c r="D53" s="42"/>
      <c r="E53" s="42"/>
      <c r="F53" s="35" t="str">
        <f>F14</f>
        <v xml:space="preserve"> </v>
      </c>
      <c r="G53" s="42"/>
      <c r="H53" s="42"/>
      <c r="I53" s="128" t="s">
        <v>27</v>
      </c>
      <c r="J53" s="129" t="str">
        <f>IF(J14="","",J14)</f>
        <v>29. 1. 2019</v>
      </c>
      <c r="K53" s="45"/>
    </row>
    <row r="54" spans="2:11" s="1" customFormat="1" ht="6.95" customHeight="1">
      <c r="B54" s="41"/>
      <c r="C54" s="42"/>
      <c r="D54" s="42"/>
      <c r="E54" s="42"/>
      <c r="F54" s="42"/>
      <c r="G54" s="42"/>
      <c r="H54" s="42"/>
      <c r="I54" s="127"/>
      <c r="J54" s="42"/>
      <c r="K54" s="45"/>
    </row>
    <row r="55" spans="2:11" s="1" customFormat="1" ht="15">
      <c r="B55" s="41"/>
      <c r="C55" s="37" t="s">
        <v>31</v>
      </c>
      <c r="D55" s="42"/>
      <c r="E55" s="42"/>
      <c r="F55" s="35" t="str">
        <f>E17</f>
        <v>Město Český Brod</v>
      </c>
      <c r="G55" s="42"/>
      <c r="H55" s="42"/>
      <c r="I55" s="128" t="s">
        <v>37</v>
      </c>
      <c r="J55" s="386" t="str">
        <f>E23</f>
        <v xml:space="preserve"> </v>
      </c>
      <c r="K55" s="45"/>
    </row>
    <row r="56" spans="2:11" s="1" customFormat="1" ht="14.45" customHeight="1">
      <c r="B56" s="41"/>
      <c r="C56" s="37" t="s">
        <v>35</v>
      </c>
      <c r="D56" s="42"/>
      <c r="E56" s="42"/>
      <c r="F56" s="35" t="str">
        <f>IF(E20="","",E20)</f>
        <v/>
      </c>
      <c r="G56" s="42"/>
      <c r="H56" s="42"/>
      <c r="I56" s="127"/>
      <c r="J56" s="415"/>
      <c r="K56" s="45"/>
    </row>
    <row r="57" spans="2:11" s="1" customFormat="1" ht="10.35" customHeight="1">
      <c r="B57" s="41"/>
      <c r="C57" s="42"/>
      <c r="D57" s="42"/>
      <c r="E57" s="42"/>
      <c r="F57" s="42"/>
      <c r="G57" s="42"/>
      <c r="H57" s="42"/>
      <c r="I57" s="127"/>
      <c r="J57" s="42"/>
      <c r="K57" s="45"/>
    </row>
    <row r="58" spans="2:11" s="1" customFormat="1" ht="29.25" customHeight="1">
      <c r="B58" s="41"/>
      <c r="C58" s="153" t="s">
        <v>125</v>
      </c>
      <c r="D58" s="141"/>
      <c r="E58" s="141"/>
      <c r="F58" s="141"/>
      <c r="G58" s="141"/>
      <c r="H58" s="141"/>
      <c r="I58" s="154"/>
      <c r="J58" s="155" t="s">
        <v>126</v>
      </c>
      <c r="K58" s="156"/>
    </row>
    <row r="59" spans="2:11" s="1" customFormat="1" ht="10.35" customHeight="1">
      <c r="B59" s="41"/>
      <c r="C59" s="42"/>
      <c r="D59" s="42"/>
      <c r="E59" s="42"/>
      <c r="F59" s="42"/>
      <c r="G59" s="42"/>
      <c r="H59" s="42"/>
      <c r="I59" s="127"/>
      <c r="J59" s="42"/>
      <c r="K59" s="45"/>
    </row>
    <row r="60" spans="2:47" s="1" customFormat="1" ht="29.25" customHeight="1">
      <c r="B60" s="41"/>
      <c r="C60" s="157" t="s">
        <v>127</v>
      </c>
      <c r="D60" s="42"/>
      <c r="E60" s="42"/>
      <c r="F60" s="42"/>
      <c r="G60" s="42"/>
      <c r="H60" s="42"/>
      <c r="I60" s="127"/>
      <c r="J60" s="137">
        <f>J91</f>
        <v>0</v>
      </c>
      <c r="K60" s="45"/>
      <c r="AU60" s="24" t="s">
        <v>128</v>
      </c>
    </row>
    <row r="61" spans="2:11" s="8" customFormat="1" ht="24.95" customHeight="1">
      <c r="B61" s="158"/>
      <c r="C61" s="159"/>
      <c r="D61" s="160" t="s">
        <v>183</v>
      </c>
      <c r="E61" s="161"/>
      <c r="F61" s="161"/>
      <c r="G61" s="161"/>
      <c r="H61" s="161"/>
      <c r="I61" s="162"/>
      <c r="J61" s="163">
        <f>J92</f>
        <v>0</v>
      </c>
      <c r="K61" s="164"/>
    </row>
    <row r="62" spans="2:11" s="9" customFormat="1" ht="19.9" customHeight="1">
      <c r="B62" s="165"/>
      <c r="C62" s="166"/>
      <c r="D62" s="167" t="s">
        <v>184</v>
      </c>
      <c r="E62" s="168"/>
      <c r="F62" s="168"/>
      <c r="G62" s="168"/>
      <c r="H62" s="168"/>
      <c r="I62" s="169"/>
      <c r="J62" s="170">
        <f>J93</f>
        <v>0</v>
      </c>
      <c r="K62" s="171"/>
    </row>
    <row r="63" spans="2:11" s="9" customFormat="1" ht="19.9" customHeight="1">
      <c r="B63" s="165"/>
      <c r="C63" s="166"/>
      <c r="D63" s="167" t="s">
        <v>357</v>
      </c>
      <c r="E63" s="168"/>
      <c r="F63" s="168"/>
      <c r="G63" s="168"/>
      <c r="H63" s="168"/>
      <c r="I63" s="169"/>
      <c r="J63" s="170">
        <f>J117</f>
        <v>0</v>
      </c>
      <c r="K63" s="171"/>
    </row>
    <row r="64" spans="2:11" s="9" customFormat="1" ht="19.9" customHeight="1">
      <c r="B64" s="165"/>
      <c r="C64" s="166"/>
      <c r="D64" s="167" t="s">
        <v>358</v>
      </c>
      <c r="E64" s="168"/>
      <c r="F64" s="168"/>
      <c r="G64" s="168"/>
      <c r="H64" s="168"/>
      <c r="I64" s="169"/>
      <c r="J64" s="170">
        <f>J158</f>
        <v>0</v>
      </c>
      <c r="K64" s="171"/>
    </row>
    <row r="65" spans="2:11" s="9" customFormat="1" ht="19.9" customHeight="1">
      <c r="B65" s="165"/>
      <c r="C65" s="166"/>
      <c r="D65" s="167" t="s">
        <v>359</v>
      </c>
      <c r="E65" s="168"/>
      <c r="F65" s="168"/>
      <c r="G65" s="168"/>
      <c r="H65" s="168"/>
      <c r="I65" s="169"/>
      <c r="J65" s="170">
        <f>J180</f>
        <v>0</v>
      </c>
      <c r="K65" s="171"/>
    </row>
    <row r="66" spans="2:11" s="9" customFormat="1" ht="19.9" customHeight="1">
      <c r="B66" s="165"/>
      <c r="C66" s="166"/>
      <c r="D66" s="167" t="s">
        <v>360</v>
      </c>
      <c r="E66" s="168"/>
      <c r="F66" s="168"/>
      <c r="G66" s="168"/>
      <c r="H66" s="168"/>
      <c r="I66" s="169"/>
      <c r="J66" s="170">
        <f>J213</f>
        <v>0</v>
      </c>
      <c r="K66" s="171"/>
    </row>
    <row r="67" spans="2:11" s="9" customFormat="1" ht="19.9" customHeight="1">
      <c r="B67" s="165"/>
      <c r="C67" s="166"/>
      <c r="D67" s="167" t="s">
        <v>361</v>
      </c>
      <c r="E67" s="168"/>
      <c r="F67" s="168"/>
      <c r="G67" s="168"/>
      <c r="H67" s="168"/>
      <c r="I67" s="169"/>
      <c r="J67" s="170">
        <f>J257</f>
        <v>0</v>
      </c>
      <c r="K67" s="171"/>
    </row>
    <row r="68" spans="2:11" s="8" customFormat="1" ht="24.95" customHeight="1">
      <c r="B68" s="158"/>
      <c r="C68" s="159"/>
      <c r="D68" s="160" t="s">
        <v>362</v>
      </c>
      <c r="E68" s="161"/>
      <c r="F68" s="161"/>
      <c r="G68" s="161"/>
      <c r="H68" s="161"/>
      <c r="I68" s="162"/>
      <c r="J68" s="163">
        <f>J259</f>
        <v>0</v>
      </c>
      <c r="K68" s="164"/>
    </row>
    <row r="69" spans="2:11" s="9" customFormat="1" ht="19.9" customHeight="1">
      <c r="B69" s="165"/>
      <c r="C69" s="166"/>
      <c r="D69" s="167" t="s">
        <v>363</v>
      </c>
      <c r="E69" s="168"/>
      <c r="F69" s="168"/>
      <c r="G69" s="168"/>
      <c r="H69" s="168"/>
      <c r="I69" s="169"/>
      <c r="J69" s="170">
        <f>J260</f>
        <v>0</v>
      </c>
      <c r="K69" s="171"/>
    </row>
    <row r="70" spans="2:11" s="1" customFormat="1" ht="21.75" customHeight="1">
      <c r="B70" s="41"/>
      <c r="C70" s="42"/>
      <c r="D70" s="42"/>
      <c r="E70" s="42"/>
      <c r="F70" s="42"/>
      <c r="G70" s="42"/>
      <c r="H70" s="42"/>
      <c r="I70" s="127"/>
      <c r="J70" s="42"/>
      <c r="K70" s="45"/>
    </row>
    <row r="71" spans="2:11" s="1" customFormat="1" ht="6.95" customHeight="1">
      <c r="B71" s="56"/>
      <c r="C71" s="57"/>
      <c r="D71" s="57"/>
      <c r="E71" s="57"/>
      <c r="F71" s="57"/>
      <c r="G71" s="57"/>
      <c r="H71" s="57"/>
      <c r="I71" s="148"/>
      <c r="J71" s="57"/>
      <c r="K71" s="58"/>
    </row>
    <row r="75" spans="2:12" s="1" customFormat="1" ht="6.95" customHeight="1">
      <c r="B75" s="59"/>
      <c r="C75" s="60"/>
      <c r="D75" s="60"/>
      <c r="E75" s="60"/>
      <c r="F75" s="60"/>
      <c r="G75" s="60"/>
      <c r="H75" s="60"/>
      <c r="I75" s="151"/>
      <c r="J75" s="60"/>
      <c r="K75" s="60"/>
      <c r="L75" s="61"/>
    </row>
    <row r="76" spans="2:12" s="1" customFormat="1" ht="36.95" customHeight="1">
      <c r="B76" s="41"/>
      <c r="C76" s="62" t="s">
        <v>133</v>
      </c>
      <c r="D76" s="63"/>
      <c r="E76" s="63"/>
      <c r="F76" s="63"/>
      <c r="G76" s="63"/>
      <c r="H76" s="63"/>
      <c r="I76" s="172"/>
      <c r="J76" s="63"/>
      <c r="K76" s="63"/>
      <c r="L76" s="61"/>
    </row>
    <row r="77" spans="2:12" s="1" customFormat="1" ht="6.95" customHeight="1">
      <c r="B77" s="41"/>
      <c r="C77" s="63"/>
      <c r="D77" s="63"/>
      <c r="E77" s="63"/>
      <c r="F77" s="63"/>
      <c r="G77" s="63"/>
      <c r="H77" s="63"/>
      <c r="I77" s="172"/>
      <c r="J77" s="63"/>
      <c r="K77" s="63"/>
      <c r="L77" s="61"/>
    </row>
    <row r="78" spans="2:12" s="1" customFormat="1" ht="14.45" customHeight="1">
      <c r="B78" s="41"/>
      <c r="C78" s="65" t="s">
        <v>18</v>
      </c>
      <c r="D78" s="63"/>
      <c r="E78" s="63"/>
      <c r="F78" s="63"/>
      <c r="G78" s="63"/>
      <c r="H78" s="63"/>
      <c r="I78" s="172"/>
      <c r="J78" s="63"/>
      <c r="K78" s="63"/>
      <c r="L78" s="61"/>
    </row>
    <row r="79" spans="2:12" s="1" customFormat="1" ht="16.5" customHeight="1">
      <c r="B79" s="41"/>
      <c r="C79" s="63"/>
      <c r="D79" s="63"/>
      <c r="E79" s="416" t="str">
        <f>E7</f>
        <v>STAVEBNÍ ÚPRAVY V OKOLÍ NÁDRAŽÍ V ČESKÉM BRODĚ- ČÁST4 - PARKOVIŠTĚ V NÁKLADOVÉ ČÁSTI NÁDRAŽÍ</v>
      </c>
      <c r="F79" s="417"/>
      <c r="G79" s="417"/>
      <c r="H79" s="417"/>
      <c r="I79" s="172"/>
      <c r="J79" s="63"/>
      <c r="K79" s="63"/>
      <c r="L79" s="61"/>
    </row>
    <row r="80" spans="2:12" ht="15">
      <c r="B80" s="28"/>
      <c r="C80" s="65" t="s">
        <v>121</v>
      </c>
      <c r="D80" s="173"/>
      <c r="E80" s="173"/>
      <c r="F80" s="173"/>
      <c r="G80" s="173"/>
      <c r="H80" s="173"/>
      <c r="J80" s="173"/>
      <c r="K80" s="173"/>
      <c r="L80" s="174"/>
    </row>
    <row r="81" spans="2:12" s="1" customFormat="1" ht="16.5" customHeight="1">
      <c r="B81" s="41"/>
      <c r="C81" s="63"/>
      <c r="D81" s="63"/>
      <c r="E81" s="416" t="s">
        <v>356</v>
      </c>
      <c r="F81" s="410"/>
      <c r="G81" s="410"/>
      <c r="H81" s="410"/>
      <c r="I81" s="172"/>
      <c r="J81" s="63"/>
      <c r="K81" s="63"/>
      <c r="L81" s="61"/>
    </row>
    <row r="82" spans="2:12" s="1" customFormat="1" ht="14.45" customHeight="1">
      <c r="B82" s="41"/>
      <c r="C82" s="65" t="s">
        <v>123</v>
      </c>
      <c r="D82" s="63"/>
      <c r="E82" s="63"/>
      <c r="F82" s="63"/>
      <c r="G82" s="63"/>
      <c r="H82" s="63"/>
      <c r="I82" s="172"/>
      <c r="J82" s="63"/>
      <c r="K82" s="63"/>
      <c r="L82" s="61"/>
    </row>
    <row r="83" spans="2:12" s="1" customFormat="1" ht="17.25" customHeight="1">
      <c r="B83" s="41"/>
      <c r="C83" s="63"/>
      <c r="D83" s="63"/>
      <c r="E83" s="394" t="str">
        <f>E11</f>
        <v>SO 104 - Parkoviště v nákladové části nádraží</v>
      </c>
      <c r="F83" s="410"/>
      <c r="G83" s="410"/>
      <c r="H83" s="410"/>
      <c r="I83" s="172"/>
      <c r="J83" s="63"/>
      <c r="K83" s="63"/>
      <c r="L83" s="61"/>
    </row>
    <row r="84" spans="2:12" s="1" customFormat="1" ht="6.95" customHeight="1">
      <c r="B84" s="41"/>
      <c r="C84" s="63"/>
      <c r="D84" s="63"/>
      <c r="E84" s="63"/>
      <c r="F84" s="63"/>
      <c r="G84" s="63"/>
      <c r="H84" s="63"/>
      <c r="I84" s="172"/>
      <c r="J84" s="63"/>
      <c r="K84" s="63"/>
      <c r="L84" s="61"/>
    </row>
    <row r="85" spans="2:12" s="1" customFormat="1" ht="18" customHeight="1">
      <c r="B85" s="41"/>
      <c r="C85" s="65" t="s">
        <v>25</v>
      </c>
      <c r="D85" s="63"/>
      <c r="E85" s="63"/>
      <c r="F85" s="175" t="str">
        <f>F14</f>
        <v xml:space="preserve"> </v>
      </c>
      <c r="G85" s="63"/>
      <c r="H85" s="63"/>
      <c r="I85" s="176" t="s">
        <v>27</v>
      </c>
      <c r="J85" s="73" t="str">
        <f>IF(J14="","",J14)</f>
        <v>29. 1. 2019</v>
      </c>
      <c r="K85" s="63"/>
      <c r="L85" s="61"/>
    </row>
    <row r="86" spans="2:12" s="1" customFormat="1" ht="6.95" customHeight="1">
      <c r="B86" s="41"/>
      <c r="C86" s="63"/>
      <c r="D86" s="63"/>
      <c r="E86" s="63"/>
      <c r="F86" s="63"/>
      <c r="G86" s="63"/>
      <c r="H86" s="63"/>
      <c r="I86" s="172"/>
      <c r="J86" s="63"/>
      <c r="K86" s="63"/>
      <c r="L86" s="61"/>
    </row>
    <row r="87" spans="2:12" s="1" customFormat="1" ht="15">
      <c r="B87" s="41"/>
      <c r="C87" s="65" t="s">
        <v>31</v>
      </c>
      <c r="D87" s="63"/>
      <c r="E87" s="63"/>
      <c r="F87" s="175" t="str">
        <f>E17</f>
        <v>Město Český Brod</v>
      </c>
      <c r="G87" s="63"/>
      <c r="H87" s="63"/>
      <c r="I87" s="176" t="s">
        <v>37</v>
      </c>
      <c r="J87" s="175" t="str">
        <f>E23</f>
        <v xml:space="preserve"> </v>
      </c>
      <c r="K87" s="63"/>
      <c r="L87" s="61"/>
    </row>
    <row r="88" spans="2:12" s="1" customFormat="1" ht="14.45" customHeight="1">
      <c r="B88" s="41"/>
      <c r="C88" s="65" t="s">
        <v>35</v>
      </c>
      <c r="D88" s="63"/>
      <c r="E88" s="63"/>
      <c r="F88" s="175" t="str">
        <f>IF(E20="","",E20)</f>
        <v/>
      </c>
      <c r="G88" s="63"/>
      <c r="H88" s="63"/>
      <c r="I88" s="172"/>
      <c r="J88" s="63"/>
      <c r="K88" s="63"/>
      <c r="L88" s="61"/>
    </row>
    <row r="89" spans="2:12" s="1" customFormat="1" ht="10.35" customHeight="1">
      <c r="B89" s="41"/>
      <c r="C89" s="63"/>
      <c r="D89" s="63"/>
      <c r="E89" s="63"/>
      <c r="F89" s="63"/>
      <c r="G89" s="63"/>
      <c r="H89" s="63"/>
      <c r="I89" s="172"/>
      <c r="J89" s="63"/>
      <c r="K89" s="63"/>
      <c r="L89" s="61"/>
    </row>
    <row r="90" spans="2:20" s="10" customFormat="1" ht="29.25" customHeight="1">
      <c r="B90" s="177"/>
      <c r="C90" s="178" t="s">
        <v>134</v>
      </c>
      <c r="D90" s="179" t="s">
        <v>60</v>
      </c>
      <c r="E90" s="179" t="s">
        <v>56</v>
      </c>
      <c r="F90" s="179" t="s">
        <v>135</v>
      </c>
      <c r="G90" s="179" t="s">
        <v>136</v>
      </c>
      <c r="H90" s="179" t="s">
        <v>137</v>
      </c>
      <c r="I90" s="180" t="s">
        <v>138</v>
      </c>
      <c r="J90" s="179" t="s">
        <v>126</v>
      </c>
      <c r="K90" s="181" t="s">
        <v>139</v>
      </c>
      <c r="L90" s="182"/>
      <c r="M90" s="81" t="s">
        <v>140</v>
      </c>
      <c r="N90" s="82" t="s">
        <v>45</v>
      </c>
      <c r="O90" s="82" t="s">
        <v>141</v>
      </c>
      <c r="P90" s="82" t="s">
        <v>142</v>
      </c>
      <c r="Q90" s="82" t="s">
        <v>143</v>
      </c>
      <c r="R90" s="82" t="s">
        <v>144</v>
      </c>
      <c r="S90" s="82" t="s">
        <v>145</v>
      </c>
      <c r="T90" s="83" t="s">
        <v>146</v>
      </c>
    </row>
    <row r="91" spans="2:63" s="1" customFormat="1" ht="29.25" customHeight="1">
      <c r="B91" s="41"/>
      <c r="C91" s="87" t="s">
        <v>127</v>
      </c>
      <c r="D91" s="63"/>
      <c r="E91" s="63"/>
      <c r="F91" s="63"/>
      <c r="G91" s="63"/>
      <c r="H91" s="63"/>
      <c r="I91" s="172"/>
      <c r="J91" s="183">
        <f>BK91</f>
        <v>0</v>
      </c>
      <c r="K91" s="63"/>
      <c r="L91" s="61"/>
      <c r="M91" s="84"/>
      <c r="N91" s="85"/>
      <c r="O91" s="85"/>
      <c r="P91" s="184">
        <f>P92+P259</f>
        <v>0</v>
      </c>
      <c r="Q91" s="85"/>
      <c r="R91" s="184">
        <f>R92+R259</f>
        <v>418.64279927</v>
      </c>
      <c r="S91" s="85"/>
      <c r="T91" s="185">
        <f>T92+T259</f>
        <v>0</v>
      </c>
      <c r="AT91" s="24" t="s">
        <v>74</v>
      </c>
      <c r="AU91" s="24" t="s">
        <v>128</v>
      </c>
      <c r="BK91" s="186">
        <f>BK92+BK259</f>
        <v>0</v>
      </c>
    </row>
    <row r="92" spans="2:63" s="11" customFormat="1" ht="37.35" customHeight="1">
      <c r="B92" s="187"/>
      <c r="C92" s="188"/>
      <c r="D92" s="189" t="s">
        <v>74</v>
      </c>
      <c r="E92" s="190" t="s">
        <v>187</v>
      </c>
      <c r="F92" s="190" t="s">
        <v>188</v>
      </c>
      <c r="G92" s="188"/>
      <c r="H92" s="188"/>
      <c r="I92" s="191"/>
      <c r="J92" s="192">
        <f>BK92</f>
        <v>0</v>
      </c>
      <c r="K92" s="188"/>
      <c r="L92" s="193"/>
      <c r="M92" s="194"/>
      <c r="N92" s="195"/>
      <c r="O92" s="195"/>
      <c r="P92" s="196">
        <f>P93+P117+P158+P180+P213+P257</f>
        <v>0</v>
      </c>
      <c r="Q92" s="195"/>
      <c r="R92" s="196">
        <f>R93+R117+R158+R180+R213+R257</f>
        <v>416.97276567</v>
      </c>
      <c r="S92" s="195"/>
      <c r="T92" s="197">
        <f>T93+T117+T158+T180+T213+T257</f>
        <v>0</v>
      </c>
      <c r="AR92" s="198" t="s">
        <v>24</v>
      </c>
      <c r="AT92" s="199" t="s">
        <v>74</v>
      </c>
      <c r="AU92" s="199" t="s">
        <v>75</v>
      </c>
      <c r="AY92" s="198" t="s">
        <v>150</v>
      </c>
      <c r="BK92" s="200">
        <f>BK93+BK117+BK158+BK180+BK213+BK257</f>
        <v>0</v>
      </c>
    </row>
    <row r="93" spans="2:63" s="11" customFormat="1" ht="19.9" customHeight="1">
      <c r="B93" s="187"/>
      <c r="C93" s="188"/>
      <c r="D93" s="189" t="s">
        <v>74</v>
      </c>
      <c r="E93" s="201" t="s">
        <v>24</v>
      </c>
      <c r="F93" s="201" t="s">
        <v>189</v>
      </c>
      <c r="G93" s="188"/>
      <c r="H93" s="188"/>
      <c r="I93" s="191"/>
      <c r="J93" s="202">
        <f>BK93</f>
        <v>0</v>
      </c>
      <c r="K93" s="188"/>
      <c r="L93" s="193"/>
      <c r="M93" s="194"/>
      <c r="N93" s="195"/>
      <c r="O93" s="195"/>
      <c r="P93" s="196">
        <f>SUM(P94:P116)</f>
        <v>0</v>
      </c>
      <c r="Q93" s="195"/>
      <c r="R93" s="196">
        <f>SUM(R94:R116)</f>
        <v>0.052447</v>
      </c>
      <c r="S93" s="195"/>
      <c r="T93" s="197">
        <f>SUM(T94:T116)</f>
        <v>0</v>
      </c>
      <c r="AR93" s="198" t="s">
        <v>24</v>
      </c>
      <c r="AT93" s="199" t="s">
        <v>74</v>
      </c>
      <c r="AU93" s="199" t="s">
        <v>24</v>
      </c>
      <c r="AY93" s="198" t="s">
        <v>150</v>
      </c>
      <c r="BK93" s="200">
        <f>SUM(BK94:BK116)</f>
        <v>0</v>
      </c>
    </row>
    <row r="94" spans="2:65" s="1" customFormat="1" ht="25.5" customHeight="1">
      <c r="B94" s="41"/>
      <c r="C94" s="203" t="s">
        <v>24</v>
      </c>
      <c r="D94" s="203" t="s">
        <v>153</v>
      </c>
      <c r="E94" s="204" t="s">
        <v>364</v>
      </c>
      <c r="F94" s="205" t="s">
        <v>365</v>
      </c>
      <c r="G94" s="206" t="s">
        <v>213</v>
      </c>
      <c r="H94" s="207">
        <v>96.56</v>
      </c>
      <c r="I94" s="208"/>
      <c r="J94" s="209">
        <f>ROUND(I94*H94,2)</f>
        <v>0</v>
      </c>
      <c r="K94" s="205" t="s">
        <v>157</v>
      </c>
      <c r="L94" s="61"/>
      <c r="M94" s="210" t="s">
        <v>22</v>
      </c>
      <c r="N94" s="211" t="s">
        <v>46</v>
      </c>
      <c r="O94" s="42"/>
      <c r="P94" s="212">
        <f>O94*H94</f>
        <v>0</v>
      </c>
      <c r="Q94" s="212">
        <v>0</v>
      </c>
      <c r="R94" s="212">
        <f>Q94*H94</f>
        <v>0</v>
      </c>
      <c r="S94" s="212">
        <v>0</v>
      </c>
      <c r="T94" s="213">
        <f>S94*H94</f>
        <v>0</v>
      </c>
      <c r="AR94" s="24" t="s">
        <v>169</v>
      </c>
      <c r="AT94" s="24" t="s">
        <v>153</v>
      </c>
      <c r="AU94" s="24" t="s">
        <v>83</v>
      </c>
      <c r="AY94" s="24" t="s">
        <v>150</v>
      </c>
      <c r="BE94" s="214">
        <f>IF(N94="základní",J94,0)</f>
        <v>0</v>
      </c>
      <c r="BF94" s="214">
        <f>IF(N94="snížená",J94,0)</f>
        <v>0</v>
      </c>
      <c r="BG94" s="214">
        <f>IF(N94="zákl. přenesená",J94,0)</f>
        <v>0</v>
      </c>
      <c r="BH94" s="214">
        <f>IF(N94="sníž. přenesená",J94,0)</f>
        <v>0</v>
      </c>
      <c r="BI94" s="214">
        <f>IF(N94="nulová",J94,0)</f>
        <v>0</v>
      </c>
      <c r="BJ94" s="24" t="s">
        <v>24</v>
      </c>
      <c r="BK94" s="214">
        <f>ROUND(I94*H94,2)</f>
        <v>0</v>
      </c>
      <c r="BL94" s="24" t="s">
        <v>169</v>
      </c>
      <c r="BM94" s="24" t="s">
        <v>366</v>
      </c>
    </row>
    <row r="95" spans="2:47" s="1" customFormat="1" ht="409.5">
      <c r="B95" s="41"/>
      <c r="C95" s="63"/>
      <c r="D95" s="219" t="s">
        <v>194</v>
      </c>
      <c r="E95" s="63"/>
      <c r="F95" s="244" t="s">
        <v>367</v>
      </c>
      <c r="G95" s="63"/>
      <c r="H95" s="63"/>
      <c r="I95" s="172"/>
      <c r="J95" s="63"/>
      <c r="K95" s="63"/>
      <c r="L95" s="61"/>
      <c r="M95" s="221"/>
      <c r="N95" s="42"/>
      <c r="O95" s="42"/>
      <c r="P95" s="42"/>
      <c r="Q95" s="42"/>
      <c r="R95" s="42"/>
      <c r="S95" s="42"/>
      <c r="T95" s="78"/>
      <c r="AT95" s="24" t="s">
        <v>194</v>
      </c>
      <c r="AU95" s="24" t="s">
        <v>83</v>
      </c>
    </row>
    <row r="96" spans="2:51" s="12" customFormat="1" ht="13.5">
      <c r="B96" s="222"/>
      <c r="C96" s="223"/>
      <c r="D96" s="219" t="s">
        <v>196</v>
      </c>
      <c r="E96" s="224" t="s">
        <v>22</v>
      </c>
      <c r="F96" s="225" t="s">
        <v>368</v>
      </c>
      <c r="G96" s="223"/>
      <c r="H96" s="226">
        <v>96.56</v>
      </c>
      <c r="I96" s="227"/>
      <c r="J96" s="223"/>
      <c r="K96" s="223"/>
      <c r="L96" s="228"/>
      <c r="M96" s="229"/>
      <c r="N96" s="230"/>
      <c r="O96" s="230"/>
      <c r="P96" s="230"/>
      <c r="Q96" s="230"/>
      <c r="R96" s="230"/>
      <c r="S96" s="230"/>
      <c r="T96" s="231"/>
      <c r="AT96" s="232" t="s">
        <v>196</v>
      </c>
      <c r="AU96" s="232" t="s">
        <v>83</v>
      </c>
      <c r="AV96" s="12" t="s">
        <v>83</v>
      </c>
      <c r="AW96" s="12" t="s">
        <v>38</v>
      </c>
      <c r="AX96" s="12" t="s">
        <v>24</v>
      </c>
      <c r="AY96" s="232" t="s">
        <v>150</v>
      </c>
    </row>
    <row r="97" spans="2:65" s="1" customFormat="1" ht="25.5" customHeight="1">
      <c r="B97" s="41"/>
      <c r="C97" s="203" t="s">
        <v>83</v>
      </c>
      <c r="D97" s="203" t="s">
        <v>153</v>
      </c>
      <c r="E97" s="204" t="s">
        <v>369</v>
      </c>
      <c r="F97" s="205" t="s">
        <v>370</v>
      </c>
      <c r="G97" s="206" t="s">
        <v>192</v>
      </c>
      <c r="H97" s="207">
        <v>63</v>
      </c>
      <c r="I97" s="208"/>
      <c r="J97" s="209">
        <f>ROUND(I97*H97,2)</f>
        <v>0</v>
      </c>
      <c r="K97" s="205" t="s">
        <v>157</v>
      </c>
      <c r="L97" s="61"/>
      <c r="M97" s="210" t="s">
        <v>22</v>
      </c>
      <c r="N97" s="211" t="s">
        <v>46</v>
      </c>
      <c r="O97" s="42"/>
      <c r="P97" s="212">
        <f>O97*H97</f>
        <v>0</v>
      </c>
      <c r="Q97" s="212">
        <v>0</v>
      </c>
      <c r="R97" s="212">
        <f>Q97*H97</f>
        <v>0</v>
      </c>
      <c r="S97" s="212">
        <v>0</v>
      </c>
      <c r="T97" s="213">
        <f>S97*H97</f>
        <v>0</v>
      </c>
      <c r="AR97" s="24" t="s">
        <v>169</v>
      </c>
      <c r="AT97" s="24" t="s">
        <v>153</v>
      </c>
      <c r="AU97" s="24" t="s">
        <v>83</v>
      </c>
      <c r="AY97" s="24" t="s">
        <v>150</v>
      </c>
      <c r="BE97" s="214">
        <f>IF(N97="základní",J97,0)</f>
        <v>0</v>
      </c>
      <c r="BF97" s="214">
        <f>IF(N97="snížená",J97,0)</f>
        <v>0</v>
      </c>
      <c r="BG97" s="214">
        <f>IF(N97="zákl. přenesená",J97,0)</f>
        <v>0</v>
      </c>
      <c r="BH97" s="214">
        <f>IF(N97="sníž. přenesená",J97,0)</f>
        <v>0</v>
      </c>
      <c r="BI97" s="214">
        <f>IF(N97="nulová",J97,0)</f>
        <v>0</v>
      </c>
      <c r="BJ97" s="24" t="s">
        <v>24</v>
      </c>
      <c r="BK97" s="214">
        <f>ROUND(I97*H97,2)</f>
        <v>0</v>
      </c>
      <c r="BL97" s="24" t="s">
        <v>169</v>
      </c>
      <c r="BM97" s="24" t="s">
        <v>371</v>
      </c>
    </row>
    <row r="98" spans="2:47" s="1" customFormat="1" ht="175.5">
      <c r="B98" s="41"/>
      <c r="C98" s="63"/>
      <c r="D98" s="219" t="s">
        <v>194</v>
      </c>
      <c r="E98" s="63"/>
      <c r="F98" s="220" t="s">
        <v>372</v>
      </c>
      <c r="G98" s="63"/>
      <c r="H98" s="63"/>
      <c r="I98" s="172"/>
      <c r="J98" s="63"/>
      <c r="K98" s="63"/>
      <c r="L98" s="61"/>
      <c r="M98" s="221"/>
      <c r="N98" s="42"/>
      <c r="O98" s="42"/>
      <c r="P98" s="42"/>
      <c r="Q98" s="42"/>
      <c r="R98" s="42"/>
      <c r="S98" s="42"/>
      <c r="T98" s="78"/>
      <c r="AT98" s="24" t="s">
        <v>194</v>
      </c>
      <c r="AU98" s="24" t="s">
        <v>83</v>
      </c>
    </row>
    <row r="99" spans="2:51" s="12" customFormat="1" ht="13.5">
      <c r="B99" s="222"/>
      <c r="C99" s="223"/>
      <c r="D99" s="219" t="s">
        <v>196</v>
      </c>
      <c r="E99" s="224" t="s">
        <v>22</v>
      </c>
      <c r="F99" s="225" t="s">
        <v>373</v>
      </c>
      <c r="G99" s="223"/>
      <c r="H99" s="226">
        <v>63</v>
      </c>
      <c r="I99" s="227"/>
      <c r="J99" s="223"/>
      <c r="K99" s="223"/>
      <c r="L99" s="228"/>
      <c r="M99" s="229"/>
      <c r="N99" s="230"/>
      <c r="O99" s="230"/>
      <c r="P99" s="230"/>
      <c r="Q99" s="230"/>
      <c r="R99" s="230"/>
      <c r="S99" s="230"/>
      <c r="T99" s="231"/>
      <c r="AT99" s="232" t="s">
        <v>196</v>
      </c>
      <c r="AU99" s="232" t="s">
        <v>83</v>
      </c>
      <c r="AV99" s="12" t="s">
        <v>83</v>
      </c>
      <c r="AW99" s="12" t="s">
        <v>38</v>
      </c>
      <c r="AX99" s="12" t="s">
        <v>24</v>
      </c>
      <c r="AY99" s="232" t="s">
        <v>150</v>
      </c>
    </row>
    <row r="100" spans="2:65" s="1" customFormat="1" ht="16.5" customHeight="1">
      <c r="B100" s="41"/>
      <c r="C100" s="245" t="s">
        <v>163</v>
      </c>
      <c r="D100" s="245" t="s">
        <v>281</v>
      </c>
      <c r="E100" s="246" t="s">
        <v>374</v>
      </c>
      <c r="F100" s="247" t="s">
        <v>375</v>
      </c>
      <c r="G100" s="248" t="s">
        <v>22</v>
      </c>
      <c r="H100" s="249">
        <v>12.059</v>
      </c>
      <c r="I100" s="250"/>
      <c r="J100" s="251">
        <f>ROUND(I100*H100,2)</f>
        <v>0</v>
      </c>
      <c r="K100" s="247" t="s">
        <v>22</v>
      </c>
      <c r="L100" s="252"/>
      <c r="M100" s="253" t="s">
        <v>22</v>
      </c>
      <c r="N100" s="254" t="s">
        <v>46</v>
      </c>
      <c r="O100" s="42"/>
      <c r="P100" s="212">
        <f>O100*H100</f>
        <v>0</v>
      </c>
      <c r="Q100" s="212">
        <v>0</v>
      </c>
      <c r="R100" s="212">
        <f>Q100*H100</f>
        <v>0</v>
      </c>
      <c r="S100" s="212">
        <v>0</v>
      </c>
      <c r="T100" s="213">
        <f>S100*H100</f>
        <v>0</v>
      </c>
      <c r="AR100" s="24" t="s">
        <v>230</v>
      </c>
      <c r="AT100" s="24" t="s">
        <v>281</v>
      </c>
      <c r="AU100" s="24" t="s">
        <v>83</v>
      </c>
      <c r="AY100" s="24" t="s">
        <v>150</v>
      </c>
      <c r="BE100" s="214">
        <f>IF(N100="základní",J100,0)</f>
        <v>0</v>
      </c>
      <c r="BF100" s="214">
        <f>IF(N100="snížená",J100,0)</f>
        <v>0</v>
      </c>
      <c r="BG100" s="214">
        <f>IF(N100="zákl. přenesená",J100,0)</f>
        <v>0</v>
      </c>
      <c r="BH100" s="214">
        <f>IF(N100="sníž. přenesená",J100,0)</f>
        <v>0</v>
      </c>
      <c r="BI100" s="214">
        <f>IF(N100="nulová",J100,0)</f>
        <v>0</v>
      </c>
      <c r="BJ100" s="24" t="s">
        <v>24</v>
      </c>
      <c r="BK100" s="214">
        <f>ROUND(I100*H100,2)</f>
        <v>0</v>
      </c>
      <c r="BL100" s="24" t="s">
        <v>169</v>
      </c>
      <c r="BM100" s="24" t="s">
        <v>376</v>
      </c>
    </row>
    <row r="101" spans="2:51" s="12" customFormat="1" ht="13.5">
      <c r="B101" s="222"/>
      <c r="C101" s="223"/>
      <c r="D101" s="219" t="s">
        <v>196</v>
      </c>
      <c r="E101" s="224" t="s">
        <v>22</v>
      </c>
      <c r="F101" s="225" t="s">
        <v>377</v>
      </c>
      <c r="G101" s="223"/>
      <c r="H101" s="226">
        <v>11.453</v>
      </c>
      <c r="I101" s="227"/>
      <c r="J101" s="223"/>
      <c r="K101" s="223"/>
      <c r="L101" s="228"/>
      <c r="M101" s="229"/>
      <c r="N101" s="230"/>
      <c r="O101" s="230"/>
      <c r="P101" s="230"/>
      <c r="Q101" s="230"/>
      <c r="R101" s="230"/>
      <c r="S101" s="230"/>
      <c r="T101" s="231"/>
      <c r="AT101" s="232" t="s">
        <v>196</v>
      </c>
      <c r="AU101" s="232" t="s">
        <v>83</v>
      </c>
      <c r="AV101" s="12" t="s">
        <v>83</v>
      </c>
      <c r="AW101" s="12" t="s">
        <v>38</v>
      </c>
      <c r="AX101" s="12" t="s">
        <v>75</v>
      </c>
      <c r="AY101" s="232" t="s">
        <v>150</v>
      </c>
    </row>
    <row r="102" spans="2:51" s="12" customFormat="1" ht="13.5">
      <c r="B102" s="222"/>
      <c r="C102" s="223"/>
      <c r="D102" s="219" t="s">
        <v>196</v>
      </c>
      <c r="E102" s="224" t="s">
        <v>22</v>
      </c>
      <c r="F102" s="225" t="s">
        <v>378</v>
      </c>
      <c r="G102" s="223"/>
      <c r="H102" s="226">
        <v>0.606</v>
      </c>
      <c r="I102" s="227"/>
      <c r="J102" s="223"/>
      <c r="K102" s="223"/>
      <c r="L102" s="228"/>
      <c r="M102" s="229"/>
      <c r="N102" s="230"/>
      <c r="O102" s="230"/>
      <c r="P102" s="230"/>
      <c r="Q102" s="230"/>
      <c r="R102" s="230"/>
      <c r="S102" s="230"/>
      <c r="T102" s="231"/>
      <c r="AT102" s="232" t="s">
        <v>196</v>
      </c>
      <c r="AU102" s="232" t="s">
        <v>83</v>
      </c>
      <c r="AV102" s="12" t="s">
        <v>83</v>
      </c>
      <c r="AW102" s="12" t="s">
        <v>38</v>
      </c>
      <c r="AX102" s="12" t="s">
        <v>75</v>
      </c>
      <c r="AY102" s="232" t="s">
        <v>150</v>
      </c>
    </row>
    <row r="103" spans="2:51" s="13" customFormat="1" ht="13.5">
      <c r="B103" s="233"/>
      <c r="C103" s="234"/>
      <c r="D103" s="219" t="s">
        <v>196</v>
      </c>
      <c r="E103" s="235" t="s">
        <v>22</v>
      </c>
      <c r="F103" s="236" t="s">
        <v>218</v>
      </c>
      <c r="G103" s="234"/>
      <c r="H103" s="237">
        <v>12.059</v>
      </c>
      <c r="I103" s="238"/>
      <c r="J103" s="234"/>
      <c r="K103" s="234"/>
      <c r="L103" s="239"/>
      <c r="M103" s="240"/>
      <c r="N103" s="241"/>
      <c r="O103" s="241"/>
      <c r="P103" s="241"/>
      <c r="Q103" s="241"/>
      <c r="R103" s="241"/>
      <c r="S103" s="241"/>
      <c r="T103" s="242"/>
      <c r="AT103" s="243" t="s">
        <v>196</v>
      </c>
      <c r="AU103" s="243" t="s">
        <v>83</v>
      </c>
      <c r="AV103" s="13" t="s">
        <v>169</v>
      </c>
      <c r="AW103" s="13" t="s">
        <v>38</v>
      </c>
      <c r="AX103" s="13" t="s">
        <v>24</v>
      </c>
      <c r="AY103" s="243" t="s">
        <v>150</v>
      </c>
    </row>
    <row r="104" spans="2:65" s="1" customFormat="1" ht="25.5" customHeight="1">
      <c r="B104" s="41"/>
      <c r="C104" s="203" t="s">
        <v>169</v>
      </c>
      <c r="D104" s="203" t="s">
        <v>153</v>
      </c>
      <c r="E104" s="204" t="s">
        <v>379</v>
      </c>
      <c r="F104" s="205" t="s">
        <v>380</v>
      </c>
      <c r="G104" s="206" t="s">
        <v>192</v>
      </c>
      <c r="H104" s="207">
        <v>63</v>
      </c>
      <c r="I104" s="208"/>
      <c r="J104" s="209">
        <f>ROUND(I104*H104,2)</f>
        <v>0</v>
      </c>
      <c r="K104" s="205" t="s">
        <v>157</v>
      </c>
      <c r="L104" s="61"/>
      <c r="M104" s="210" t="s">
        <v>22</v>
      </c>
      <c r="N104" s="211" t="s">
        <v>46</v>
      </c>
      <c r="O104" s="42"/>
      <c r="P104" s="212">
        <f>O104*H104</f>
        <v>0</v>
      </c>
      <c r="Q104" s="212">
        <v>0</v>
      </c>
      <c r="R104" s="212">
        <f>Q104*H104</f>
        <v>0</v>
      </c>
      <c r="S104" s="212">
        <v>0</v>
      </c>
      <c r="T104" s="213">
        <f>S104*H104</f>
        <v>0</v>
      </c>
      <c r="AR104" s="24" t="s">
        <v>169</v>
      </c>
      <c r="AT104" s="24" t="s">
        <v>153</v>
      </c>
      <c r="AU104" s="24" t="s">
        <v>83</v>
      </c>
      <c r="AY104" s="24" t="s">
        <v>150</v>
      </c>
      <c r="BE104" s="214">
        <f>IF(N104="základní",J104,0)</f>
        <v>0</v>
      </c>
      <c r="BF104" s="214">
        <f>IF(N104="snížená",J104,0)</f>
        <v>0</v>
      </c>
      <c r="BG104" s="214">
        <f>IF(N104="zákl. přenesená",J104,0)</f>
        <v>0</v>
      </c>
      <c r="BH104" s="214">
        <f>IF(N104="sníž. přenesená",J104,0)</f>
        <v>0</v>
      </c>
      <c r="BI104" s="214">
        <f>IF(N104="nulová",J104,0)</f>
        <v>0</v>
      </c>
      <c r="BJ104" s="24" t="s">
        <v>24</v>
      </c>
      <c r="BK104" s="214">
        <f>ROUND(I104*H104,2)</f>
        <v>0</v>
      </c>
      <c r="BL104" s="24" t="s">
        <v>169</v>
      </c>
      <c r="BM104" s="24" t="s">
        <v>381</v>
      </c>
    </row>
    <row r="105" spans="2:51" s="12" customFormat="1" ht="13.5">
      <c r="B105" s="222"/>
      <c r="C105" s="223"/>
      <c r="D105" s="219" t="s">
        <v>196</v>
      </c>
      <c r="E105" s="224" t="s">
        <v>22</v>
      </c>
      <c r="F105" s="225" t="s">
        <v>373</v>
      </c>
      <c r="G105" s="223"/>
      <c r="H105" s="226">
        <v>63</v>
      </c>
      <c r="I105" s="227"/>
      <c r="J105" s="223"/>
      <c r="K105" s="223"/>
      <c r="L105" s="228"/>
      <c r="M105" s="229"/>
      <c r="N105" s="230"/>
      <c r="O105" s="230"/>
      <c r="P105" s="230"/>
      <c r="Q105" s="230"/>
      <c r="R105" s="230"/>
      <c r="S105" s="230"/>
      <c r="T105" s="231"/>
      <c r="AT105" s="232" t="s">
        <v>196</v>
      </c>
      <c r="AU105" s="232" t="s">
        <v>83</v>
      </c>
      <c r="AV105" s="12" t="s">
        <v>83</v>
      </c>
      <c r="AW105" s="12" t="s">
        <v>38</v>
      </c>
      <c r="AX105" s="12" t="s">
        <v>24</v>
      </c>
      <c r="AY105" s="232" t="s">
        <v>150</v>
      </c>
    </row>
    <row r="106" spans="2:65" s="1" customFormat="1" ht="16.5" customHeight="1">
      <c r="B106" s="41"/>
      <c r="C106" s="245" t="s">
        <v>149</v>
      </c>
      <c r="D106" s="245" t="s">
        <v>281</v>
      </c>
      <c r="E106" s="246" t="s">
        <v>382</v>
      </c>
      <c r="F106" s="247" t="s">
        <v>383</v>
      </c>
      <c r="G106" s="248" t="s">
        <v>384</v>
      </c>
      <c r="H106" s="249">
        <v>1.947</v>
      </c>
      <c r="I106" s="250"/>
      <c r="J106" s="251">
        <f>ROUND(I106*H106,2)</f>
        <v>0</v>
      </c>
      <c r="K106" s="247" t="s">
        <v>157</v>
      </c>
      <c r="L106" s="252"/>
      <c r="M106" s="253" t="s">
        <v>22</v>
      </c>
      <c r="N106" s="254" t="s">
        <v>46</v>
      </c>
      <c r="O106" s="42"/>
      <c r="P106" s="212">
        <f>O106*H106</f>
        <v>0</v>
      </c>
      <c r="Q106" s="212">
        <v>0.001</v>
      </c>
      <c r="R106" s="212">
        <f>Q106*H106</f>
        <v>0.0019470000000000002</v>
      </c>
      <c r="S106" s="212">
        <v>0</v>
      </c>
      <c r="T106" s="213">
        <f>S106*H106</f>
        <v>0</v>
      </c>
      <c r="AR106" s="24" t="s">
        <v>230</v>
      </c>
      <c r="AT106" s="24" t="s">
        <v>281</v>
      </c>
      <c r="AU106" s="24" t="s">
        <v>83</v>
      </c>
      <c r="AY106" s="24" t="s">
        <v>150</v>
      </c>
      <c r="BE106" s="214">
        <f>IF(N106="základní",J106,0)</f>
        <v>0</v>
      </c>
      <c r="BF106" s="214">
        <f>IF(N106="snížená",J106,0)</f>
        <v>0</v>
      </c>
      <c r="BG106" s="214">
        <f>IF(N106="zákl. přenesená",J106,0)</f>
        <v>0</v>
      </c>
      <c r="BH106" s="214">
        <f>IF(N106="sníž. přenesená",J106,0)</f>
        <v>0</v>
      </c>
      <c r="BI106" s="214">
        <f>IF(N106="nulová",J106,0)</f>
        <v>0</v>
      </c>
      <c r="BJ106" s="24" t="s">
        <v>24</v>
      </c>
      <c r="BK106" s="214">
        <f>ROUND(I106*H106,2)</f>
        <v>0</v>
      </c>
      <c r="BL106" s="24" t="s">
        <v>169</v>
      </c>
      <c r="BM106" s="24" t="s">
        <v>385</v>
      </c>
    </row>
    <row r="107" spans="2:51" s="14" customFormat="1" ht="13.5">
      <c r="B107" s="255"/>
      <c r="C107" s="256"/>
      <c r="D107" s="219" t="s">
        <v>196</v>
      </c>
      <c r="E107" s="257" t="s">
        <v>22</v>
      </c>
      <c r="F107" s="258" t="s">
        <v>386</v>
      </c>
      <c r="G107" s="256"/>
      <c r="H107" s="257" t="s">
        <v>22</v>
      </c>
      <c r="I107" s="259"/>
      <c r="J107" s="256"/>
      <c r="K107" s="256"/>
      <c r="L107" s="260"/>
      <c r="M107" s="261"/>
      <c r="N107" s="262"/>
      <c r="O107" s="262"/>
      <c r="P107" s="262"/>
      <c r="Q107" s="262"/>
      <c r="R107" s="262"/>
      <c r="S107" s="262"/>
      <c r="T107" s="263"/>
      <c r="AT107" s="264" t="s">
        <v>196</v>
      </c>
      <c r="AU107" s="264" t="s">
        <v>83</v>
      </c>
      <c r="AV107" s="14" t="s">
        <v>24</v>
      </c>
      <c r="AW107" s="14" t="s">
        <v>38</v>
      </c>
      <c r="AX107" s="14" t="s">
        <v>75</v>
      </c>
      <c r="AY107" s="264" t="s">
        <v>150</v>
      </c>
    </row>
    <row r="108" spans="2:51" s="12" customFormat="1" ht="13.5">
      <c r="B108" s="222"/>
      <c r="C108" s="223"/>
      <c r="D108" s="219" t="s">
        <v>196</v>
      </c>
      <c r="E108" s="224" t="s">
        <v>22</v>
      </c>
      <c r="F108" s="225" t="s">
        <v>387</v>
      </c>
      <c r="G108" s="223"/>
      <c r="H108" s="226">
        <v>1.947</v>
      </c>
      <c r="I108" s="227"/>
      <c r="J108" s="223"/>
      <c r="K108" s="223"/>
      <c r="L108" s="228"/>
      <c r="M108" s="229"/>
      <c r="N108" s="230"/>
      <c r="O108" s="230"/>
      <c r="P108" s="230"/>
      <c r="Q108" s="230"/>
      <c r="R108" s="230"/>
      <c r="S108" s="230"/>
      <c r="T108" s="231"/>
      <c r="AT108" s="232" t="s">
        <v>196</v>
      </c>
      <c r="AU108" s="232" t="s">
        <v>83</v>
      </c>
      <c r="AV108" s="12" t="s">
        <v>83</v>
      </c>
      <c r="AW108" s="12" t="s">
        <v>38</v>
      </c>
      <c r="AX108" s="12" t="s">
        <v>24</v>
      </c>
      <c r="AY108" s="232" t="s">
        <v>150</v>
      </c>
    </row>
    <row r="109" spans="2:65" s="1" customFormat="1" ht="25.5" customHeight="1">
      <c r="B109" s="41"/>
      <c r="C109" s="203" t="s">
        <v>178</v>
      </c>
      <c r="D109" s="203" t="s">
        <v>153</v>
      </c>
      <c r="E109" s="204" t="s">
        <v>388</v>
      </c>
      <c r="F109" s="205" t="s">
        <v>389</v>
      </c>
      <c r="G109" s="206" t="s">
        <v>199</v>
      </c>
      <c r="H109" s="207">
        <v>50</v>
      </c>
      <c r="I109" s="208"/>
      <c r="J109" s="209">
        <f>ROUND(I109*H109,2)</f>
        <v>0</v>
      </c>
      <c r="K109" s="205" t="s">
        <v>157</v>
      </c>
      <c r="L109" s="61"/>
      <c r="M109" s="210" t="s">
        <v>22</v>
      </c>
      <c r="N109" s="211" t="s">
        <v>46</v>
      </c>
      <c r="O109" s="42"/>
      <c r="P109" s="212">
        <f>O109*H109</f>
        <v>0</v>
      </c>
      <c r="Q109" s="212">
        <v>0</v>
      </c>
      <c r="R109" s="212">
        <f>Q109*H109</f>
        <v>0</v>
      </c>
      <c r="S109" s="212">
        <v>0</v>
      </c>
      <c r="T109" s="213">
        <f>S109*H109</f>
        <v>0</v>
      </c>
      <c r="AR109" s="24" t="s">
        <v>169</v>
      </c>
      <c r="AT109" s="24" t="s">
        <v>153</v>
      </c>
      <c r="AU109" s="24" t="s">
        <v>83</v>
      </c>
      <c r="AY109" s="24" t="s">
        <v>150</v>
      </c>
      <c r="BE109" s="214">
        <f>IF(N109="základní",J109,0)</f>
        <v>0</v>
      </c>
      <c r="BF109" s="214">
        <f>IF(N109="snížená",J109,0)</f>
        <v>0</v>
      </c>
      <c r="BG109" s="214">
        <f>IF(N109="zákl. přenesená",J109,0)</f>
        <v>0</v>
      </c>
      <c r="BH109" s="214">
        <f>IF(N109="sníž. přenesená",J109,0)</f>
        <v>0</v>
      </c>
      <c r="BI109" s="214">
        <f>IF(N109="nulová",J109,0)</f>
        <v>0</v>
      </c>
      <c r="BJ109" s="24" t="s">
        <v>24</v>
      </c>
      <c r="BK109" s="214">
        <f>ROUND(I109*H109,2)</f>
        <v>0</v>
      </c>
      <c r="BL109" s="24" t="s">
        <v>169</v>
      </c>
      <c r="BM109" s="24" t="s">
        <v>390</v>
      </c>
    </row>
    <row r="110" spans="2:47" s="1" customFormat="1" ht="121.5">
      <c r="B110" s="41"/>
      <c r="C110" s="63"/>
      <c r="D110" s="219" t="s">
        <v>194</v>
      </c>
      <c r="E110" s="63"/>
      <c r="F110" s="220" t="s">
        <v>391</v>
      </c>
      <c r="G110" s="63"/>
      <c r="H110" s="63"/>
      <c r="I110" s="172"/>
      <c r="J110" s="63"/>
      <c r="K110" s="63"/>
      <c r="L110" s="61"/>
      <c r="M110" s="221"/>
      <c r="N110" s="42"/>
      <c r="O110" s="42"/>
      <c r="P110" s="42"/>
      <c r="Q110" s="42"/>
      <c r="R110" s="42"/>
      <c r="S110" s="42"/>
      <c r="T110" s="78"/>
      <c r="AT110" s="24" t="s">
        <v>194</v>
      </c>
      <c r="AU110" s="24" t="s">
        <v>83</v>
      </c>
    </row>
    <row r="111" spans="2:51" s="12" customFormat="1" ht="13.5">
      <c r="B111" s="222"/>
      <c r="C111" s="223"/>
      <c r="D111" s="219" t="s">
        <v>196</v>
      </c>
      <c r="E111" s="224" t="s">
        <v>22</v>
      </c>
      <c r="F111" s="225" t="s">
        <v>392</v>
      </c>
      <c r="G111" s="223"/>
      <c r="H111" s="226">
        <v>50</v>
      </c>
      <c r="I111" s="227"/>
      <c r="J111" s="223"/>
      <c r="K111" s="223"/>
      <c r="L111" s="228"/>
      <c r="M111" s="229"/>
      <c r="N111" s="230"/>
      <c r="O111" s="230"/>
      <c r="P111" s="230"/>
      <c r="Q111" s="230"/>
      <c r="R111" s="230"/>
      <c r="S111" s="230"/>
      <c r="T111" s="231"/>
      <c r="AT111" s="232" t="s">
        <v>196</v>
      </c>
      <c r="AU111" s="232" t="s">
        <v>83</v>
      </c>
      <c r="AV111" s="12" t="s">
        <v>83</v>
      </c>
      <c r="AW111" s="12" t="s">
        <v>38</v>
      </c>
      <c r="AX111" s="12" t="s">
        <v>24</v>
      </c>
      <c r="AY111" s="232" t="s">
        <v>150</v>
      </c>
    </row>
    <row r="112" spans="2:65" s="1" customFormat="1" ht="25.5" customHeight="1">
      <c r="B112" s="41"/>
      <c r="C112" s="203" t="s">
        <v>223</v>
      </c>
      <c r="D112" s="203" t="s">
        <v>153</v>
      </c>
      <c r="E112" s="204" t="s">
        <v>393</v>
      </c>
      <c r="F112" s="205" t="s">
        <v>394</v>
      </c>
      <c r="G112" s="206" t="s">
        <v>199</v>
      </c>
      <c r="H112" s="207">
        <v>50</v>
      </c>
      <c r="I112" s="208"/>
      <c r="J112" s="209">
        <f>ROUND(I112*H112,2)</f>
        <v>0</v>
      </c>
      <c r="K112" s="205" t="s">
        <v>157</v>
      </c>
      <c r="L112" s="61"/>
      <c r="M112" s="210" t="s">
        <v>22</v>
      </c>
      <c r="N112" s="211" t="s">
        <v>46</v>
      </c>
      <c r="O112" s="42"/>
      <c r="P112" s="212">
        <f>O112*H112</f>
        <v>0</v>
      </c>
      <c r="Q112" s="212">
        <v>0</v>
      </c>
      <c r="R112" s="212">
        <f>Q112*H112</f>
        <v>0</v>
      </c>
      <c r="S112" s="212">
        <v>0</v>
      </c>
      <c r="T112" s="213">
        <f>S112*H112</f>
        <v>0</v>
      </c>
      <c r="AR112" s="24" t="s">
        <v>169</v>
      </c>
      <c r="AT112" s="24" t="s">
        <v>153</v>
      </c>
      <c r="AU112" s="24" t="s">
        <v>83</v>
      </c>
      <c r="AY112" s="24" t="s">
        <v>150</v>
      </c>
      <c r="BE112" s="214">
        <f>IF(N112="základní",J112,0)</f>
        <v>0</v>
      </c>
      <c r="BF112" s="214">
        <f>IF(N112="snížená",J112,0)</f>
        <v>0</v>
      </c>
      <c r="BG112" s="214">
        <f>IF(N112="zákl. přenesená",J112,0)</f>
        <v>0</v>
      </c>
      <c r="BH112" s="214">
        <f>IF(N112="sníž. přenesená",J112,0)</f>
        <v>0</v>
      </c>
      <c r="BI112" s="214">
        <f>IF(N112="nulová",J112,0)</f>
        <v>0</v>
      </c>
      <c r="BJ112" s="24" t="s">
        <v>24</v>
      </c>
      <c r="BK112" s="214">
        <f>ROUND(I112*H112,2)</f>
        <v>0</v>
      </c>
      <c r="BL112" s="24" t="s">
        <v>169</v>
      </c>
      <c r="BM112" s="24" t="s">
        <v>395</v>
      </c>
    </row>
    <row r="113" spans="2:47" s="1" customFormat="1" ht="94.5">
      <c r="B113" s="41"/>
      <c r="C113" s="63"/>
      <c r="D113" s="219" t="s">
        <v>194</v>
      </c>
      <c r="E113" s="63"/>
      <c r="F113" s="220" t="s">
        <v>396</v>
      </c>
      <c r="G113" s="63"/>
      <c r="H113" s="63"/>
      <c r="I113" s="172"/>
      <c r="J113" s="63"/>
      <c r="K113" s="63"/>
      <c r="L113" s="61"/>
      <c r="M113" s="221"/>
      <c r="N113" s="42"/>
      <c r="O113" s="42"/>
      <c r="P113" s="42"/>
      <c r="Q113" s="42"/>
      <c r="R113" s="42"/>
      <c r="S113" s="42"/>
      <c r="T113" s="78"/>
      <c r="AT113" s="24" t="s">
        <v>194</v>
      </c>
      <c r="AU113" s="24" t="s">
        <v>83</v>
      </c>
    </row>
    <row r="114" spans="2:51" s="12" customFormat="1" ht="13.5">
      <c r="B114" s="222"/>
      <c r="C114" s="223"/>
      <c r="D114" s="219" t="s">
        <v>196</v>
      </c>
      <c r="E114" s="224" t="s">
        <v>22</v>
      </c>
      <c r="F114" s="225" t="s">
        <v>392</v>
      </c>
      <c r="G114" s="223"/>
      <c r="H114" s="226">
        <v>50</v>
      </c>
      <c r="I114" s="227"/>
      <c r="J114" s="223"/>
      <c r="K114" s="223"/>
      <c r="L114" s="228"/>
      <c r="M114" s="229"/>
      <c r="N114" s="230"/>
      <c r="O114" s="230"/>
      <c r="P114" s="230"/>
      <c r="Q114" s="230"/>
      <c r="R114" s="230"/>
      <c r="S114" s="230"/>
      <c r="T114" s="231"/>
      <c r="AT114" s="232" t="s">
        <v>196</v>
      </c>
      <c r="AU114" s="232" t="s">
        <v>83</v>
      </c>
      <c r="AV114" s="12" t="s">
        <v>83</v>
      </c>
      <c r="AW114" s="12" t="s">
        <v>38</v>
      </c>
      <c r="AX114" s="12" t="s">
        <v>24</v>
      </c>
      <c r="AY114" s="232" t="s">
        <v>150</v>
      </c>
    </row>
    <row r="115" spans="2:65" s="1" customFormat="1" ht="25.5" customHeight="1">
      <c r="B115" s="41"/>
      <c r="C115" s="245" t="s">
        <v>230</v>
      </c>
      <c r="D115" s="245" t="s">
        <v>281</v>
      </c>
      <c r="E115" s="246" t="s">
        <v>397</v>
      </c>
      <c r="F115" s="247" t="s">
        <v>398</v>
      </c>
      <c r="G115" s="248" t="s">
        <v>199</v>
      </c>
      <c r="H115" s="249">
        <v>50.5</v>
      </c>
      <c r="I115" s="250"/>
      <c r="J115" s="251">
        <f>ROUND(I115*H115,2)</f>
        <v>0</v>
      </c>
      <c r="K115" s="247" t="s">
        <v>22</v>
      </c>
      <c r="L115" s="252"/>
      <c r="M115" s="253" t="s">
        <v>22</v>
      </c>
      <c r="N115" s="254" t="s">
        <v>46</v>
      </c>
      <c r="O115" s="42"/>
      <c r="P115" s="212">
        <f>O115*H115</f>
        <v>0</v>
      </c>
      <c r="Q115" s="212">
        <v>0.001</v>
      </c>
      <c r="R115" s="212">
        <f>Q115*H115</f>
        <v>0.0505</v>
      </c>
      <c r="S115" s="212">
        <v>0</v>
      </c>
      <c r="T115" s="213">
        <f>S115*H115</f>
        <v>0</v>
      </c>
      <c r="AR115" s="24" t="s">
        <v>230</v>
      </c>
      <c r="AT115" s="24" t="s">
        <v>281</v>
      </c>
      <c r="AU115" s="24" t="s">
        <v>83</v>
      </c>
      <c r="AY115" s="24" t="s">
        <v>150</v>
      </c>
      <c r="BE115" s="214">
        <f>IF(N115="základní",J115,0)</f>
        <v>0</v>
      </c>
      <c r="BF115" s="214">
        <f>IF(N115="snížená",J115,0)</f>
        <v>0</v>
      </c>
      <c r="BG115" s="214">
        <f>IF(N115="zákl. přenesená",J115,0)</f>
        <v>0</v>
      </c>
      <c r="BH115" s="214">
        <f>IF(N115="sníž. přenesená",J115,0)</f>
        <v>0</v>
      </c>
      <c r="BI115" s="214">
        <f>IF(N115="nulová",J115,0)</f>
        <v>0</v>
      </c>
      <c r="BJ115" s="24" t="s">
        <v>24</v>
      </c>
      <c r="BK115" s="214">
        <f>ROUND(I115*H115,2)</f>
        <v>0</v>
      </c>
      <c r="BL115" s="24" t="s">
        <v>169</v>
      </c>
      <c r="BM115" s="24" t="s">
        <v>399</v>
      </c>
    </row>
    <row r="116" spans="2:51" s="12" customFormat="1" ht="13.5">
      <c r="B116" s="222"/>
      <c r="C116" s="223"/>
      <c r="D116" s="219" t="s">
        <v>196</v>
      </c>
      <c r="E116" s="224" t="s">
        <v>22</v>
      </c>
      <c r="F116" s="225" t="s">
        <v>400</v>
      </c>
      <c r="G116" s="223"/>
      <c r="H116" s="226">
        <v>50.5</v>
      </c>
      <c r="I116" s="227"/>
      <c r="J116" s="223"/>
      <c r="K116" s="223"/>
      <c r="L116" s="228"/>
      <c r="M116" s="229"/>
      <c r="N116" s="230"/>
      <c r="O116" s="230"/>
      <c r="P116" s="230"/>
      <c r="Q116" s="230"/>
      <c r="R116" s="230"/>
      <c r="S116" s="230"/>
      <c r="T116" s="231"/>
      <c r="AT116" s="232" t="s">
        <v>196</v>
      </c>
      <c r="AU116" s="232" t="s">
        <v>83</v>
      </c>
      <c r="AV116" s="12" t="s">
        <v>83</v>
      </c>
      <c r="AW116" s="12" t="s">
        <v>38</v>
      </c>
      <c r="AX116" s="12" t="s">
        <v>24</v>
      </c>
      <c r="AY116" s="232" t="s">
        <v>150</v>
      </c>
    </row>
    <row r="117" spans="2:63" s="11" customFormat="1" ht="29.85" customHeight="1">
      <c r="B117" s="187"/>
      <c r="C117" s="188"/>
      <c r="D117" s="189" t="s">
        <v>74</v>
      </c>
      <c r="E117" s="201" t="s">
        <v>83</v>
      </c>
      <c r="F117" s="201" t="s">
        <v>401</v>
      </c>
      <c r="G117" s="188"/>
      <c r="H117" s="188"/>
      <c r="I117" s="191"/>
      <c r="J117" s="202">
        <f>BK117</f>
        <v>0</v>
      </c>
      <c r="K117" s="188"/>
      <c r="L117" s="193"/>
      <c r="M117" s="194"/>
      <c r="N117" s="195"/>
      <c r="O117" s="195"/>
      <c r="P117" s="196">
        <f>SUM(P118:P157)</f>
        <v>0</v>
      </c>
      <c r="Q117" s="195"/>
      <c r="R117" s="196">
        <f>SUM(R118:R157)</f>
        <v>106.68380467</v>
      </c>
      <c r="S117" s="195"/>
      <c r="T117" s="197">
        <f>SUM(T118:T157)</f>
        <v>0</v>
      </c>
      <c r="AR117" s="198" t="s">
        <v>24</v>
      </c>
      <c r="AT117" s="199" t="s">
        <v>74</v>
      </c>
      <c r="AU117" s="199" t="s">
        <v>24</v>
      </c>
      <c r="AY117" s="198" t="s">
        <v>150</v>
      </c>
      <c r="BK117" s="200">
        <f>SUM(BK118:BK157)</f>
        <v>0</v>
      </c>
    </row>
    <row r="118" spans="2:65" s="1" customFormat="1" ht="25.5" customHeight="1">
      <c r="B118" s="41"/>
      <c r="C118" s="203" t="s">
        <v>235</v>
      </c>
      <c r="D118" s="203" t="s">
        <v>153</v>
      </c>
      <c r="E118" s="204" t="s">
        <v>402</v>
      </c>
      <c r="F118" s="205" t="s">
        <v>403</v>
      </c>
      <c r="G118" s="206" t="s">
        <v>213</v>
      </c>
      <c r="H118" s="207">
        <v>1.44</v>
      </c>
      <c r="I118" s="208"/>
      <c r="J118" s="209">
        <f>ROUND(I118*H118,2)</f>
        <v>0</v>
      </c>
      <c r="K118" s="205" t="s">
        <v>22</v>
      </c>
      <c r="L118" s="61"/>
      <c r="M118" s="210" t="s">
        <v>22</v>
      </c>
      <c r="N118" s="211" t="s">
        <v>46</v>
      </c>
      <c r="O118" s="42"/>
      <c r="P118" s="212">
        <f>O118*H118</f>
        <v>0</v>
      </c>
      <c r="Q118" s="212">
        <v>0</v>
      </c>
      <c r="R118" s="212">
        <f>Q118*H118</f>
        <v>0</v>
      </c>
      <c r="S118" s="212">
        <v>0</v>
      </c>
      <c r="T118" s="213">
        <f>S118*H118</f>
        <v>0</v>
      </c>
      <c r="AR118" s="24" t="s">
        <v>169</v>
      </c>
      <c r="AT118" s="24" t="s">
        <v>153</v>
      </c>
      <c r="AU118" s="24" t="s">
        <v>83</v>
      </c>
      <c r="AY118" s="24" t="s">
        <v>150</v>
      </c>
      <c r="BE118" s="214">
        <f>IF(N118="základní",J118,0)</f>
        <v>0</v>
      </c>
      <c r="BF118" s="214">
        <f>IF(N118="snížená",J118,0)</f>
        <v>0</v>
      </c>
      <c r="BG118" s="214">
        <f>IF(N118="zákl. přenesená",J118,0)</f>
        <v>0</v>
      </c>
      <c r="BH118" s="214">
        <f>IF(N118="sníž. přenesená",J118,0)</f>
        <v>0</v>
      </c>
      <c r="BI118" s="214">
        <f>IF(N118="nulová",J118,0)</f>
        <v>0</v>
      </c>
      <c r="BJ118" s="24" t="s">
        <v>24</v>
      </c>
      <c r="BK118" s="214">
        <f>ROUND(I118*H118,2)</f>
        <v>0</v>
      </c>
      <c r="BL118" s="24" t="s">
        <v>169</v>
      </c>
      <c r="BM118" s="24" t="s">
        <v>404</v>
      </c>
    </row>
    <row r="119" spans="2:47" s="1" customFormat="1" ht="135">
      <c r="B119" s="41"/>
      <c r="C119" s="63"/>
      <c r="D119" s="219" t="s">
        <v>194</v>
      </c>
      <c r="E119" s="63"/>
      <c r="F119" s="220" t="s">
        <v>405</v>
      </c>
      <c r="G119" s="63"/>
      <c r="H119" s="63"/>
      <c r="I119" s="172"/>
      <c r="J119" s="63"/>
      <c r="K119" s="63"/>
      <c r="L119" s="61"/>
      <c r="M119" s="221"/>
      <c r="N119" s="42"/>
      <c r="O119" s="42"/>
      <c r="P119" s="42"/>
      <c r="Q119" s="42"/>
      <c r="R119" s="42"/>
      <c r="S119" s="42"/>
      <c r="T119" s="78"/>
      <c r="AT119" s="24" t="s">
        <v>194</v>
      </c>
      <c r="AU119" s="24" t="s">
        <v>83</v>
      </c>
    </row>
    <row r="120" spans="2:51" s="12" customFormat="1" ht="13.5">
      <c r="B120" s="222"/>
      <c r="C120" s="223"/>
      <c r="D120" s="219" t="s">
        <v>196</v>
      </c>
      <c r="E120" s="224" t="s">
        <v>22</v>
      </c>
      <c r="F120" s="225" t="s">
        <v>406</v>
      </c>
      <c r="G120" s="223"/>
      <c r="H120" s="226">
        <v>1.44</v>
      </c>
      <c r="I120" s="227"/>
      <c r="J120" s="223"/>
      <c r="K120" s="223"/>
      <c r="L120" s="228"/>
      <c r="M120" s="229"/>
      <c r="N120" s="230"/>
      <c r="O120" s="230"/>
      <c r="P120" s="230"/>
      <c r="Q120" s="230"/>
      <c r="R120" s="230"/>
      <c r="S120" s="230"/>
      <c r="T120" s="231"/>
      <c r="AT120" s="232" t="s">
        <v>196</v>
      </c>
      <c r="AU120" s="232" t="s">
        <v>83</v>
      </c>
      <c r="AV120" s="12" t="s">
        <v>83</v>
      </c>
      <c r="AW120" s="12" t="s">
        <v>38</v>
      </c>
      <c r="AX120" s="12" t="s">
        <v>24</v>
      </c>
      <c r="AY120" s="232" t="s">
        <v>150</v>
      </c>
    </row>
    <row r="121" spans="2:65" s="1" customFormat="1" ht="38.25" customHeight="1">
      <c r="B121" s="41"/>
      <c r="C121" s="203" t="s">
        <v>29</v>
      </c>
      <c r="D121" s="203" t="s">
        <v>153</v>
      </c>
      <c r="E121" s="204" t="s">
        <v>407</v>
      </c>
      <c r="F121" s="205" t="s">
        <v>408</v>
      </c>
      <c r="G121" s="206" t="s">
        <v>192</v>
      </c>
      <c r="H121" s="207">
        <v>15.2</v>
      </c>
      <c r="I121" s="208"/>
      <c r="J121" s="209">
        <f>ROUND(I121*H121,2)</f>
        <v>0</v>
      </c>
      <c r="K121" s="205" t="s">
        <v>157</v>
      </c>
      <c r="L121" s="61"/>
      <c r="M121" s="210" t="s">
        <v>22</v>
      </c>
      <c r="N121" s="211" t="s">
        <v>46</v>
      </c>
      <c r="O121" s="42"/>
      <c r="P121" s="212">
        <f>O121*H121</f>
        <v>0</v>
      </c>
      <c r="Q121" s="212">
        <v>0.00030945</v>
      </c>
      <c r="R121" s="212">
        <f>Q121*H121</f>
        <v>0.00470364</v>
      </c>
      <c r="S121" s="212">
        <v>0</v>
      </c>
      <c r="T121" s="213">
        <f>S121*H121</f>
        <v>0</v>
      </c>
      <c r="AR121" s="24" t="s">
        <v>169</v>
      </c>
      <c r="AT121" s="24" t="s">
        <v>153</v>
      </c>
      <c r="AU121" s="24" t="s">
        <v>83</v>
      </c>
      <c r="AY121" s="24" t="s">
        <v>150</v>
      </c>
      <c r="BE121" s="214">
        <f>IF(N121="základní",J121,0)</f>
        <v>0</v>
      </c>
      <c r="BF121" s="214">
        <f>IF(N121="snížená",J121,0)</f>
        <v>0</v>
      </c>
      <c r="BG121" s="214">
        <f>IF(N121="zákl. přenesená",J121,0)</f>
        <v>0</v>
      </c>
      <c r="BH121" s="214">
        <f>IF(N121="sníž. přenesená",J121,0)</f>
        <v>0</v>
      </c>
      <c r="BI121" s="214">
        <f>IF(N121="nulová",J121,0)</f>
        <v>0</v>
      </c>
      <c r="BJ121" s="24" t="s">
        <v>24</v>
      </c>
      <c r="BK121" s="214">
        <f>ROUND(I121*H121,2)</f>
        <v>0</v>
      </c>
      <c r="BL121" s="24" t="s">
        <v>169</v>
      </c>
      <c r="BM121" s="24" t="s">
        <v>409</v>
      </c>
    </row>
    <row r="122" spans="2:47" s="1" customFormat="1" ht="310.5">
      <c r="B122" s="41"/>
      <c r="C122" s="63"/>
      <c r="D122" s="219" t="s">
        <v>194</v>
      </c>
      <c r="E122" s="63"/>
      <c r="F122" s="220" t="s">
        <v>410</v>
      </c>
      <c r="G122" s="63"/>
      <c r="H122" s="63"/>
      <c r="I122" s="172"/>
      <c r="J122" s="63"/>
      <c r="K122" s="63"/>
      <c r="L122" s="61"/>
      <c r="M122" s="221"/>
      <c r="N122" s="42"/>
      <c r="O122" s="42"/>
      <c r="P122" s="42"/>
      <c r="Q122" s="42"/>
      <c r="R122" s="42"/>
      <c r="S122" s="42"/>
      <c r="T122" s="78"/>
      <c r="AT122" s="24" t="s">
        <v>194</v>
      </c>
      <c r="AU122" s="24" t="s">
        <v>83</v>
      </c>
    </row>
    <row r="123" spans="2:51" s="12" customFormat="1" ht="13.5">
      <c r="B123" s="222"/>
      <c r="C123" s="223"/>
      <c r="D123" s="219" t="s">
        <v>196</v>
      </c>
      <c r="E123" s="224" t="s">
        <v>22</v>
      </c>
      <c r="F123" s="225" t="s">
        <v>411</v>
      </c>
      <c r="G123" s="223"/>
      <c r="H123" s="226">
        <v>15.2</v>
      </c>
      <c r="I123" s="227"/>
      <c r="J123" s="223"/>
      <c r="K123" s="223"/>
      <c r="L123" s="228"/>
      <c r="M123" s="229"/>
      <c r="N123" s="230"/>
      <c r="O123" s="230"/>
      <c r="P123" s="230"/>
      <c r="Q123" s="230"/>
      <c r="R123" s="230"/>
      <c r="S123" s="230"/>
      <c r="T123" s="231"/>
      <c r="AT123" s="232" t="s">
        <v>196</v>
      </c>
      <c r="AU123" s="232" t="s">
        <v>83</v>
      </c>
      <c r="AV123" s="12" t="s">
        <v>83</v>
      </c>
      <c r="AW123" s="12" t="s">
        <v>38</v>
      </c>
      <c r="AX123" s="12" t="s">
        <v>24</v>
      </c>
      <c r="AY123" s="232" t="s">
        <v>150</v>
      </c>
    </row>
    <row r="124" spans="2:65" s="1" customFormat="1" ht="16.5" customHeight="1">
      <c r="B124" s="41"/>
      <c r="C124" s="245" t="s">
        <v>245</v>
      </c>
      <c r="D124" s="245" t="s">
        <v>281</v>
      </c>
      <c r="E124" s="246" t="s">
        <v>412</v>
      </c>
      <c r="F124" s="247" t="s">
        <v>413</v>
      </c>
      <c r="G124" s="248" t="s">
        <v>192</v>
      </c>
      <c r="H124" s="249">
        <v>16.72</v>
      </c>
      <c r="I124" s="250"/>
      <c r="J124" s="251">
        <f>ROUND(I124*H124,2)</f>
        <v>0</v>
      </c>
      <c r="K124" s="247" t="s">
        <v>22</v>
      </c>
      <c r="L124" s="252"/>
      <c r="M124" s="253" t="s">
        <v>22</v>
      </c>
      <c r="N124" s="254" t="s">
        <v>46</v>
      </c>
      <c r="O124" s="42"/>
      <c r="P124" s="212">
        <f>O124*H124</f>
        <v>0</v>
      </c>
      <c r="Q124" s="212">
        <v>0.00025</v>
      </c>
      <c r="R124" s="212">
        <f>Q124*H124</f>
        <v>0.00418</v>
      </c>
      <c r="S124" s="212">
        <v>0</v>
      </c>
      <c r="T124" s="213">
        <f>S124*H124</f>
        <v>0</v>
      </c>
      <c r="AR124" s="24" t="s">
        <v>230</v>
      </c>
      <c r="AT124" s="24" t="s">
        <v>281</v>
      </c>
      <c r="AU124" s="24" t="s">
        <v>83</v>
      </c>
      <c r="AY124" s="24" t="s">
        <v>150</v>
      </c>
      <c r="BE124" s="214">
        <f>IF(N124="základní",J124,0)</f>
        <v>0</v>
      </c>
      <c r="BF124" s="214">
        <f>IF(N124="snížená",J124,0)</f>
        <v>0</v>
      </c>
      <c r="BG124" s="214">
        <f>IF(N124="zákl. přenesená",J124,0)</f>
        <v>0</v>
      </c>
      <c r="BH124" s="214">
        <f>IF(N124="sníž. přenesená",J124,0)</f>
        <v>0</v>
      </c>
      <c r="BI124" s="214">
        <f>IF(N124="nulová",J124,0)</f>
        <v>0</v>
      </c>
      <c r="BJ124" s="24" t="s">
        <v>24</v>
      </c>
      <c r="BK124" s="214">
        <f>ROUND(I124*H124,2)</f>
        <v>0</v>
      </c>
      <c r="BL124" s="24" t="s">
        <v>169</v>
      </c>
      <c r="BM124" s="24" t="s">
        <v>414</v>
      </c>
    </row>
    <row r="125" spans="2:51" s="12" customFormat="1" ht="13.5">
      <c r="B125" s="222"/>
      <c r="C125" s="223"/>
      <c r="D125" s="219" t="s">
        <v>196</v>
      </c>
      <c r="E125" s="224" t="s">
        <v>22</v>
      </c>
      <c r="F125" s="225" t="s">
        <v>415</v>
      </c>
      <c r="G125" s="223"/>
      <c r="H125" s="226">
        <v>16.72</v>
      </c>
      <c r="I125" s="227"/>
      <c r="J125" s="223"/>
      <c r="K125" s="223"/>
      <c r="L125" s="228"/>
      <c r="M125" s="229"/>
      <c r="N125" s="230"/>
      <c r="O125" s="230"/>
      <c r="P125" s="230"/>
      <c r="Q125" s="230"/>
      <c r="R125" s="230"/>
      <c r="S125" s="230"/>
      <c r="T125" s="231"/>
      <c r="AT125" s="232" t="s">
        <v>196</v>
      </c>
      <c r="AU125" s="232" t="s">
        <v>83</v>
      </c>
      <c r="AV125" s="12" t="s">
        <v>83</v>
      </c>
      <c r="AW125" s="12" t="s">
        <v>38</v>
      </c>
      <c r="AX125" s="12" t="s">
        <v>24</v>
      </c>
      <c r="AY125" s="232" t="s">
        <v>150</v>
      </c>
    </row>
    <row r="126" spans="2:65" s="1" customFormat="1" ht="16.5" customHeight="1">
      <c r="B126" s="41"/>
      <c r="C126" s="203" t="s">
        <v>250</v>
      </c>
      <c r="D126" s="203" t="s">
        <v>153</v>
      </c>
      <c r="E126" s="204" t="s">
        <v>416</v>
      </c>
      <c r="F126" s="205" t="s">
        <v>417</v>
      </c>
      <c r="G126" s="206" t="s">
        <v>213</v>
      </c>
      <c r="H126" s="207">
        <v>0.16</v>
      </c>
      <c r="I126" s="208"/>
      <c r="J126" s="209">
        <f>ROUND(I126*H126,2)</f>
        <v>0</v>
      </c>
      <c r="K126" s="205" t="s">
        <v>157</v>
      </c>
      <c r="L126" s="61"/>
      <c r="M126" s="210" t="s">
        <v>22</v>
      </c>
      <c r="N126" s="211" t="s">
        <v>46</v>
      </c>
      <c r="O126" s="42"/>
      <c r="P126" s="212">
        <f>O126*H126</f>
        <v>0</v>
      </c>
      <c r="Q126" s="212">
        <v>0</v>
      </c>
      <c r="R126" s="212">
        <f>Q126*H126</f>
        <v>0</v>
      </c>
      <c r="S126" s="212">
        <v>0</v>
      </c>
      <c r="T126" s="213">
        <f>S126*H126</f>
        <v>0</v>
      </c>
      <c r="AR126" s="24" t="s">
        <v>169</v>
      </c>
      <c r="AT126" s="24" t="s">
        <v>153</v>
      </c>
      <c r="AU126" s="24" t="s">
        <v>83</v>
      </c>
      <c r="AY126" s="24" t="s">
        <v>150</v>
      </c>
      <c r="BE126" s="214">
        <f>IF(N126="základní",J126,0)</f>
        <v>0</v>
      </c>
      <c r="BF126" s="214">
        <f>IF(N126="snížená",J126,0)</f>
        <v>0</v>
      </c>
      <c r="BG126" s="214">
        <f>IF(N126="zákl. přenesená",J126,0)</f>
        <v>0</v>
      </c>
      <c r="BH126" s="214">
        <f>IF(N126="sníž. přenesená",J126,0)</f>
        <v>0</v>
      </c>
      <c r="BI126" s="214">
        <f>IF(N126="nulová",J126,0)</f>
        <v>0</v>
      </c>
      <c r="BJ126" s="24" t="s">
        <v>24</v>
      </c>
      <c r="BK126" s="214">
        <f>ROUND(I126*H126,2)</f>
        <v>0</v>
      </c>
      <c r="BL126" s="24" t="s">
        <v>169</v>
      </c>
      <c r="BM126" s="24" t="s">
        <v>418</v>
      </c>
    </row>
    <row r="127" spans="2:47" s="1" customFormat="1" ht="54">
      <c r="B127" s="41"/>
      <c r="C127" s="63"/>
      <c r="D127" s="219" t="s">
        <v>194</v>
      </c>
      <c r="E127" s="63"/>
      <c r="F127" s="220" t="s">
        <v>419</v>
      </c>
      <c r="G127" s="63"/>
      <c r="H127" s="63"/>
      <c r="I127" s="172"/>
      <c r="J127" s="63"/>
      <c r="K127" s="63"/>
      <c r="L127" s="61"/>
      <c r="M127" s="221"/>
      <c r="N127" s="42"/>
      <c r="O127" s="42"/>
      <c r="P127" s="42"/>
      <c r="Q127" s="42"/>
      <c r="R127" s="42"/>
      <c r="S127" s="42"/>
      <c r="T127" s="78"/>
      <c r="AT127" s="24" t="s">
        <v>194</v>
      </c>
      <c r="AU127" s="24" t="s">
        <v>83</v>
      </c>
    </row>
    <row r="128" spans="2:51" s="12" customFormat="1" ht="13.5">
      <c r="B128" s="222"/>
      <c r="C128" s="223"/>
      <c r="D128" s="219" t="s">
        <v>196</v>
      </c>
      <c r="E128" s="224" t="s">
        <v>22</v>
      </c>
      <c r="F128" s="225" t="s">
        <v>420</v>
      </c>
      <c r="G128" s="223"/>
      <c r="H128" s="226">
        <v>0.16</v>
      </c>
      <c r="I128" s="227"/>
      <c r="J128" s="223"/>
      <c r="K128" s="223"/>
      <c r="L128" s="228"/>
      <c r="M128" s="229"/>
      <c r="N128" s="230"/>
      <c r="O128" s="230"/>
      <c r="P128" s="230"/>
      <c r="Q128" s="230"/>
      <c r="R128" s="230"/>
      <c r="S128" s="230"/>
      <c r="T128" s="231"/>
      <c r="AT128" s="232" t="s">
        <v>196</v>
      </c>
      <c r="AU128" s="232" t="s">
        <v>83</v>
      </c>
      <c r="AV128" s="12" t="s">
        <v>83</v>
      </c>
      <c r="AW128" s="12" t="s">
        <v>38</v>
      </c>
      <c r="AX128" s="12" t="s">
        <v>24</v>
      </c>
      <c r="AY128" s="232" t="s">
        <v>150</v>
      </c>
    </row>
    <row r="129" spans="2:65" s="1" customFormat="1" ht="38.25" customHeight="1">
      <c r="B129" s="41"/>
      <c r="C129" s="203" t="s">
        <v>254</v>
      </c>
      <c r="D129" s="203" t="s">
        <v>153</v>
      </c>
      <c r="E129" s="204" t="s">
        <v>421</v>
      </c>
      <c r="F129" s="205" t="s">
        <v>422</v>
      </c>
      <c r="G129" s="206" t="s">
        <v>307</v>
      </c>
      <c r="H129" s="207">
        <v>142</v>
      </c>
      <c r="I129" s="208"/>
      <c r="J129" s="209">
        <f>ROUND(I129*H129,2)</f>
        <v>0</v>
      </c>
      <c r="K129" s="205" t="s">
        <v>157</v>
      </c>
      <c r="L129" s="61"/>
      <c r="M129" s="210" t="s">
        <v>22</v>
      </c>
      <c r="N129" s="211" t="s">
        <v>46</v>
      </c>
      <c r="O129" s="42"/>
      <c r="P129" s="212">
        <f>O129*H129</f>
        <v>0</v>
      </c>
      <c r="Q129" s="212">
        <v>0.2463</v>
      </c>
      <c r="R129" s="212">
        <f>Q129*H129</f>
        <v>34.974599999999995</v>
      </c>
      <c r="S129" s="212">
        <v>0</v>
      </c>
      <c r="T129" s="213">
        <f>S129*H129</f>
        <v>0</v>
      </c>
      <c r="AR129" s="24" t="s">
        <v>169</v>
      </c>
      <c r="AT129" s="24" t="s">
        <v>153</v>
      </c>
      <c r="AU129" s="24" t="s">
        <v>83</v>
      </c>
      <c r="AY129" s="24" t="s">
        <v>150</v>
      </c>
      <c r="BE129" s="214">
        <f>IF(N129="základní",J129,0)</f>
        <v>0</v>
      </c>
      <c r="BF129" s="214">
        <f>IF(N129="snížená",J129,0)</f>
        <v>0</v>
      </c>
      <c r="BG129" s="214">
        <f>IF(N129="zákl. přenesená",J129,0)</f>
        <v>0</v>
      </c>
      <c r="BH129" s="214">
        <f>IF(N129="sníž. přenesená",J129,0)</f>
        <v>0</v>
      </c>
      <c r="BI129" s="214">
        <f>IF(N129="nulová",J129,0)</f>
        <v>0</v>
      </c>
      <c r="BJ129" s="24" t="s">
        <v>24</v>
      </c>
      <c r="BK129" s="214">
        <f>ROUND(I129*H129,2)</f>
        <v>0</v>
      </c>
      <c r="BL129" s="24" t="s">
        <v>169</v>
      </c>
      <c r="BM129" s="24" t="s">
        <v>423</v>
      </c>
    </row>
    <row r="130" spans="2:51" s="12" customFormat="1" ht="13.5">
      <c r="B130" s="222"/>
      <c r="C130" s="223"/>
      <c r="D130" s="219" t="s">
        <v>196</v>
      </c>
      <c r="E130" s="224" t="s">
        <v>22</v>
      </c>
      <c r="F130" s="225" t="s">
        <v>424</v>
      </c>
      <c r="G130" s="223"/>
      <c r="H130" s="226">
        <v>142</v>
      </c>
      <c r="I130" s="227"/>
      <c r="J130" s="223"/>
      <c r="K130" s="223"/>
      <c r="L130" s="228"/>
      <c r="M130" s="229"/>
      <c r="N130" s="230"/>
      <c r="O130" s="230"/>
      <c r="P130" s="230"/>
      <c r="Q130" s="230"/>
      <c r="R130" s="230"/>
      <c r="S130" s="230"/>
      <c r="T130" s="231"/>
      <c r="AT130" s="232" t="s">
        <v>196</v>
      </c>
      <c r="AU130" s="232" t="s">
        <v>83</v>
      </c>
      <c r="AV130" s="12" t="s">
        <v>83</v>
      </c>
      <c r="AW130" s="12" t="s">
        <v>38</v>
      </c>
      <c r="AX130" s="12" t="s">
        <v>24</v>
      </c>
      <c r="AY130" s="232" t="s">
        <v>150</v>
      </c>
    </row>
    <row r="131" spans="2:65" s="1" customFormat="1" ht="38.25" customHeight="1">
      <c r="B131" s="41"/>
      <c r="C131" s="203" t="s">
        <v>258</v>
      </c>
      <c r="D131" s="203" t="s">
        <v>153</v>
      </c>
      <c r="E131" s="204" t="s">
        <v>425</v>
      </c>
      <c r="F131" s="205" t="s">
        <v>426</v>
      </c>
      <c r="G131" s="206" t="s">
        <v>307</v>
      </c>
      <c r="H131" s="207">
        <v>8</v>
      </c>
      <c r="I131" s="208"/>
      <c r="J131" s="209">
        <f>ROUND(I131*H131,2)</f>
        <v>0</v>
      </c>
      <c r="K131" s="205" t="s">
        <v>157</v>
      </c>
      <c r="L131" s="61"/>
      <c r="M131" s="210" t="s">
        <v>22</v>
      </c>
      <c r="N131" s="211" t="s">
        <v>46</v>
      </c>
      <c r="O131" s="42"/>
      <c r="P131" s="212">
        <f>O131*H131</f>
        <v>0</v>
      </c>
      <c r="Q131" s="212">
        <v>0.2679626</v>
      </c>
      <c r="R131" s="212">
        <f>Q131*H131</f>
        <v>2.1437008</v>
      </c>
      <c r="S131" s="212">
        <v>0</v>
      </c>
      <c r="T131" s="213">
        <f>S131*H131</f>
        <v>0</v>
      </c>
      <c r="AR131" s="24" t="s">
        <v>169</v>
      </c>
      <c r="AT131" s="24" t="s">
        <v>153</v>
      </c>
      <c r="AU131" s="24" t="s">
        <v>83</v>
      </c>
      <c r="AY131" s="24" t="s">
        <v>150</v>
      </c>
      <c r="BE131" s="214">
        <f>IF(N131="základní",J131,0)</f>
        <v>0</v>
      </c>
      <c r="BF131" s="214">
        <f>IF(N131="snížená",J131,0)</f>
        <v>0</v>
      </c>
      <c r="BG131" s="214">
        <f>IF(N131="zákl. přenesená",J131,0)</f>
        <v>0</v>
      </c>
      <c r="BH131" s="214">
        <f>IF(N131="sníž. přenesená",J131,0)</f>
        <v>0</v>
      </c>
      <c r="BI131" s="214">
        <f>IF(N131="nulová",J131,0)</f>
        <v>0</v>
      </c>
      <c r="BJ131" s="24" t="s">
        <v>24</v>
      </c>
      <c r="BK131" s="214">
        <f>ROUND(I131*H131,2)</f>
        <v>0</v>
      </c>
      <c r="BL131" s="24" t="s">
        <v>169</v>
      </c>
      <c r="BM131" s="24" t="s">
        <v>427</v>
      </c>
    </row>
    <row r="132" spans="2:51" s="12" customFormat="1" ht="13.5">
      <c r="B132" s="222"/>
      <c r="C132" s="223"/>
      <c r="D132" s="219" t="s">
        <v>196</v>
      </c>
      <c r="E132" s="224" t="s">
        <v>22</v>
      </c>
      <c r="F132" s="225" t="s">
        <v>230</v>
      </c>
      <c r="G132" s="223"/>
      <c r="H132" s="226">
        <v>8</v>
      </c>
      <c r="I132" s="227"/>
      <c r="J132" s="223"/>
      <c r="K132" s="223"/>
      <c r="L132" s="228"/>
      <c r="M132" s="229"/>
      <c r="N132" s="230"/>
      <c r="O132" s="230"/>
      <c r="P132" s="230"/>
      <c r="Q132" s="230"/>
      <c r="R132" s="230"/>
      <c r="S132" s="230"/>
      <c r="T132" s="231"/>
      <c r="AT132" s="232" t="s">
        <v>196</v>
      </c>
      <c r="AU132" s="232" t="s">
        <v>83</v>
      </c>
      <c r="AV132" s="12" t="s">
        <v>83</v>
      </c>
      <c r="AW132" s="12" t="s">
        <v>38</v>
      </c>
      <c r="AX132" s="12" t="s">
        <v>24</v>
      </c>
      <c r="AY132" s="232" t="s">
        <v>150</v>
      </c>
    </row>
    <row r="133" spans="2:65" s="1" customFormat="1" ht="25.5" customHeight="1">
      <c r="B133" s="41"/>
      <c r="C133" s="203" t="s">
        <v>10</v>
      </c>
      <c r="D133" s="203" t="s">
        <v>153</v>
      </c>
      <c r="E133" s="204" t="s">
        <v>428</v>
      </c>
      <c r="F133" s="205" t="s">
        <v>429</v>
      </c>
      <c r="G133" s="206" t="s">
        <v>213</v>
      </c>
      <c r="H133" s="207">
        <v>0.125</v>
      </c>
      <c r="I133" s="208"/>
      <c r="J133" s="209">
        <f>ROUND(I133*H133,2)</f>
        <v>0</v>
      </c>
      <c r="K133" s="205" t="s">
        <v>157</v>
      </c>
      <c r="L133" s="61"/>
      <c r="M133" s="210" t="s">
        <v>22</v>
      </c>
      <c r="N133" s="211" t="s">
        <v>46</v>
      </c>
      <c r="O133" s="42"/>
      <c r="P133" s="212">
        <f>O133*H133</f>
        <v>0</v>
      </c>
      <c r="Q133" s="212">
        <v>2.45329</v>
      </c>
      <c r="R133" s="212">
        <f>Q133*H133</f>
        <v>0.30666125</v>
      </c>
      <c r="S133" s="212">
        <v>0</v>
      </c>
      <c r="T133" s="213">
        <f>S133*H133</f>
        <v>0</v>
      </c>
      <c r="AR133" s="24" t="s">
        <v>169</v>
      </c>
      <c r="AT133" s="24" t="s">
        <v>153</v>
      </c>
      <c r="AU133" s="24" t="s">
        <v>83</v>
      </c>
      <c r="AY133" s="24" t="s">
        <v>150</v>
      </c>
      <c r="BE133" s="214">
        <f>IF(N133="základní",J133,0)</f>
        <v>0</v>
      </c>
      <c r="BF133" s="214">
        <f>IF(N133="snížená",J133,0)</f>
        <v>0</v>
      </c>
      <c r="BG133" s="214">
        <f>IF(N133="zákl. přenesená",J133,0)</f>
        <v>0</v>
      </c>
      <c r="BH133" s="214">
        <f>IF(N133="sníž. přenesená",J133,0)</f>
        <v>0</v>
      </c>
      <c r="BI133" s="214">
        <f>IF(N133="nulová",J133,0)</f>
        <v>0</v>
      </c>
      <c r="BJ133" s="24" t="s">
        <v>24</v>
      </c>
      <c r="BK133" s="214">
        <f>ROUND(I133*H133,2)</f>
        <v>0</v>
      </c>
      <c r="BL133" s="24" t="s">
        <v>169</v>
      </c>
      <c r="BM133" s="24" t="s">
        <v>430</v>
      </c>
    </row>
    <row r="134" spans="2:47" s="1" customFormat="1" ht="135">
      <c r="B134" s="41"/>
      <c r="C134" s="63"/>
      <c r="D134" s="219" t="s">
        <v>194</v>
      </c>
      <c r="E134" s="63"/>
      <c r="F134" s="220" t="s">
        <v>431</v>
      </c>
      <c r="G134" s="63"/>
      <c r="H134" s="63"/>
      <c r="I134" s="172"/>
      <c r="J134" s="63"/>
      <c r="K134" s="63"/>
      <c r="L134" s="61"/>
      <c r="M134" s="221"/>
      <c r="N134" s="42"/>
      <c r="O134" s="42"/>
      <c r="P134" s="42"/>
      <c r="Q134" s="42"/>
      <c r="R134" s="42"/>
      <c r="S134" s="42"/>
      <c r="T134" s="78"/>
      <c r="AT134" s="24" t="s">
        <v>194</v>
      </c>
      <c r="AU134" s="24" t="s">
        <v>83</v>
      </c>
    </row>
    <row r="135" spans="2:51" s="12" customFormat="1" ht="13.5">
      <c r="B135" s="222"/>
      <c r="C135" s="223"/>
      <c r="D135" s="219" t="s">
        <v>196</v>
      </c>
      <c r="E135" s="224" t="s">
        <v>22</v>
      </c>
      <c r="F135" s="225" t="s">
        <v>432</v>
      </c>
      <c r="G135" s="223"/>
      <c r="H135" s="226">
        <v>0.125</v>
      </c>
      <c r="I135" s="227"/>
      <c r="J135" s="223"/>
      <c r="K135" s="223"/>
      <c r="L135" s="228"/>
      <c r="M135" s="229"/>
      <c r="N135" s="230"/>
      <c r="O135" s="230"/>
      <c r="P135" s="230"/>
      <c r="Q135" s="230"/>
      <c r="R135" s="230"/>
      <c r="S135" s="230"/>
      <c r="T135" s="231"/>
      <c r="AT135" s="232" t="s">
        <v>196</v>
      </c>
      <c r="AU135" s="232" t="s">
        <v>83</v>
      </c>
      <c r="AV135" s="12" t="s">
        <v>83</v>
      </c>
      <c r="AW135" s="12" t="s">
        <v>38</v>
      </c>
      <c r="AX135" s="12" t="s">
        <v>24</v>
      </c>
      <c r="AY135" s="232" t="s">
        <v>150</v>
      </c>
    </row>
    <row r="136" spans="2:65" s="1" customFormat="1" ht="25.5" customHeight="1">
      <c r="B136" s="41"/>
      <c r="C136" s="203" t="s">
        <v>269</v>
      </c>
      <c r="D136" s="203" t="s">
        <v>153</v>
      </c>
      <c r="E136" s="204" t="s">
        <v>433</v>
      </c>
      <c r="F136" s="205" t="s">
        <v>434</v>
      </c>
      <c r="G136" s="206" t="s">
        <v>213</v>
      </c>
      <c r="H136" s="207">
        <v>3.195</v>
      </c>
      <c r="I136" s="208"/>
      <c r="J136" s="209">
        <f>ROUND(I136*H136,2)</f>
        <v>0</v>
      </c>
      <c r="K136" s="205" t="s">
        <v>157</v>
      </c>
      <c r="L136" s="61"/>
      <c r="M136" s="210" t="s">
        <v>22</v>
      </c>
      <c r="N136" s="211" t="s">
        <v>46</v>
      </c>
      <c r="O136" s="42"/>
      <c r="P136" s="212">
        <f>O136*H136</f>
        <v>0</v>
      </c>
      <c r="Q136" s="212">
        <v>2.25634</v>
      </c>
      <c r="R136" s="212">
        <f>Q136*H136</f>
        <v>7.209006299999999</v>
      </c>
      <c r="S136" s="212">
        <v>0</v>
      </c>
      <c r="T136" s="213">
        <f>S136*H136</f>
        <v>0</v>
      </c>
      <c r="AR136" s="24" t="s">
        <v>169</v>
      </c>
      <c r="AT136" s="24" t="s">
        <v>153</v>
      </c>
      <c r="AU136" s="24" t="s">
        <v>83</v>
      </c>
      <c r="AY136" s="24" t="s">
        <v>150</v>
      </c>
      <c r="BE136" s="214">
        <f>IF(N136="základní",J136,0)</f>
        <v>0</v>
      </c>
      <c r="BF136" s="214">
        <f>IF(N136="snížená",J136,0)</f>
        <v>0</v>
      </c>
      <c r="BG136" s="214">
        <f>IF(N136="zákl. přenesená",J136,0)</f>
        <v>0</v>
      </c>
      <c r="BH136" s="214">
        <f>IF(N136="sníž. přenesená",J136,0)</f>
        <v>0</v>
      </c>
      <c r="BI136" s="214">
        <f>IF(N136="nulová",J136,0)</f>
        <v>0</v>
      </c>
      <c r="BJ136" s="24" t="s">
        <v>24</v>
      </c>
      <c r="BK136" s="214">
        <f>ROUND(I136*H136,2)</f>
        <v>0</v>
      </c>
      <c r="BL136" s="24" t="s">
        <v>169</v>
      </c>
      <c r="BM136" s="24" t="s">
        <v>435</v>
      </c>
    </row>
    <row r="137" spans="2:47" s="1" customFormat="1" ht="162">
      <c r="B137" s="41"/>
      <c r="C137" s="63"/>
      <c r="D137" s="219" t="s">
        <v>194</v>
      </c>
      <c r="E137" s="63"/>
      <c r="F137" s="220" t="s">
        <v>436</v>
      </c>
      <c r="G137" s="63"/>
      <c r="H137" s="63"/>
      <c r="I137" s="172"/>
      <c r="J137" s="63"/>
      <c r="K137" s="63"/>
      <c r="L137" s="61"/>
      <c r="M137" s="221"/>
      <c r="N137" s="42"/>
      <c r="O137" s="42"/>
      <c r="P137" s="42"/>
      <c r="Q137" s="42"/>
      <c r="R137" s="42"/>
      <c r="S137" s="42"/>
      <c r="T137" s="78"/>
      <c r="AT137" s="24" t="s">
        <v>194</v>
      </c>
      <c r="AU137" s="24" t="s">
        <v>83</v>
      </c>
    </row>
    <row r="138" spans="2:51" s="12" customFormat="1" ht="13.5">
      <c r="B138" s="222"/>
      <c r="C138" s="223"/>
      <c r="D138" s="219" t="s">
        <v>196</v>
      </c>
      <c r="E138" s="224" t="s">
        <v>22</v>
      </c>
      <c r="F138" s="225" t="s">
        <v>437</v>
      </c>
      <c r="G138" s="223"/>
      <c r="H138" s="226">
        <v>3.195</v>
      </c>
      <c r="I138" s="227"/>
      <c r="J138" s="223"/>
      <c r="K138" s="223"/>
      <c r="L138" s="228"/>
      <c r="M138" s="229"/>
      <c r="N138" s="230"/>
      <c r="O138" s="230"/>
      <c r="P138" s="230"/>
      <c r="Q138" s="230"/>
      <c r="R138" s="230"/>
      <c r="S138" s="230"/>
      <c r="T138" s="231"/>
      <c r="AT138" s="232" t="s">
        <v>196</v>
      </c>
      <c r="AU138" s="232" t="s">
        <v>83</v>
      </c>
      <c r="AV138" s="12" t="s">
        <v>83</v>
      </c>
      <c r="AW138" s="12" t="s">
        <v>38</v>
      </c>
      <c r="AX138" s="12" t="s">
        <v>24</v>
      </c>
      <c r="AY138" s="232" t="s">
        <v>150</v>
      </c>
    </row>
    <row r="139" spans="2:65" s="1" customFormat="1" ht="25.5" customHeight="1">
      <c r="B139" s="41"/>
      <c r="C139" s="203" t="s">
        <v>274</v>
      </c>
      <c r="D139" s="203" t="s">
        <v>153</v>
      </c>
      <c r="E139" s="204" t="s">
        <v>438</v>
      </c>
      <c r="F139" s="205" t="s">
        <v>439</v>
      </c>
      <c r="G139" s="206" t="s">
        <v>213</v>
      </c>
      <c r="H139" s="207">
        <v>24.85</v>
      </c>
      <c r="I139" s="208"/>
      <c r="J139" s="209">
        <f>ROUND(I139*H139,2)</f>
        <v>0</v>
      </c>
      <c r="K139" s="205" t="s">
        <v>157</v>
      </c>
      <c r="L139" s="61"/>
      <c r="M139" s="210" t="s">
        <v>22</v>
      </c>
      <c r="N139" s="211" t="s">
        <v>46</v>
      </c>
      <c r="O139" s="42"/>
      <c r="P139" s="212">
        <f>O139*H139</f>
        <v>0</v>
      </c>
      <c r="Q139" s="212">
        <v>2.45329</v>
      </c>
      <c r="R139" s="212">
        <f>Q139*H139</f>
        <v>60.964256500000005</v>
      </c>
      <c r="S139" s="212">
        <v>0</v>
      </c>
      <c r="T139" s="213">
        <f>S139*H139</f>
        <v>0</v>
      </c>
      <c r="AR139" s="24" t="s">
        <v>169</v>
      </c>
      <c r="AT139" s="24" t="s">
        <v>153</v>
      </c>
      <c r="AU139" s="24" t="s">
        <v>83</v>
      </c>
      <c r="AY139" s="24" t="s">
        <v>150</v>
      </c>
      <c r="BE139" s="214">
        <f>IF(N139="základní",J139,0)</f>
        <v>0</v>
      </c>
      <c r="BF139" s="214">
        <f>IF(N139="snížená",J139,0)</f>
        <v>0</v>
      </c>
      <c r="BG139" s="214">
        <f>IF(N139="zákl. přenesená",J139,0)</f>
        <v>0</v>
      </c>
      <c r="BH139" s="214">
        <f>IF(N139="sníž. přenesená",J139,0)</f>
        <v>0</v>
      </c>
      <c r="BI139" s="214">
        <f>IF(N139="nulová",J139,0)</f>
        <v>0</v>
      </c>
      <c r="BJ139" s="24" t="s">
        <v>24</v>
      </c>
      <c r="BK139" s="214">
        <f>ROUND(I139*H139,2)</f>
        <v>0</v>
      </c>
      <c r="BL139" s="24" t="s">
        <v>169</v>
      </c>
      <c r="BM139" s="24" t="s">
        <v>440</v>
      </c>
    </row>
    <row r="140" spans="2:47" s="1" customFormat="1" ht="162">
      <c r="B140" s="41"/>
      <c r="C140" s="63"/>
      <c r="D140" s="219" t="s">
        <v>194</v>
      </c>
      <c r="E140" s="63"/>
      <c r="F140" s="220" t="s">
        <v>436</v>
      </c>
      <c r="G140" s="63"/>
      <c r="H140" s="63"/>
      <c r="I140" s="172"/>
      <c r="J140" s="63"/>
      <c r="K140" s="63"/>
      <c r="L140" s="61"/>
      <c r="M140" s="221"/>
      <c r="N140" s="42"/>
      <c r="O140" s="42"/>
      <c r="P140" s="42"/>
      <c r="Q140" s="42"/>
      <c r="R140" s="42"/>
      <c r="S140" s="42"/>
      <c r="T140" s="78"/>
      <c r="AT140" s="24" t="s">
        <v>194</v>
      </c>
      <c r="AU140" s="24" t="s">
        <v>83</v>
      </c>
    </row>
    <row r="141" spans="2:51" s="12" customFormat="1" ht="13.5">
      <c r="B141" s="222"/>
      <c r="C141" s="223"/>
      <c r="D141" s="219" t="s">
        <v>196</v>
      </c>
      <c r="E141" s="224" t="s">
        <v>22</v>
      </c>
      <c r="F141" s="225" t="s">
        <v>441</v>
      </c>
      <c r="G141" s="223"/>
      <c r="H141" s="226">
        <v>24.85</v>
      </c>
      <c r="I141" s="227"/>
      <c r="J141" s="223"/>
      <c r="K141" s="223"/>
      <c r="L141" s="228"/>
      <c r="M141" s="229"/>
      <c r="N141" s="230"/>
      <c r="O141" s="230"/>
      <c r="P141" s="230"/>
      <c r="Q141" s="230"/>
      <c r="R141" s="230"/>
      <c r="S141" s="230"/>
      <c r="T141" s="231"/>
      <c r="AT141" s="232" t="s">
        <v>196</v>
      </c>
      <c r="AU141" s="232" t="s">
        <v>83</v>
      </c>
      <c r="AV141" s="12" t="s">
        <v>83</v>
      </c>
      <c r="AW141" s="12" t="s">
        <v>38</v>
      </c>
      <c r="AX141" s="12" t="s">
        <v>24</v>
      </c>
      <c r="AY141" s="232" t="s">
        <v>150</v>
      </c>
    </row>
    <row r="142" spans="2:65" s="1" customFormat="1" ht="38.25" customHeight="1">
      <c r="B142" s="41"/>
      <c r="C142" s="203" t="s">
        <v>280</v>
      </c>
      <c r="D142" s="203" t="s">
        <v>153</v>
      </c>
      <c r="E142" s="204" t="s">
        <v>442</v>
      </c>
      <c r="F142" s="205" t="s">
        <v>443</v>
      </c>
      <c r="G142" s="206" t="s">
        <v>192</v>
      </c>
      <c r="H142" s="207">
        <v>71</v>
      </c>
      <c r="I142" s="208"/>
      <c r="J142" s="209">
        <f>ROUND(I142*H142,2)</f>
        <v>0</v>
      </c>
      <c r="K142" s="205" t="s">
        <v>157</v>
      </c>
      <c r="L142" s="61"/>
      <c r="M142" s="210" t="s">
        <v>22</v>
      </c>
      <c r="N142" s="211" t="s">
        <v>46</v>
      </c>
      <c r="O142" s="42"/>
      <c r="P142" s="212">
        <f>O142*H142</f>
        <v>0</v>
      </c>
      <c r="Q142" s="212">
        <v>0.00103</v>
      </c>
      <c r="R142" s="212">
        <f>Q142*H142</f>
        <v>0.07313</v>
      </c>
      <c r="S142" s="212">
        <v>0</v>
      </c>
      <c r="T142" s="213">
        <f>S142*H142</f>
        <v>0</v>
      </c>
      <c r="AR142" s="24" t="s">
        <v>169</v>
      </c>
      <c r="AT142" s="24" t="s">
        <v>153</v>
      </c>
      <c r="AU142" s="24" t="s">
        <v>83</v>
      </c>
      <c r="AY142" s="24" t="s">
        <v>150</v>
      </c>
      <c r="BE142" s="214">
        <f>IF(N142="základní",J142,0)</f>
        <v>0</v>
      </c>
      <c r="BF142" s="214">
        <f>IF(N142="snížená",J142,0)</f>
        <v>0</v>
      </c>
      <c r="BG142" s="214">
        <f>IF(N142="zákl. přenesená",J142,0)</f>
        <v>0</v>
      </c>
      <c r="BH142" s="214">
        <f>IF(N142="sníž. přenesená",J142,0)</f>
        <v>0</v>
      </c>
      <c r="BI142" s="214">
        <f>IF(N142="nulová",J142,0)</f>
        <v>0</v>
      </c>
      <c r="BJ142" s="24" t="s">
        <v>24</v>
      </c>
      <c r="BK142" s="214">
        <f>ROUND(I142*H142,2)</f>
        <v>0</v>
      </c>
      <c r="BL142" s="24" t="s">
        <v>169</v>
      </c>
      <c r="BM142" s="24" t="s">
        <v>444</v>
      </c>
    </row>
    <row r="143" spans="2:51" s="12" customFormat="1" ht="13.5">
      <c r="B143" s="222"/>
      <c r="C143" s="223"/>
      <c r="D143" s="219" t="s">
        <v>196</v>
      </c>
      <c r="E143" s="224" t="s">
        <v>22</v>
      </c>
      <c r="F143" s="225" t="s">
        <v>445</v>
      </c>
      <c r="G143" s="223"/>
      <c r="H143" s="226">
        <v>71</v>
      </c>
      <c r="I143" s="227"/>
      <c r="J143" s="223"/>
      <c r="K143" s="223"/>
      <c r="L143" s="228"/>
      <c r="M143" s="229"/>
      <c r="N143" s="230"/>
      <c r="O143" s="230"/>
      <c r="P143" s="230"/>
      <c r="Q143" s="230"/>
      <c r="R143" s="230"/>
      <c r="S143" s="230"/>
      <c r="T143" s="231"/>
      <c r="AT143" s="232" t="s">
        <v>196</v>
      </c>
      <c r="AU143" s="232" t="s">
        <v>83</v>
      </c>
      <c r="AV143" s="12" t="s">
        <v>83</v>
      </c>
      <c r="AW143" s="12" t="s">
        <v>38</v>
      </c>
      <c r="AX143" s="12" t="s">
        <v>24</v>
      </c>
      <c r="AY143" s="232" t="s">
        <v>150</v>
      </c>
    </row>
    <row r="144" spans="2:65" s="1" customFormat="1" ht="38.25" customHeight="1">
      <c r="B144" s="41"/>
      <c r="C144" s="203" t="s">
        <v>287</v>
      </c>
      <c r="D144" s="203" t="s">
        <v>153</v>
      </c>
      <c r="E144" s="204" t="s">
        <v>446</v>
      </c>
      <c r="F144" s="205" t="s">
        <v>447</v>
      </c>
      <c r="G144" s="206" t="s">
        <v>192</v>
      </c>
      <c r="H144" s="207">
        <v>71</v>
      </c>
      <c r="I144" s="208"/>
      <c r="J144" s="209">
        <f>ROUND(I144*H144,2)</f>
        <v>0</v>
      </c>
      <c r="K144" s="205" t="s">
        <v>157</v>
      </c>
      <c r="L144" s="61"/>
      <c r="M144" s="210" t="s">
        <v>22</v>
      </c>
      <c r="N144" s="211" t="s">
        <v>46</v>
      </c>
      <c r="O144" s="42"/>
      <c r="P144" s="212">
        <f>O144*H144</f>
        <v>0</v>
      </c>
      <c r="Q144" s="212">
        <v>0</v>
      </c>
      <c r="R144" s="212">
        <f>Q144*H144</f>
        <v>0</v>
      </c>
      <c r="S144" s="212">
        <v>0</v>
      </c>
      <c r="T144" s="213">
        <f>S144*H144</f>
        <v>0</v>
      </c>
      <c r="AR144" s="24" t="s">
        <v>169</v>
      </c>
      <c r="AT144" s="24" t="s">
        <v>153</v>
      </c>
      <c r="AU144" s="24" t="s">
        <v>83</v>
      </c>
      <c r="AY144" s="24" t="s">
        <v>150</v>
      </c>
      <c r="BE144" s="214">
        <f>IF(N144="základní",J144,0)</f>
        <v>0</v>
      </c>
      <c r="BF144" s="214">
        <f>IF(N144="snížená",J144,0)</f>
        <v>0</v>
      </c>
      <c r="BG144" s="214">
        <f>IF(N144="zákl. přenesená",J144,0)</f>
        <v>0</v>
      </c>
      <c r="BH144" s="214">
        <f>IF(N144="sníž. přenesená",J144,0)</f>
        <v>0</v>
      </c>
      <c r="BI144" s="214">
        <f>IF(N144="nulová",J144,0)</f>
        <v>0</v>
      </c>
      <c r="BJ144" s="24" t="s">
        <v>24</v>
      </c>
      <c r="BK144" s="214">
        <f>ROUND(I144*H144,2)</f>
        <v>0</v>
      </c>
      <c r="BL144" s="24" t="s">
        <v>169</v>
      </c>
      <c r="BM144" s="24" t="s">
        <v>448</v>
      </c>
    </row>
    <row r="145" spans="2:51" s="12" customFormat="1" ht="13.5">
      <c r="B145" s="222"/>
      <c r="C145" s="223"/>
      <c r="D145" s="219" t="s">
        <v>196</v>
      </c>
      <c r="E145" s="224" t="s">
        <v>22</v>
      </c>
      <c r="F145" s="225" t="s">
        <v>445</v>
      </c>
      <c r="G145" s="223"/>
      <c r="H145" s="226">
        <v>71</v>
      </c>
      <c r="I145" s="227"/>
      <c r="J145" s="223"/>
      <c r="K145" s="223"/>
      <c r="L145" s="228"/>
      <c r="M145" s="229"/>
      <c r="N145" s="230"/>
      <c r="O145" s="230"/>
      <c r="P145" s="230"/>
      <c r="Q145" s="230"/>
      <c r="R145" s="230"/>
      <c r="S145" s="230"/>
      <c r="T145" s="231"/>
      <c r="AT145" s="232" t="s">
        <v>196</v>
      </c>
      <c r="AU145" s="232" t="s">
        <v>83</v>
      </c>
      <c r="AV145" s="12" t="s">
        <v>83</v>
      </c>
      <c r="AW145" s="12" t="s">
        <v>38</v>
      </c>
      <c r="AX145" s="12" t="s">
        <v>24</v>
      </c>
      <c r="AY145" s="232" t="s">
        <v>150</v>
      </c>
    </row>
    <row r="146" spans="2:65" s="1" customFormat="1" ht="16.5" customHeight="1">
      <c r="B146" s="41"/>
      <c r="C146" s="203" t="s">
        <v>291</v>
      </c>
      <c r="D146" s="203" t="s">
        <v>153</v>
      </c>
      <c r="E146" s="204" t="s">
        <v>449</v>
      </c>
      <c r="F146" s="205" t="s">
        <v>450</v>
      </c>
      <c r="G146" s="206" t="s">
        <v>284</v>
      </c>
      <c r="H146" s="207">
        <v>0.953</v>
      </c>
      <c r="I146" s="208"/>
      <c r="J146" s="209">
        <f>ROUND(I146*H146,2)</f>
        <v>0</v>
      </c>
      <c r="K146" s="205" t="s">
        <v>157</v>
      </c>
      <c r="L146" s="61"/>
      <c r="M146" s="210" t="s">
        <v>22</v>
      </c>
      <c r="N146" s="211" t="s">
        <v>46</v>
      </c>
      <c r="O146" s="42"/>
      <c r="P146" s="212">
        <f>O146*H146</f>
        <v>0</v>
      </c>
      <c r="Q146" s="212">
        <v>1.05306</v>
      </c>
      <c r="R146" s="212">
        <f>Q146*H146</f>
        <v>1.00356618</v>
      </c>
      <c r="S146" s="212">
        <v>0</v>
      </c>
      <c r="T146" s="213">
        <f>S146*H146</f>
        <v>0</v>
      </c>
      <c r="AR146" s="24" t="s">
        <v>169</v>
      </c>
      <c r="AT146" s="24" t="s">
        <v>153</v>
      </c>
      <c r="AU146" s="24" t="s">
        <v>83</v>
      </c>
      <c r="AY146" s="24" t="s">
        <v>150</v>
      </c>
      <c r="BE146" s="214">
        <f>IF(N146="základní",J146,0)</f>
        <v>0</v>
      </c>
      <c r="BF146" s="214">
        <f>IF(N146="snížená",J146,0)</f>
        <v>0</v>
      </c>
      <c r="BG146" s="214">
        <f>IF(N146="zákl. přenesená",J146,0)</f>
        <v>0</v>
      </c>
      <c r="BH146" s="214">
        <f>IF(N146="sníž. přenesená",J146,0)</f>
        <v>0</v>
      </c>
      <c r="BI146" s="214">
        <f>IF(N146="nulová",J146,0)</f>
        <v>0</v>
      </c>
      <c r="BJ146" s="24" t="s">
        <v>24</v>
      </c>
      <c r="BK146" s="214">
        <f>ROUND(I146*H146,2)</f>
        <v>0</v>
      </c>
      <c r="BL146" s="24" t="s">
        <v>169</v>
      </c>
      <c r="BM146" s="24" t="s">
        <v>451</v>
      </c>
    </row>
    <row r="147" spans="2:47" s="1" customFormat="1" ht="40.5">
      <c r="B147" s="41"/>
      <c r="C147" s="63"/>
      <c r="D147" s="219" t="s">
        <v>194</v>
      </c>
      <c r="E147" s="63"/>
      <c r="F147" s="220" t="s">
        <v>452</v>
      </c>
      <c r="G147" s="63"/>
      <c r="H147" s="63"/>
      <c r="I147" s="172"/>
      <c r="J147" s="63"/>
      <c r="K147" s="63"/>
      <c r="L147" s="61"/>
      <c r="M147" s="221"/>
      <c r="N147" s="42"/>
      <c r="O147" s="42"/>
      <c r="P147" s="42"/>
      <c r="Q147" s="42"/>
      <c r="R147" s="42"/>
      <c r="S147" s="42"/>
      <c r="T147" s="78"/>
      <c r="AT147" s="24" t="s">
        <v>194</v>
      </c>
      <c r="AU147" s="24" t="s">
        <v>83</v>
      </c>
    </row>
    <row r="148" spans="2:51" s="12" customFormat="1" ht="13.5">
      <c r="B148" s="222"/>
      <c r="C148" s="223"/>
      <c r="D148" s="219" t="s">
        <v>196</v>
      </c>
      <c r="E148" s="224" t="s">
        <v>22</v>
      </c>
      <c r="F148" s="225" t="s">
        <v>453</v>
      </c>
      <c r="G148" s="223"/>
      <c r="H148" s="226">
        <v>0.953</v>
      </c>
      <c r="I148" s="227"/>
      <c r="J148" s="223"/>
      <c r="K148" s="223"/>
      <c r="L148" s="228"/>
      <c r="M148" s="229"/>
      <c r="N148" s="230"/>
      <c r="O148" s="230"/>
      <c r="P148" s="230"/>
      <c r="Q148" s="230"/>
      <c r="R148" s="230"/>
      <c r="S148" s="230"/>
      <c r="T148" s="231"/>
      <c r="AT148" s="232" t="s">
        <v>196</v>
      </c>
      <c r="AU148" s="232" t="s">
        <v>83</v>
      </c>
      <c r="AV148" s="12" t="s">
        <v>83</v>
      </c>
      <c r="AW148" s="12" t="s">
        <v>38</v>
      </c>
      <c r="AX148" s="12" t="s">
        <v>24</v>
      </c>
      <c r="AY148" s="232" t="s">
        <v>150</v>
      </c>
    </row>
    <row r="149" spans="2:65" s="1" customFormat="1" ht="16.5" customHeight="1">
      <c r="B149" s="41"/>
      <c r="C149" s="203" t="s">
        <v>9</v>
      </c>
      <c r="D149" s="203" t="s">
        <v>153</v>
      </c>
      <c r="E149" s="204" t="s">
        <v>454</v>
      </c>
      <c r="F149" s="205" t="s">
        <v>455</v>
      </c>
      <c r="G149" s="206" t="s">
        <v>22</v>
      </c>
      <c r="H149" s="207">
        <v>1</v>
      </c>
      <c r="I149" s="208"/>
      <c r="J149" s="209">
        <f>ROUND(I149*H149,2)</f>
        <v>0</v>
      </c>
      <c r="K149" s="205" t="s">
        <v>22</v>
      </c>
      <c r="L149" s="61"/>
      <c r="M149" s="210" t="s">
        <v>22</v>
      </c>
      <c r="N149" s="211" t="s">
        <v>46</v>
      </c>
      <c r="O149" s="42"/>
      <c r="P149" s="212">
        <f>O149*H149</f>
        <v>0</v>
      </c>
      <c r="Q149" s="212">
        <v>0</v>
      </c>
      <c r="R149" s="212">
        <f>Q149*H149</f>
        <v>0</v>
      </c>
      <c r="S149" s="212">
        <v>0</v>
      </c>
      <c r="T149" s="213">
        <f>S149*H149</f>
        <v>0</v>
      </c>
      <c r="AR149" s="24" t="s">
        <v>169</v>
      </c>
      <c r="AT149" s="24" t="s">
        <v>153</v>
      </c>
      <c r="AU149" s="24" t="s">
        <v>83</v>
      </c>
      <c r="AY149" s="24" t="s">
        <v>150</v>
      </c>
      <c r="BE149" s="214">
        <f>IF(N149="základní",J149,0)</f>
        <v>0</v>
      </c>
      <c r="BF149" s="214">
        <f>IF(N149="snížená",J149,0)</f>
        <v>0</v>
      </c>
      <c r="BG149" s="214">
        <f>IF(N149="zákl. přenesená",J149,0)</f>
        <v>0</v>
      </c>
      <c r="BH149" s="214">
        <f>IF(N149="sníž. přenesená",J149,0)</f>
        <v>0</v>
      </c>
      <c r="BI149" s="214">
        <f>IF(N149="nulová",J149,0)</f>
        <v>0</v>
      </c>
      <c r="BJ149" s="24" t="s">
        <v>24</v>
      </c>
      <c r="BK149" s="214">
        <f>ROUND(I149*H149,2)</f>
        <v>0</v>
      </c>
      <c r="BL149" s="24" t="s">
        <v>169</v>
      </c>
      <c r="BM149" s="24" t="s">
        <v>456</v>
      </c>
    </row>
    <row r="150" spans="2:51" s="12" customFormat="1" ht="13.5">
      <c r="B150" s="222"/>
      <c r="C150" s="223"/>
      <c r="D150" s="219" t="s">
        <v>196</v>
      </c>
      <c r="E150" s="224" t="s">
        <v>22</v>
      </c>
      <c r="F150" s="225" t="s">
        <v>24</v>
      </c>
      <c r="G150" s="223"/>
      <c r="H150" s="226">
        <v>1</v>
      </c>
      <c r="I150" s="227"/>
      <c r="J150" s="223"/>
      <c r="K150" s="223"/>
      <c r="L150" s="228"/>
      <c r="M150" s="229"/>
      <c r="N150" s="230"/>
      <c r="O150" s="230"/>
      <c r="P150" s="230"/>
      <c r="Q150" s="230"/>
      <c r="R150" s="230"/>
      <c r="S150" s="230"/>
      <c r="T150" s="231"/>
      <c r="AT150" s="232" t="s">
        <v>196</v>
      </c>
      <c r="AU150" s="232" t="s">
        <v>83</v>
      </c>
      <c r="AV150" s="12" t="s">
        <v>83</v>
      </c>
      <c r="AW150" s="12" t="s">
        <v>38</v>
      </c>
      <c r="AX150" s="12" t="s">
        <v>24</v>
      </c>
      <c r="AY150" s="232" t="s">
        <v>150</v>
      </c>
    </row>
    <row r="151" spans="2:65" s="1" customFormat="1" ht="16.5" customHeight="1">
      <c r="B151" s="41"/>
      <c r="C151" s="245" t="s">
        <v>304</v>
      </c>
      <c r="D151" s="245" t="s">
        <v>281</v>
      </c>
      <c r="E151" s="246" t="s">
        <v>457</v>
      </c>
      <c r="F151" s="247" t="s">
        <v>458</v>
      </c>
      <c r="G151" s="248" t="s">
        <v>199</v>
      </c>
      <c r="H151" s="249">
        <v>1</v>
      </c>
      <c r="I151" s="250"/>
      <c r="J151" s="251">
        <f>ROUND(I151*H151,2)</f>
        <v>0</v>
      </c>
      <c r="K151" s="247" t="s">
        <v>22</v>
      </c>
      <c r="L151" s="252"/>
      <c r="M151" s="253" t="s">
        <v>22</v>
      </c>
      <c r="N151" s="254" t="s">
        <v>46</v>
      </c>
      <c r="O151" s="42"/>
      <c r="P151" s="212">
        <f>O151*H151</f>
        <v>0</v>
      </c>
      <c r="Q151" s="212">
        <v>0</v>
      </c>
      <c r="R151" s="212">
        <f>Q151*H151</f>
        <v>0</v>
      </c>
      <c r="S151" s="212">
        <v>0</v>
      </c>
      <c r="T151" s="213">
        <f>S151*H151</f>
        <v>0</v>
      </c>
      <c r="AR151" s="24" t="s">
        <v>230</v>
      </c>
      <c r="AT151" s="24" t="s">
        <v>281</v>
      </c>
      <c r="AU151" s="24" t="s">
        <v>83</v>
      </c>
      <c r="AY151" s="24" t="s">
        <v>150</v>
      </c>
      <c r="BE151" s="214">
        <f>IF(N151="základní",J151,0)</f>
        <v>0</v>
      </c>
      <c r="BF151" s="214">
        <f>IF(N151="snížená",J151,0)</f>
        <v>0</v>
      </c>
      <c r="BG151" s="214">
        <f>IF(N151="zákl. přenesená",J151,0)</f>
        <v>0</v>
      </c>
      <c r="BH151" s="214">
        <f>IF(N151="sníž. přenesená",J151,0)</f>
        <v>0</v>
      </c>
      <c r="BI151" s="214">
        <f>IF(N151="nulová",J151,0)</f>
        <v>0</v>
      </c>
      <c r="BJ151" s="24" t="s">
        <v>24</v>
      </c>
      <c r="BK151" s="214">
        <f>ROUND(I151*H151,2)</f>
        <v>0</v>
      </c>
      <c r="BL151" s="24" t="s">
        <v>169</v>
      </c>
      <c r="BM151" s="24" t="s">
        <v>459</v>
      </c>
    </row>
    <row r="152" spans="2:65" s="1" customFormat="1" ht="16.5" customHeight="1">
      <c r="B152" s="41"/>
      <c r="C152" s="203" t="s">
        <v>310</v>
      </c>
      <c r="D152" s="203" t="s">
        <v>153</v>
      </c>
      <c r="E152" s="204" t="s">
        <v>460</v>
      </c>
      <c r="F152" s="205" t="s">
        <v>461</v>
      </c>
      <c r="G152" s="206" t="s">
        <v>22</v>
      </c>
      <c r="H152" s="207">
        <v>1</v>
      </c>
      <c r="I152" s="208"/>
      <c r="J152" s="209">
        <f>ROUND(I152*H152,2)</f>
        <v>0</v>
      </c>
      <c r="K152" s="205" t="s">
        <v>22</v>
      </c>
      <c r="L152" s="61"/>
      <c r="M152" s="210" t="s">
        <v>22</v>
      </c>
      <c r="N152" s="211" t="s">
        <v>46</v>
      </c>
      <c r="O152" s="42"/>
      <c r="P152" s="212">
        <f>O152*H152</f>
        <v>0</v>
      </c>
      <c r="Q152" s="212">
        <v>0</v>
      </c>
      <c r="R152" s="212">
        <f>Q152*H152</f>
        <v>0</v>
      </c>
      <c r="S152" s="212">
        <v>0</v>
      </c>
      <c r="T152" s="213">
        <f>S152*H152</f>
        <v>0</v>
      </c>
      <c r="AR152" s="24" t="s">
        <v>169</v>
      </c>
      <c r="AT152" s="24" t="s">
        <v>153</v>
      </c>
      <c r="AU152" s="24" t="s">
        <v>83</v>
      </c>
      <c r="AY152" s="24" t="s">
        <v>150</v>
      </c>
      <c r="BE152" s="214">
        <f>IF(N152="základní",J152,0)</f>
        <v>0</v>
      </c>
      <c r="BF152" s="214">
        <f>IF(N152="snížená",J152,0)</f>
        <v>0</v>
      </c>
      <c r="BG152" s="214">
        <f>IF(N152="zákl. přenesená",J152,0)</f>
        <v>0</v>
      </c>
      <c r="BH152" s="214">
        <f>IF(N152="sníž. přenesená",J152,0)</f>
        <v>0</v>
      </c>
      <c r="BI152" s="214">
        <f>IF(N152="nulová",J152,0)</f>
        <v>0</v>
      </c>
      <c r="BJ152" s="24" t="s">
        <v>24</v>
      </c>
      <c r="BK152" s="214">
        <f>ROUND(I152*H152,2)</f>
        <v>0</v>
      </c>
      <c r="BL152" s="24" t="s">
        <v>169</v>
      </c>
      <c r="BM152" s="24" t="s">
        <v>462</v>
      </c>
    </row>
    <row r="153" spans="2:51" s="12" customFormat="1" ht="13.5">
      <c r="B153" s="222"/>
      <c r="C153" s="223"/>
      <c r="D153" s="219" t="s">
        <v>196</v>
      </c>
      <c r="E153" s="224" t="s">
        <v>22</v>
      </c>
      <c r="F153" s="225" t="s">
        <v>24</v>
      </c>
      <c r="G153" s="223"/>
      <c r="H153" s="226">
        <v>1</v>
      </c>
      <c r="I153" s="227"/>
      <c r="J153" s="223"/>
      <c r="K153" s="223"/>
      <c r="L153" s="228"/>
      <c r="M153" s="229"/>
      <c r="N153" s="230"/>
      <c r="O153" s="230"/>
      <c r="P153" s="230"/>
      <c r="Q153" s="230"/>
      <c r="R153" s="230"/>
      <c r="S153" s="230"/>
      <c r="T153" s="231"/>
      <c r="AT153" s="232" t="s">
        <v>196</v>
      </c>
      <c r="AU153" s="232" t="s">
        <v>83</v>
      </c>
      <c r="AV153" s="12" t="s">
        <v>83</v>
      </c>
      <c r="AW153" s="12" t="s">
        <v>38</v>
      </c>
      <c r="AX153" s="12" t="s">
        <v>24</v>
      </c>
      <c r="AY153" s="232" t="s">
        <v>150</v>
      </c>
    </row>
    <row r="154" spans="2:65" s="1" customFormat="1" ht="16.5" customHeight="1">
      <c r="B154" s="41"/>
      <c r="C154" s="245" t="s">
        <v>315</v>
      </c>
      <c r="D154" s="245" t="s">
        <v>281</v>
      </c>
      <c r="E154" s="246" t="s">
        <v>463</v>
      </c>
      <c r="F154" s="247" t="s">
        <v>464</v>
      </c>
      <c r="G154" s="248" t="s">
        <v>199</v>
      </c>
      <c r="H154" s="249">
        <v>1</v>
      </c>
      <c r="I154" s="250"/>
      <c r="J154" s="251">
        <f>ROUND(I154*H154,2)</f>
        <v>0</v>
      </c>
      <c r="K154" s="247" t="s">
        <v>22</v>
      </c>
      <c r="L154" s="252"/>
      <c r="M154" s="253" t="s">
        <v>22</v>
      </c>
      <c r="N154" s="254" t="s">
        <v>46</v>
      </c>
      <c r="O154" s="42"/>
      <c r="P154" s="212">
        <f>O154*H154</f>
        <v>0</v>
      </c>
      <c r="Q154" s="212">
        <v>0</v>
      </c>
      <c r="R154" s="212">
        <f>Q154*H154</f>
        <v>0</v>
      </c>
      <c r="S154" s="212">
        <v>0</v>
      </c>
      <c r="T154" s="213">
        <f>S154*H154</f>
        <v>0</v>
      </c>
      <c r="AR154" s="24" t="s">
        <v>230</v>
      </c>
      <c r="AT154" s="24" t="s">
        <v>281</v>
      </c>
      <c r="AU154" s="24" t="s">
        <v>83</v>
      </c>
      <c r="AY154" s="24" t="s">
        <v>150</v>
      </c>
      <c r="BE154" s="214">
        <f>IF(N154="základní",J154,0)</f>
        <v>0</v>
      </c>
      <c r="BF154" s="214">
        <f>IF(N154="snížená",J154,0)</f>
        <v>0</v>
      </c>
      <c r="BG154" s="214">
        <f>IF(N154="zákl. přenesená",J154,0)</f>
        <v>0</v>
      </c>
      <c r="BH154" s="214">
        <f>IF(N154="sníž. přenesená",J154,0)</f>
        <v>0</v>
      </c>
      <c r="BI154" s="214">
        <f>IF(N154="nulová",J154,0)</f>
        <v>0</v>
      </c>
      <c r="BJ154" s="24" t="s">
        <v>24</v>
      </c>
      <c r="BK154" s="214">
        <f>ROUND(I154*H154,2)</f>
        <v>0</v>
      </c>
      <c r="BL154" s="24" t="s">
        <v>169</v>
      </c>
      <c r="BM154" s="24" t="s">
        <v>465</v>
      </c>
    </row>
    <row r="155" spans="2:65" s="1" customFormat="1" ht="16.5" customHeight="1">
      <c r="B155" s="41"/>
      <c r="C155" s="203" t="s">
        <v>320</v>
      </c>
      <c r="D155" s="203" t="s">
        <v>153</v>
      </c>
      <c r="E155" s="204" t="s">
        <v>466</v>
      </c>
      <c r="F155" s="205" t="s">
        <v>467</v>
      </c>
      <c r="G155" s="206" t="s">
        <v>22</v>
      </c>
      <c r="H155" s="207">
        <v>1</v>
      </c>
      <c r="I155" s="208"/>
      <c r="J155" s="209">
        <f>ROUND(I155*H155,2)</f>
        <v>0</v>
      </c>
      <c r="K155" s="205" t="s">
        <v>22</v>
      </c>
      <c r="L155" s="61"/>
      <c r="M155" s="210" t="s">
        <v>22</v>
      </c>
      <c r="N155" s="211" t="s">
        <v>46</v>
      </c>
      <c r="O155" s="42"/>
      <c r="P155" s="212">
        <f>O155*H155</f>
        <v>0</v>
      </c>
      <c r="Q155" s="212">
        <v>0</v>
      </c>
      <c r="R155" s="212">
        <f>Q155*H155</f>
        <v>0</v>
      </c>
      <c r="S155" s="212">
        <v>0</v>
      </c>
      <c r="T155" s="213">
        <f>S155*H155</f>
        <v>0</v>
      </c>
      <c r="AR155" s="24" t="s">
        <v>169</v>
      </c>
      <c r="AT155" s="24" t="s">
        <v>153</v>
      </c>
      <c r="AU155" s="24" t="s">
        <v>83</v>
      </c>
      <c r="AY155" s="24" t="s">
        <v>150</v>
      </c>
      <c r="BE155" s="214">
        <f>IF(N155="základní",J155,0)</f>
        <v>0</v>
      </c>
      <c r="BF155" s="214">
        <f>IF(N155="snížená",J155,0)</f>
        <v>0</v>
      </c>
      <c r="BG155" s="214">
        <f>IF(N155="zákl. přenesená",J155,0)</f>
        <v>0</v>
      </c>
      <c r="BH155" s="214">
        <f>IF(N155="sníž. přenesená",J155,0)</f>
        <v>0</v>
      </c>
      <c r="BI155" s="214">
        <f>IF(N155="nulová",J155,0)</f>
        <v>0</v>
      </c>
      <c r="BJ155" s="24" t="s">
        <v>24</v>
      </c>
      <c r="BK155" s="214">
        <f>ROUND(I155*H155,2)</f>
        <v>0</v>
      </c>
      <c r="BL155" s="24" t="s">
        <v>169</v>
      </c>
      <c r="BM155" s="24" t="s">
        <v>468</v>
      </c>
    </row>
    <row r="156" spans="2:51" s="12" customFormat="1" ht="13.5">
      <c r="B156" s="222"/>
      <c r="C156" s="223"/>
      <c r="D156" s="219" t="s">
        <v>196</v>
      </c>
      <c r="E156" s="224" t="s">
        <v>22</v>
      </c>
      <c r="F156" s="225" t="s">
        <v>24</v>
      </c>
      <c r="G156" s="223"/>
      <c r="H156" s="226">
        <v>1</v>
      </c>
      <c r="I156" s="227"/>
      <c r="J156" s="223"/>
      <c r="K156" s="223"/>
      <c r="L156" s="228"/>
      <c r="M156" s="229"/>
      <c r="N156" s="230"/>
      <c r="O156" s="230"/>
      <c r="P156" s="230"/>
      <c r="Q156" s="230"/>
      <c r="R156" s="230"/>
      <c r="S156" s="230"/>
      <c r="T156" s="231"/>
      <c r="AT156" s="232" t="s">
        <v>196</v>
      </c>
      <c r="AU156" s="232" t="s">
        <v>83</v>
      </c>
      <c r="AV156" s="12" t="s">
        <v>83</v>
      </c>
      <c r="AW156" s="12" t="s">
        <v>38</v>
      </c>
      <c r="AX156" s="12" t="s">
        <v>24</v>
      </c>
      <c r="AY156" s="232" t="s">
        <v>150</v>
      </c>
    </row>
    <row r="157" spans="2:65" s="1" customFormat="1" ht="16.5" customHeight="1">
      <c r="B157" s="41"/>
      <c r="C157" s="245" t="s">
        <v>328</v>
      </c>
      <c r="D157" s="245" t="s">
        <v>281</v>
      </c>
      <c r="E157" s="246" t="s">
        <v>469</v>
      </c>
      <c r="F157" s="247" t="s">
        <v>470</v>
      </c>
      <c r="G157" s="248" t="s">
        <v>199</v>
      </c>
      <c r="H157" s="249">
        <v>1</v>
      </c>
      <c r="I157" s="250"/>
      <c r="J157" s="251">
        <f>ROUND(I157*H157,2)</f>
        <v>0</v>
      </c>
      <c r="K157" s="247" t="s">
        <v>22</v>
      </c>
      <c r="L157" s="252"/>
      <c r="M157" s="253" t="s">
        <v>22</v>
      </c>
      <c r="N157" s="254" t="s">
        <v>46</v>
      </c>
      <c r="O157" s="42"/>
      <c r="P157" s="212">
        <f>O157*H157</f>
        <v>0</v>
      </c>
      <c r="Q157" s="212">
        <v>0</v>
      </c>
      <c r="R157" s="212">
        <f>Q157*H157</f>
        <v>0</v>
      </c>
      <c r="S157" s="212">
        <v>0</v>
      </c>
      <c r="T157" s="213">
        <f>S157*H157</f>
        <v>0</v>
      </c>
      <c r="AR157" s="24" t="s">
        <v>230</v>
      </c>
      <c r="AT157" s="24" t="s">
        <v>281</v>
      </c>
      <c r="AU157" s="24" t="s">
        <v>83</v>
      </c>
      <c r="AY157" s="24" t="s">
        <v>150</v>
      </c>
      <c r="BE157" s="214">
        <f>IF(N157="základní",J157,0)</f>
        <v>0</v>
      </c>
      <c r="BF157" s="214">
        <f>IF(N157="snížená",J157,0)</f>
        <v>0</v>
      </c>
      <c r="BG157" s="214">
        <f>IF(N157="zákl. přenesená",J157,0)</f>
        <v>0</v>
      </c>
      <c r="BH157" s="214">
        <f>IF(N157="sníž. přenesená",J157,0)</f>
        <v>0</v>
      </c>
      <c r="BI157" s="214">
        <f>IF(N157="nulová",J157,0)</f>
        <v>0</v>
      </c>
      <c r="BJ157" s="24" t="s">
        <v>24</v>
      </c>
      <c r="BK157" s="214">
        <f>ROUND(I157*H157,2)</f>
        <v>0</v>
      </c>
      <c r="BL157" s="24" t="s">
        <v>169</v>
      </c>
      <c r="BM157" s="24" t="s">
        <v>471</v>
      </c>
    </row>
    <row r="158" spans="2:63" s="11" customFormat="1" ht="29.85" customHeight="1">
      <c r="B158" s="187"/>
      <c r="C158" s="188"/>
      <c r="D158" s="189" t="s">
        <v>74</v>
      </c>
      <c r="E158" s="201" t="s">
        <v>163</v>
      </c>
      <c r="F158" s="201" t="s">
        <v>472</v>
      </c>
      <c r="G158" s="188"/>
      <c r="H158" s="188"/>
      <c r="I158" s="191"/>
      <c r="J158" s="202">
        <f>BK158</f>
        <v>0</v>
      </c>
      <c r="K158" s="188"/>
      <c r="L158" s="193"/>
      <c r="M158" s="194"/>
      <c r="N158" s="195"/>
      <c r="O158" s="195"/>
      <c r="P158" s="196">
        <f>SUM(P159:P179)</f>
        <v>0</v>
      </c>
      <c r="Q158" s="195"/>
      <c r="R158" s="196">
        <f>SUM(R159:R179)</f>
        <v>80.45905</v>
      </c>
      <c r="S158" s="195"/>
      <c r="T158" s="197">
        <f>SUM(T159:T179)</f>
        <v>0</v>
      </c>
      <c r="AR158" s="198" t="s">
        <v>24</v>
      </c>
      <c r="AT158" s="199" t="s">
        <v>74</v>
      </c>
      <c r="AU158" s="199" t="s">
        <v>24</v>
      </c>
      <c r="AY158" s="198" t="s">
        <v>150</v>
      </c>
      <c r="BK158" s="200">
        <f>SUM(BK159:BK179)</f>
        <v>0</v>
      </c>
    </row>
    <row r="159" spans="2:65" s="1" customFormat="1" ht="38.25" customHeight="1">
      <c r="B159" s="41"/>
      <c r="C159" s="203" t="s">
        <v>334</v>
      </c>
      <c r="D159" s="203" t="s">
        <v>153</v>
      </c>
      <c r="E159" s="204" t="s">
        <v>473</v>
      </c>
      <c r="F159" s="205" t="s">
        <v>474</v>
      </c>
      <c r="G159" s="206" t="s">
        <v>199</v>
      </c>
      <c r="H159" s="207">
        <v>28</v>
      </c>
      <c r="I159" s="208"/>
      <c r="J159" s="209">
        <f>ROUND(I159*H159,2)</f>
        <v>0</v>
      </c>
      <c r="K159" s="205" t="s">
        <v>157</v>
      </c>
      <c r="L159" s="61"/>
      <c r="M159" s="210" t="s">
        <v>22</v>
      </c>
      <c r="N159" s="211" t="s">
        <v>46</v>
      </c>
      <c r="O159" s="42"/>
      <c r="P159" s="212">
        <f>O159*H159</f>
        <v>0</v>
      </c>
      <c r="Q159" s="212">
        <v>0.17489</v>
      </c>
      <c r="R159" s="212">
        <f>Q159*H159</f>
        <v>4.89692</v>
      </c>
      <c r="S159" s="212">
        <v>0</v>
      </c>
      <c r="T159" s="213">
        <f>S159*H159</f>
        <v>0</v>
      </c>
      <c r="AR159" s="24" t="s">
        <v>169</v>
      </c>
      <c r="AT159" s="24" t="s">
        <v>153</v>
      </c>
      <c r="AU159" s="24" t="s">
        <v>83</v>
      </c>
      <c r="AY159" s="24" t="s">
        <v>150</v>
      </c>
      <c r="BE159" s="214">
        <f>IF(N159="základní",J159,0)</f>
        <v>0</v>
      </c>
      <c r="BF159" s="214">
        <f>IF(N159="snížená",J159,0)</f>
        <v>0</v>
      </c>
      <c r="BG159" s="214">
        <f>IF(N159="zákl. přenesená",J159,0)</f>
        <v>0</v>
      </c>
      <c r="BH159" s="214">
        <f>IF(N159="sníž. přenesená",J159,0)</f>
        <v>0</v>
      </c>
      <c r="BI159" s="214">
        <f>IF(N159="nulová",J159,0)</f>
        <v>0</v>
      </c>
      <c r="BJ159" s="24" t="s">
        <v>24</v>
      </c>
      <c r="BK159" s="214">
        <f>ROUND(I159*H159,2)</f>
        <v>0</v>
      </c>
      <c r="BL159" s="24" t="s">
        <v>169</v>
      </c>
      <c r="BM159" s="24" t="s">
        <v>475</v>
      </c>
    </row>
    <row r="160" spans="2:47" s="1" customFormat="1" ht="94.5">
      <c r="B160" s="41"/>
      <c r="C160" s="63"/>
      <c r="D160" s="219" t="s">
        <v>194</v>
      </c>
      <c r="E160" s="63"/>
      <c r="F160" s="220" t="s">
        <v>476</v>
      </c>
      <c r="G160" s="63"/>
      <c r="H160" s="63"/>
      <c r="I160" s="172"/>
      <c r="J160" s="63"/>
      <c r="K160" s="63"/>
      <c r="L160" s="61"/>
      <c r="M160" s="221"/>
      <c r="N160" s="42"/>
      <c r="O160" s="42"/>
      <c r="P160" s="42"/>
      <c r="Q160" s="42"/>
      <c r="R160" s="42"/>
      <c r="S160" s="42"/>
      <c r="T160" s="78"/>
      <c r="AT160" s="24" t="s">
        <v>194</v>
      </c>
      <c r="AU160" s="24" t="s">
        <v>83</v>
      </c>
    </row>
    <row r="161" spans="2:51" s="12" customFormat="1" ht="13.5">
      <c r="B161" s="222"/>
      <c r="C161" s="223"/>
      <c r="D161" s="219" t="s">
        <v>196</v>
      </c>
      <c r="E161" s="224" t="s">
        <v>22</v>
      </c>
      <c r="F161" s="225" t="s">
        <v>319</v>
      </c>
      <c r="G161" s="223"/>
      <c r="H161" s="226">
        <v>28</v>
      </c>
      <c r="I161" s="227"/>
      <c r="J161" s="223"/>
      <c r="K161" s="223"/>
      <c r="L161" s="228"/>
      <c r="M161" s="229"/>
      <c r="N161" s="230"/>
      <c r="O161" s="230"/>
      <c r="P161" s="230"/>
      <c r="Q161" s="230"/>
      <c r="R161" s="230"/>
      <c r="S161" s="230"/>
      <c r="T161" s="231"/>
      <c r="AT161" s="232" t="s">
        <v>196</v>
      </c>
      <c r="AU161" s="232" t="s">
        <v>83</v>
      </c>
      <c r="AV161" s="12" t="s">
        <v>83</v>
      </c>
      <c r="AW161" s="12" t="s">
        <v>38</v>
      </c>
      <c r="AX161" s="12" t="s">
        <v>24</v>
      </c>
      <c r="AY161" s="232" t="s">
        <v>150</v>
      </c>
    </row>
    <row r="162" spans="2:65" s="1" customFormat="1" ht="16.5" customHeight="1">
      <c r="B162" s="41"/>
      <c r="C162" s="245" t="s">
        <v>319</v>
      </c>
      <c r="D162" s="245" t="s">
        <v>281</v>
      </c>
      <c r="E162" s="246" t="s">
        <v>477</v>
      </c>
      <c r="F162" s="247" t="s">
        <v>478</v>
      </c>
      <c r="G162" s="248" t="s">
        <v>199</v>
      </c>
      <c r="H162" s="249">
        <v>28</v>
      </c>
      <c r="I162" s="250"/>
      <c r="J162" s="251">
        <f>ROUND(I162*H162,2)</f>
        <v>0</v>
      </c>
      <c r="K162" s="247" t="s">
        <v>22</v>
      </c>
      <c r="L162" s="252"/>
      <c r="M162" s="253" t="s">
        <v>22</v>
      </c>
      <c r="N162" s="254" t="s">
        <v>46</v>
      </c>
      <c r="O162" s="42"/>
      <c r="P162" s="212">
        <f>O162*H162</f>
        <v>0</v>
      </c>
      <c r="Q162" s="212">
        <v>0.01</v>
      </c>
      <c r="R162" s="212">
        <f>Q162*H162</f>
        <v>0.28</v>
      </c>
      <c r="S162" s="212">
        <v>0</v>
      </c>
      <c r="T162" s="213">
        <f>S162*H162</f>
        <v>0</v>
      </c>
      <c r="AR162" s="24" t="s">
        <v>230</v>
      </c>
      <c r="AT162" s="24" t="s">
        <v>281</v>
      </c>
      <c r="AU162" s="24" t="s">
        <v>83</v>
      </c>
      <c r="AY162" s="24" t="s">
        <v>150</v>
      </c>
      <c r="BE162" s="214">
        <f>IF(N162="základní",J162,0)</f>
        <v>0</v>
      </c>
      <c r="BF162" s="214">
        <f>IF(N162="snížená",J162,0)</f>
        <v>0</v>
      </c>
      <c r="BG162" s="214">
        <f>IF(N162="zákl. přenesená",J162,0)</f>
        <v>0</v>
      </c>
      <c r="BH162" s="214">
        <f>IF(N162="sníž. přenesená",J162,0)</f>
        <v>0</v>
      </c>
      <c r="BI162" s="214">
        <f>IF(N162="nulová",J162,0)</f>
        <v>0</v>
      </c>
      <c r="BJ162" s="24" t="s">
        <v>24</v>
      </c>
      <c r="BK162" s="214">
        <f>ROUND(I162*H162,2)</f>
        <v>0</v>
      </c>
      <c r="BL162" s="24" t="s">
        <v>169</v>
      </c>
      <c r="BM162" s="24" t="s">
        <v>479</v>
      </c>
    </row>
    <row r="163" spans="2:65" s="1" customFormat="1" ht="16.5" customHeight="1">
      <c r="B163" s="41"/>
      <c r="C163" s="245" t="s">
        <v>346</v>
      </c>
      <c r="D163" s="245" t="s">
        <v>281</v>
      </c>
      <c r="E163" s="246" t="s">
        <v>480</v>
      </c>
      <c r="F163" s="247" t="s">
        <v>481</v>
      </c>
      <c r="G163" s="248" t="s">
        <v>199</v>
      </c>
      <c r="H163" s="249">
        <v>28</v>
      </c>
      <c r="I163" s="250"/>
      <c r="J163" s="251">
        <f>ROUND(I163*H163,2)</f>
        <v>0</v>
      </c>
      <c r="K163" s="247" t="s">
        <v>22</v>
      </c>
      <c r="L163" s="252"/>
      <c r="M163" s="253" t="s">
        <v>22</v>
      </c>
      <c r="N163" s="254" t="s">
        <v>46</v>
      </c>
      <c r="O163" s="42"/>
      <c r="P163" s="212">
        <f>O163*H163</f>
        <v>0</v>
      </c>
      <c r="Q163" s="212">
        <v>0.005</v>
      </c>
      <c r="R163" s="212">
        <f>Q163*H163</f>
        <v>0.14</v>
      </c>
      <c r="S163" s="212">
        <v>0</v>
      </c>
      <c r="T163" s="213">
        <f>S163*H163</f>
        <v>0</v>
      </c>
      <c r="AR163" s="24" t="s">
        <v>230</v>
      </c>
      <c r="AT163" s="24" t="s">
        <v>281</v>
      </c>
      <c r="AU163" s="24" t="s">
        <v>83</v>
      </c>
      <c r="AY163" s="24" t="s">
        <v>150</v>
      </c>
      <c r="BE163" s="214">
        <f>IF(N163="základní",J163,0)</f>
        <v>0</v>
      </c>
      <c r="BF163" s="214">
        <f>IF(N163="snížená",J163,0)</f>
        <v>0</v>
      </c>
      <c r="BG163" s="214">
        <f>IF(N163="zákl. přenesená",J163,0)</f>
        <v>0</v>
      </c>
      <c r="BH163" s="214">
        <f>IF(N163="sníž. přenesená",J163,0)</f>
        <v>0</v>
      </c>
      <c r="BI163" s="214">
        <f>IF(N163="nulová",J163,0)</f>
        <v>0</v>
      </c>
      <c r="BJ163" s="24" t="s">
        <v>24</v>
      </c>
      <c r="BK163" s="214">
        <f>ROUND(I163*H163,2)</f>
        <v>0</v>
      </c>
      <c r="BL163" s="24" t="s">
        <v>169</v>
      </c>
      <c r="BM163" s="24" t="s">
        <v>482</v>
      </c>
    </row>
    <row r="164" spans="2:65" s="1" customFormat="1" ht="16.5" customHeight="1">
      <c r="B164" s="41"/>
      <c r="C164" s="245" t="s">
        <v>350</v>
      </c>
      <c r="D164" s="245" t="s">
        <v>281</v>
      </c>
      <c r="E164" s="246" t="s">
        <v>483</v>
      </c>
      <c r="F164" s="247" t="s">
        <v>484</v>
      </c>
      <c r="G164" s="248" t="s">
        <v>199</v>
      </c>
      <c r="H164" s="249">
        <v>6</v>
      </c>
      <c r="I164" s="250"/>
      <c r="J164" s="251">
        <f>ROUND(I164*H164,2)</f>
        <v>0</v>
      </c>
      <c r="K164" s="247" t="s">
        <v>22</v>
      </c>
      <c r="L164" s="252"/>
      <c r="M164" s="253" t="s">
        <v>22</v>
      </c>
      <c r="N164" s="254" t="s">
        <v>46</v>
      </c>
      <c r="O164" s="42"/>
      <c r="P164" s="212">
        <f>O164*H164</f>
        <v>0</v>
      </c>
      <c r="Q164" s="212">
        <v>0.005</v>
      </c>
      <c r="R164" s="212">
        <f>Q164*H164</f>
        <v>0.03</v>
      </c>
      <c r="S164" s="212">
        <v>0</v>
      </c>
      <c r="T164" s="213">
        <f>S164*H164</f>
        <v>0</v>
      </c>
      <c r="AR164" s="24" t="s">
        <v>230</v>
      </c>
      <c r="AT164" s="24" t="s">
        <v>281</v>
      </c>
      <c r="AU164" s="24" t="s">
        <v>83</v>
      </c>
      <c r="AY164" s="24" t="s">
        <v>150</v>
      </c>
      <c r="BE164" s="214">
        <f>IF(N164="základní",J164,0)</f>
        <v>0</v>
      </c>
      <c r="BF164" s="214">
        <f>IF(N164="snížená",J164,0)</f>
        <v>0</v>
      </c>
      <c r="BG164" s="214">
        <f>IF(N164="zákl. přenesená",J164,0)</f>
        <v>0</v>
      </c>
      <c r="BH164" s="214">
        <f>IF(N164="sníž. přenesená",J164,0)</f>
        <v>0</v>
      </c>
      <c r="BI164" s="214">
        <f>IF(N164="nulová",J164,0)</f>
        <v>0</v>
      </c>
      <c r="BJ164" s="24" t="s">
        <v>24</v>
      </c>
      <c r="BK164" s="214">
        <f>ROUND(I164*H164,2)</f>
        <v>0</v>
      </c>
      <c r="BL164" s="24" t="s">
        <v>169</v>
      </c>
      <c r="BM164" s="24" t="s">
        <v>485</v>
      </c>
    </row>
    <row r="165" spans="2:65" s="1" customFormat="1" ht="25.5" customHeight="1">
      <c r="B165" s="41"/>
      <c r="C165" s="203" t="s">
        <v>486</v>
      </c>
      <c r="D165" s="203" t="s">
        <v>153</v>
      </c>
      <c r="E165" s="204" t="s">
        <v>487</v>
      </c>
      <c r="F165" s="205" t="s">
        <v>488</v>
      </c>
      <c r="G165" s="206" t="s">
        <v>307</v>
      </c>
      <c r="H165" s="207">
        <v>71</v>
      </c>
      <c r="I165" s="208"/>
      <c r="J165" s="209">
        <f>ROUND(I165*H165,2)</f>
        <v>0</v>
      </c>
      <c r="K165" s="205" t="s">
        <v>157</v>
      </c>
      <c r="L165" s="61"/>
      <c r="M165" s="210" t="s">
        <v>22</v>
      </c>
      <c r="N165" s="211" t="s">
        <v>46</v>
      </c>
      <c r="O165" s="42"/>
      <c r="P165" s="212">
        <f>O165*H165</f>
        <v>0</v>
      </c>
      <c r="Q165" s="212">
        <v>0</v>
      </c>
      <c r="R165" s="212">
        <f>Q165*H165</f>
        <v>0</v>
      </c>
      <c r="S165" s="212">
        <v>0</v>
      </c>
      <c r="T165" s="213">
        <f>S165*H165</f>
        <v>0</v>
      </c>
      <c r="AR165" s="24" t="s">
        <v>169</v>
      </c>
      <c r="AT165" s="24" t="s">
        <v>153</v>
      </c>
      <c r="AU165" s="24" t="s">
        <v>83</v>
      </c>
      <c r="AY165" s="24" t="s">
        <v>150</v>
      </c>
      <c r="BE165" s="214">
        <f>IF(N165="základní",J165,0)</f>
        <v>0</v>
      </c>
      <c r="BF165" s="214">
        <f>IF(N165="snížená",J165,0)</f>
        <v>0</v>
      </c>
      <c r="BG165" s="214">
        <f>IF(N165="zákl. přenesená",J165,0)</f>
        <v>0</v>
      </c>
      <c r="BH165" s="214">
        <f>IF(N165="sníž. přenesená",J165,0)</f>
        <v>0</v>
      </c>
      <c r="BI165" s="214">
        <f>IF(N165="nulová",J165,0)</f>
        <v>0</v>
      </c>
      <c r="BJ165" s="24" t="s">
        <v>24</v>
      </c>
      <c r="BK165" s="214">
        <f>ROUND(I165*H165,2)</f>
        <v>0</v>
      </c>
      <c r="BL165" s="24" t="s">
        <v>169</v>
      </c>
      <c r="BM165" s="24" t="s">
        <v>489</v>
      </c>
    </row>
    <row r="166" spans="2:47" s="1" customFormat="1" ht="40.5">
      <c r="B166" s="41"/>
      <c r="C166" s="63"/>
      <c r="D166" s="219" t="s">
        <v>194</v>
      </c>
      <c r="E166" s="63"/>
      <c r="F166" s="220" t="s">
        <v>490</v>
      </c>
      <c r="G166" s="63"/>
      <c r="H166" s="63"/>
      <c r="I166" s="172"/>
      <c r="J166" s="63"/>
      <c r="K166" s="63"/>
      <c r="L166" s="61"/>
      <c r="M166" s="221"/>
      <c r="N166" s="42"/>
      <c r="O166" s="42"/>
      <c r="P166" s="42"/>
      <c r="Q166" s="42"/>
      <c r="R166" s="42"/>
      <c r="S166" s="42"/>
      <c r="T166" s="78"/>
      <c r="AT166" s="24" t="s">
        <v>194</v>
      </c>
      <c r="AU166" s="24" t="s">
        <v>83</v>
      </c>
    </row>
    <row r="167" spans="2:51" s="12" customFormat="1" ht="13.5">
      <c r="B167" s="222"/>
      <c r="C167" s="223"/>
      <c r="D167" s="219" t="s">
        <v>196</v>
      </c>
      <c r="E167" s="224" t="s">
        <v>22</v>
      </c>
      <c r="F167" s="225" t="s">
        <v>491</v>
      </c>
      <c r="G167" s="223"/>
      <c r="H167" s="226">
        <v>71</v>
      </c>
      <c r="I167" s="227"/>
      <c r="J167" s="223"/>
      <c r="K167" s="223"/>
      <c r="L167" s="228"/>
      <c r="M167" s="229"/>
      <c r="N167" s="230"/>
      <c r="O167" s="230"/>
      <c r="P167" s="230"/>
      <c r="Q167" s="230"/>
      <c r="R167" s="230"/>
      <c r="S167" s="230"/>
      <c r="T167" s="231"/>
      <c r="AT167" s="232" t="s">
        <v>196</v>
      </c>
      <c r="AU167" s="232" t="s">
        <v>83</v>
      </c>
      <c r="AV167" s="12" t="s">
        <v>83</v>
      </c>
      <c r="AW167" s="12" t="s">
        <v>38</v>
      </c>
      <c r="AX167" s="12" t="s">
        <v>24</v>
      </c>
      <c r="AY167" s="232" t="s">
        <v>150</v>
      </c>
    </row>
    <row r="168" spans="2:65" s="1" customFormat="1" ht="25.5" customHeight="1">
      <c r="B168" s="41"/>
      <c r="C168" s="245" t="s">
        <v>492</v>
      </c>
      <c r="D168" s="245" t="s">
        <v>281</v>
      </c>
      <c r="E168" s="246" t="s">
        <v>493</v>
      </c>
      <c r="F168" s="247" t="s">
        <v>494</v>
      </c>
      <c r="G168" s="248" t="s">
        <v>199</v>
      </c>
      <c r="H168" s="249">
        <v>28</v>
      </c>
      <c r="I168" s="250"/>
      <c r="J168" s="251">
        <f>ROUND(I168*H168,2)</f>
        <v>0</v>
      </c>
      <c r="K168" s="247" t="s">
        <v>22</v>
      </c>
      <c r="L168" s="252"/>
      <c r="M168" s="253" t="s">
        <v>22</v>
      </c>
      <c r="N168" s="254" t="s">
        <v>46</v>
      </c>
      <c r="O168" s="42"/>
      <c r="P168" s="212">
        <f>O168*H168</f>
        <v>0</v>
      </c>
      <c r="Q168" s="212">
        <v>0.02</v>
      </c>
      <c r="R168" s="212">
        <f>Q168*H168</f>
        <v>0.56</v>
      </c>
      <c r="S168" s="212">
        <v>0</v>
      </c>
      <c r="T168" s="213">
        <f>S168*H168</f>
        <v>0</v>
      </c>
      <c r="AR168" s="24" t="s">
        <v>230</v>
      </c>
      <c r="AT168" s="24" t="s">
        <v>281</v>
      </c>
      <c r="AU168" s="24" t="s">
        <v>83</v>
      </c>
      <c r="AY168" s="24" t="s">
        <v>150</v>
      </c>
      <c r="BE168" s="214">
        <f>IF(N168="základní",J168,0)</f>
        <v>0</v>
      </c>
      <c r="BF168" s="214">
        <f>IF(N168="snížená",J168,0)</f>
        <v>0</v>
      </c>
      <c r="BG168" s="214">
        <f>IF(N168="zákl. přenesená",J168,0)</f>
        <v>0</v>
      </c>
      <c r="BH168" s="214">
        <f>IF(N168="sníž. přenesená",J168,0)</f>
        <v>0</v>
      </c>
      <c r="BI168" s="214">
        <f>IF(N168="nulová",J168,0)</f>
        <v>0</v>
      </c>
      <c r="BJ168" s="24" t="s">
        <v>24</v>
      </c>
      <c r="BK168" s="214">
        <f>ROUND(I168*H168,2)</f>
        <v>0</v>
      </c>
      <c r="BL168" s="24" t="s">
        <v>169</v>
      </c>
      <c r="BM168" s="24" t="s">
        <v>495</v>
      </c>
    </row>
    <row r="169" spans="2:65" s="1" customFormat="1" ht="16.5" customHeight="1">
      <c r="B169" s="41"/>
      <c r="C169" s="203" t="s">
        <v>496</v>
      </c>
      <c r="D169" s="203" t="s">
        <v>153</v>
      </c>
      <c r="E169" s="204" t="s">
        <v>497</v>
      </c>
      <c r="F169" s="205" t="s">
        <v>498</v>
      </c>
      <c r="G169" s="206" t="s">
        <v>307</v>
      </c>
      <c r="H169" s="207">
        <v>71</v>
      </c>
      <c r="I169" s="208"/>
      <c r="J169" s="209">
        <f>ROUND(I169*H169,2)</f>
        <v>0</v>
      </c>
      <c r="K169" s="205" t="s">
        <v>22</v>
      </c>
      <c r="L169" s="61"/>
      <c r="M169" s="210" t="s">
        <v>22</v>
      </c>
      <c r="N169" s="211" t="s">
        <v>46</v>
      </c>
      <c r="O169" s="42"/>
      <c r="P169" s="212">
        <f>O169*H169</f>
        <v>0</v>
      </c>
      <c r="Q169" s="212">
        <v>0</v>
      </c>
      <c r="R169" s="212">
        <f>Q169*H169</f>
        <v>0</v>
      </c>
      <c r="S169" s="212">
        <v>0</v>
      </c>
      <c r="T169" s="213">
        <f>S169*H169</f>
        <v>0</v>
      </c>
      <c r="AR169" s="24" t="s">
        <v>169</v>
      </c>
      <c r="AT169" s="24" t="s">
        <v>153</v>
      </c>
      <c r="AU169" s="24" t="s">
        <v>83</v>
      </c>
      <c r="AY169" s="24" t="s">
        <v>150</v>
      </c>
      <c r="BE169" s="214">
        <f>IF(N169="základní",J169,0)</f>
        <v>0</v>
      </c>
      <c r="BF169" s="214">
        <f>IF(N169="snížená",J169,0)</f>
        <v>0</v>
      </c>
      <c r="BG169" s="214">
        <f>IF(N169="zákl. přenesená",J169,0)</f>
        <v>0</v>
      </c>
      <c r="BH169" s="214">
        <f>IF(N169="sníž. přenesená",J169,0)</f>
        <v>0</v>
      </c>
      <c r="BI169" s="214">
        <f>IF(N169="nulová",J169,0)</f>
        <v>0</v>
      </c>
      <c r="BJ169" s="24" t="s">
        <v>24</v>
      </c>
      <c r="BK169" s="214">
        <f>ROUND(I169*H169,2)</f>
        <v>0</v>
      </c>
      <c r="BL169" s="24" t="s">
        <v>169</v>
      </c>
      <c r="BM169" s="24" t="s">
        <v>499</v>
      </c>
    </row>
    <row r="170" spans="2:65" s="1" customFormat="1" ht="25.5" customHeight="1">
      <c r="B170" s="41"/>
      <c r="C170" s="203" t="s">
        <v>500</v>
      </c>
      <c r="D170" s="203" t="s">
        <v>153</v>
      </c>
      <c r="E170" s="204" t="s">
        <v>501</v>
      </c>
      <c r="F170" s="205" t="s">
        <v>502</v>
      </c>
      <c r="G170" s="206" t="s">
        <v>192</v>
      </c>
      <c r="H170" s="207">
        <v>71</v>
      </c>
      <c r="I170" s="208"/>
      <c r="J170" s="209">
        <f>ROUND(I170*H170,2)</f>
        <v>0</v>
      </c>
      <c r="K170" s="205" t="s">
        <v>22</v>
      </c>
      <c r="L170" s="61"/>
      <c r="M170" s="210" t="s">
        <v>22</v>
      </c>
      <c r="N170" s="211" t="s">
        <v>46</v>
      </c>
      <c r="O170" s="42"/>
      <c r="P170" s="212">
        <f>O170*H170</f>
        <v>0</v>
      </c>
      <c r="Q170" s="212">
        <v>0.72259</v>
      </c>
      <c r="R170" s="212">
        <f>Q170*H170</f>
        <v>51.303889999999996</v>
      </c>
      <c r="S170" s="212">
        <v>0</v>
      </c>
      <c r="T170" s="213">
        <f>S170*H170</f>
        <v>0</v>
      </c>
      <c r="AR170" s="24" t="s">
        <v>169</v>
      </c>
      <c r="AT170" s="24" t="s">
        <v>153</v>
      </c>
      <c r="AU170" s="24" t="s">
        <v>83</v>
      </c>
      <c r="AY170" s="24" t="s">
        <v>150</v>
      </c>
      <c r="BE170" s="214">
        <f>IF(N170="základní",J170,0)</f>
        <v>0</v>
      </c>
      <c r="BF170" s="214">
        <f>IF(N170="snížená",J170,0)</f>
        <v>0</v>
      </c>
      <c r="BG170" s="214">
        <f>IF(N170="zákl. přenesená",J170,0)</f>
        <v>0</v>
      </c>
      <c r="BH170" s="214">
        <f>IF(N170="sníž. přenesená",J170,0)</f>
        <v>0</v>
      </c>
      <c r="BI170" s="214">
        <f>IF(N170="nulová",J170,0)</f>
        <v>0</v>
      </c>
      <c r="BJ170" s="24" t="s">
        <v>24</v>
      </c>
      <c r="BK170" s="214">
        <f>ROUND(I170*H170,2)</f>
        <v>0</v>
      </c>
      <c r="BL170" s="24" t="s">
        <v>169</v>
      </c>
      <c r="BM170" s="24" t="s">
        <v>503</v>
      </c>
    </row>
    <row r="171" spans="2:51" s="14" customFormat="1" ht="27">
      <c r="B171" s="255"/>
      <c r="C171" s="256"/>
      <c r="D171" s="219" t="s">
        <v>196</v>
      </c>
      <c r="E171" s="257" t="s">
        <v>22</v>
      </c>
      <c r="F171" s="258" t="s">
        <v>504</v>
      </c>
      <c r="G171" s="256"/>
      <c r="H171" s="257" t="s">
        <v>22</v>
      </c>
      <c r="I171" s="259"/>
      <c r="J171" s="256"/>
      <c r="K171" s="256"/>
      <c r="L171" s="260"/>
      <c r="M171" s="261"/>
      <c r="N171" s="262"/>
      <c r="O171" s="262"/>
      <c r="P171" s="262"/>
      <c r="Q171" s="262"/>
      <c r="R171" s="262"/>
      <c r="S171" s="262"/>
      <c r="T171" s="263"/>
      <c r="AT171" s="264" t="s">
        <v>196</v>
      </c>
      <c r="AU171" s="264" t="s">
        <v>83</v>
      </c>
      <c r="AV171" s="14" t="s">
        <v>24</v>
      </c>
      <c r="AW171" s="14" t="s">
        <v>38</v>
      </c>
      <c r="AX171" s="14" t="s">
        <v>75</v>
      </c>
      <c r="AY171" s="264" t="s">
        <v>150</v>
      </c>
    </row>
    <row r="172" spans="2:51" s="12" customFormat="1" ht="13.5">
      <c r="B172" s="222"/>
      <c r="C172" s="223"/>
      <c r="D172" s="219" t="s">
        <v>196</v>
      </c>
      <c r="E172" s="224" t="s">
        <v>22</v>
      </c>
      <c r="F172" s="225" t="s">
        <v>505</v>
      </c>
      <c r="G172" s="223"/>
      <c r="H172" s="226">
        <v>71</v>
      </c>
      <c r="I172" s="227"/>
      <c r="J172" s="223"/>
      <c r="K172" s="223"/>
      <c r="L172" s="228"/>
      <c r="M172" s="229"/>
      <c r="N172" s="230"/>
      <c r="O172" s="230"/>
      <c r="P172" s="230"/>
      <c r="Q172" s="230"/>
      <c r="R172" s="230"/>
      <c r="S172" s="230"/>
      <c r="T172" s="231"/>
      <c r="AT172" s="232" t="s">
        <v>196</v>
      </c>
      <c r="AU172" s="232" t="s">
        <v>83</v>
      </c>
      <c r="AV172" s="12" t="s">
        <v>83</v>
      </c>
      <c r="AW172" s="12" t="s">
        <v>38</v>
      </c>
      <c r="AX172" s="12" t="s">
        <v>24</v>
      </c>
      <c r="AY172" s="232" t="s">
        <v>150</v>
      </c>
    </row>
    <row r="173" spans="2:65" s="1" customFormat="1" ht="38.25" customHeight="1">
      <c r="B173" s="41"/>
      <c r="C173" s="203" t="s">
        <v>506</v>
      </c>
      <c r="D173" s="203" t="s">
        <v>153</v>
      </c>
      <c r="E173" s="204" t="s">
        <v>507</v>
      </c>
      <c r="F173" s="205" t="s">
        <v>508</v>
      </c>
      <c r="G173" s="206" t="s">
        <v>192</v>
      </c>
      <c r="H173" s="207">
        <v>71</v>
      </c>
      <c r="I173" s="208"/>
      <c r="J173" s="209">
        <f>ROUND(I173*H173,2)</f>
        <v>0</v>
      </c>
      <c r="K173" s="205" t="s">
        <v>157</v>
      </c>
      <c r="L173" s="61"/>
      <c r="M173" s="210" t="s">
        <v>22</v>
      </c>
      <c r="N173" s="211" t="s">
        <v>46</v>
      </c>
      <c r="O173" s="42"/>
      <c r="P173" s="212">
        <f>O173*H173</f>
        <v>0</v>
      </c>
      <c r="Q173" s="212">
        <v>0.29104</v>
      </c>
      <c r="R173" s="212">
        <f>Q173*H173</f>
        <v>20.66384</v>
      </c>
      <c r="S173" s="212">
        <v>0</v>
      </c>
      <c r="T173" s="213">
        <f>S173*H173</f>
        <v>0</v>
      </c>
      <c r="AR173" s="24" t="s">
        <v>169</v>
      </c>
      <c r="AT173" s="24" t="s">
        <v>153</v>
      </c>
      <c r="AU173" s="24" t="s">
        <v>83</v>
      </c>
      <c r="AY173" s="24" t="s">
        <v>150</v>
      </c>
      <c r="BE173" s="214">
        <f>IF(N173="základní",J173,0)</f>
        <v>0</v>
      </c>
      <c r="BF173" s="214">
        <f>IF(N173="snížená",J173,0)</f>
        <v>0</v>
      </c>
      <c r="BG173" s="214">
        <f>IF(N173="zákl. přenesená",J173,0)</f>
        <v>0</v>
      </c>
      <c r="BH173" s="214">
        <f>IF(N173="sníž. přenesená",J173,0)</f>
        <v>0</v>
      </c>
      <c r="BI173" s="214">
        <f>IF(N173="nulová",J173,0)</f>
        <v>0</v>
      </c>
      <c r="BJ173" s="24" t="s">
        <v>24</v>
      </c>
      <c r="BK173" s="214">
        <f>ROUND(I173*H173,2)</f>
        <v>0</v>
      </c>
      <c r="BL173" s="24" t="s">
        <v>169</v>
      </c>
      <c r="BM173" s="24" t="s">
        <v>509</v>
      </c>
    </row>
    <row r="174" spans="2:47" s="1" customFormat="1" ht="189">
      <c r="B174" s="41"/>
      <c r="C174" s="63"/>
      <c r="D174" s="219" t="s">
        <v>194</v>
      </c>
      <c r="E174" s="63"/>
      <c r="F174" s="220" t="s">
        <v>510</v>
      </c>
      <c r="G174" s="63"/>
      <c r="H174" s="63"/>
      <c r="I174" s="172"/>
      <c r="J174" s="63"/>
      <c r="K174" s="63"/>
      <c r="L174" s="61"/>
      <c r="M174" s="221"/>
      <c r="N174" s="42"/>
      <c r="O174" s="42"/>
      <c r="P174" s="42"/>
      <c r="Q174" s="42"/>
      <c r="R174" s="42"/>
      <c r="S174" s="42"/>
      <c r="T174" s="78"/>
      <c r="AT174" s="24" t="s">
        <v>194</v>
      </c>
      <c r="AU174" s="24" t="s">
        <v>83</v>
      </c>
    </row>
    <row r="175" spans="2:51" s="14" customFormat="1" ht="27">
      <c r="B175" s="255"/>
      <c r="C175" s="256"/>
      <c r="D175" s="219" t="s">
        <v>196</v>
      </c>
      <c r="E175" s="257" t="s">
        <v>22</v>
      </c>
      <c r="F175" s="258" t="s">
        <v>511</v>
      </c>
      <c r="G175" s="256"/>
      <c r="H175" s="257" t="s">
        <v>22</v>
      </c>
      <c r="I175" s="259"/>
      <c r="J175" s="256"/>
      <c r="K175" s="256"/>
      <c r="L175" s="260"/>
      <c r="M175" s="261"/>
      <c r="N175" s="262"/>
      <c r="O175" s="262"/>
      <c r="P175" s="262"/>
      <c r="Q175" s="262"/>
      <c r="R175" s="262"/>
      <c r="S175" s="262"/>
      <c r="T175" s="263"/>
      <c r="AT175" s="264" t="s">
        <v>196</v>
      </c>
      <c r="AU175" s="264" t="s">
        <v>83</v>
      </c>
      <c r="AV175" s="14" t="s">
        <v>24</v>
      </c>
      <c r="AW175" s="14" t="s">
        <v>38</v>
      </c>
      <c r="AX175" s="14" t="s">
        <v>75</v>
      </c>
      <c r="AY175" s="264" t="s">
        <v>150</v>
      </c>
    </row>
    <row r="176" spans="2:51" s="12" customFormat="1" ht="13.5">
      <c r="B176" s="222"/>
      <c r="C176" s="223"/>
      <c r="D176" s="219" t="s">
        <v>196</v>
      </c>
      <c r="E176" s="224" t="s">
        <v>22</v>
      </c>
      <c r="F176" s="225" t="s">
        <v>512</v>
      </c>
      <c r="G176" s="223"/>
      <c r="H176" s="226">
        <v>71</v>
      </c>
      <c r="I176" s="227"/>
      <c r="J176" s="223"/>
      <c r="K176" s="223"/>
      <c r="L176" s="228"/>
      <c r="M176" s="229"/>
      <c r="N176" s="230"/>
      <c r="O176" s="230"/>
      <c r="P176" s="230"/>
      <c r="Q176" s="230"/>
      <c r="R176" s="230"/>
      <c r="S176" s="230"/>
      <c r="T176" s="231"/>
      <c r="AT176" s="232" t="s">
        <v>196</v>
      </c>
      <c r="AU176" s="232" t="s">
        <v>83</v>
      </c>
      <c r="AV176" s="12" t="s">
        <v>83</v>
      </c>
      <c r="AW176" s="12" t="s">
        <v>38</v>
      </c>
      <c r="AX176" s="12" t="s">
        <v>24</v>
      </c>
      <c r="AY176" s="232" t="s">
        <v>150</v>
      </c>
    </row>
    <row r="177" spans="2:65" s="1" customFormat="1" ht="38.25" customHeight="1">
      <c r="B177" s="41"/>
      <c r="C177" s="203" t="s">
        <v>513</v>
      </c>
      <c r="D177" s="203" t="s">
        <v>153</v>
      </c>
      <c r="E177" s="204" t="s">
        <v>514</v>
      </c>
      <c r="F177" s="205" t="s">
        <v>515</v>
      </c>
      <c r="G177" s="206" t="s">
        <v>307</v>
      </c>
      <c r="H177" s="207">
        <v>71</v>
      </c>
      <c r="I177" s="208"/>
      <c r="J177" s="209">
        <f>ROUND(I177*H177,2)</f>
        <v>0</v>
      </c>
      <c r="K177" s="205" t="s">
        <v>157</v>
      </c>
      <c r="L177" s="61"/>
      <c r="M177" s="210" t="s">
        <v>22</v>
      </c>
      <c r="N177" s="211" t="s">
        <v>46</v>
      </c>
      <c r="O177" s="42"/>
      <c r="P177" s="212">
        <f>O177*H177</f>
        <v>0</v>
      </c>
      <c r="Q177" s="212">
        <v>0.0364</v>
      </c>
      <c r="R177" s="212">
        <f>Q177*H177</f>
        <v>2.5844</v>
      </c>
      <c r="S177" s="212">
        <v>0</v>
      </c>
      <c r="T177" s="213">
        <f>S177*H177</f>
        <v>0</v>
      </c>
      <c r="AR177" s="24" t="s">
        <v>169</v>
      </c>
      <c r="AT177" s="24" t="s">
        <v>153</v>
      </c>
      <c r="AU177" s="24" t="s">
        <v>83</v>
      </c>
      <c r="AY177" s="24" t="s">
        <v>150</v>
      </c>
      <c r="BE177" s="214">
        <f>IF(N177="základní",J177,0)</f>
        <v>0</v>
      </c>
      <c r="BF177" s="214">
        <f>IF(N177="snížená",J177,0)</f>
        <v>0</v>
      </c>
      <c r="BG177" s="214">
        <f>IF(N177="zákl. přenesená",J177,0)</f>
        <v>0</v>
      </c>
      <c r="BH177" s="214">
        <f>IF(N177="sníž. přenesená",J177,0)</f>
        <v>0</v>
      </c>
      <c r="BI177" s="214">
        <f>IF(N177="nulová",J177,0)</f>
        <v>0</v>
      </c>
      <c r="BJ177" s="24" t="s">
        <v>24</v>
      </c>
      <c r="BK177" s="214">
        <f>ROUND(I177*H177,2)</f>
        <v>0</v>
      </c>
      <c r="BL177" s="24" t="s">
        <v>169</v>
      </c>
      <c r="BM177" s="24" t="s">
        <v>516</v>
      </c>
    </row>
    <row r="178" spans="2:47" s="1" customFormat="1" ht="189">
      <c r="B178" s="41"/>
      <c r="C178" s="63"/>
      <c r="D178" s="219" t="s">
        <v>194</v>
      </c>
      <c r="E178" s="63"/>
      <c r="F178" s="220" t="s">
        <v>510</v>
      </c>
      <c r="G178" s="63"/>
      <c r="H178" s="63"/>
      <c r="I178" s="172"/>
      <c r="J178" s="63"/>
      <c r="K178" s="63"/>
      <c r="L178" s="61"/>
      <c r="M178" s="221"/>
      <c r="N178" s="42"/>
      <c r="O178" s="42"/>
      <c r="P178" s="42"/>
      <c r="Q178" s="42"/>
      <c r="R178" s="42"/>
      <c r="S178" s="42"/>
      <c r="T178" s="78"/>
      <c r="AT178" s="24" t="s">
        <v>194</v>
      </c>
      <c r="AU178" s="24" t="s">
        <v>83</v>
      </c>
    </row>
    <row r="179" spans="2:51" s="12" customFormat="1" ht="13.5">
      <c r="B179" s="222"/>
      <c r="C179" s="223"/>
      <c r="D179" s="219" t="s">
        <v>196</v>
      </c>
      <c r="E179" s="224" t="s">
        <v>22</v>
      </c>
      <c r="F179" s="225" t="s">
        <v>325</v>
      </c>
      <c r="G179" s="223"/>
      <c r="H179" s="226">
        <v>71</v>
      </c>
      <c r="I179" s="227"/>
      <c r="J179" s="223"/>
      <c r="K179" s="223"/>
      <c r="L179" s="228"/>
      <c r="M179" s="229"/>
      <c r="N179" s="230"/>
      <c r="O179" s="230"/>
      <c r="P179" s="230"/>
      <c r="Q179" s="230"/>
      <c r="R179" s="230"/>
      <c r="S179" s="230"/>
      <c r="T179" s="231"/>
      <c r="AT179" s="232" t="s">
        <v>196</v>
      </c>
      <c r="AU179" s="232" t="s">
        <v>83</v>
      </c>
      <c r="AV179" s="12" t="s">
        <v>83</v>
      </c>
      <c r="AW179" s="12" t="s">
        <v>38</v>
      </c>
      <c r="AX179" s="12" t="s">
        <v>24</v>
      </c>
      <c r="AY179" s="232" t="s">
        <v>150</v>
      </c>
    </row>
    <row r="180" spans="2:63" s="11" customFormat="1" ht="29.85" customHeight="1">
      <c r="B180" s="187"/>
      <c r="C180" s="188"/>
      <c r="D180" s="189" t="s">
        <v>74</v>
      </c>
      <c r="E180" s="201" t="s">
        <v>149</v>
      </c>
      <c r="F180" s="201" t="s">
        <v>517</v>
      </c>
      <c r="G180" s="188"/>
      <c r="H180" s="188"/>
      <c r="I180" s="191"/>
      <c r="J180" s="202">
        <f>BK180</f>
        <v>0</v>
      </c>
      <c r="K180" s="188"/>
      <c r="L180" s="193"/>
      <c r="M180" s="194"/>
      <c r="N180" s="195"/>
      <c r="O180" s="195"/>
      <c r="P180" s="196">
        <f>SUM(P181:P212)</f>
        <v>0</v>
      </c>
      <c r="Q180" s="195"/>
      <c r="R180" s="196">
        <f>SUM(R181:R212)</f>
        <v>179.66145</v>
      </c>
      <c r="S180" s="195"/>
      <c r="T180" s="197">
        <f>SUM(T181:T212)</f>
        <v>0</v>
      </c>
      <c r="AR180" s="198" t="s">
        <v>24</v>
      </c>
      <c r="AT180" s="199" t="s">
        <v>74</v>
      </c>
      <c r="AU180" s="199" t="s">
        <v>24</v>
      </c>
      <c r="AY180" s="198" t="s">
        <v>150</v>
      </c>
      <c r="BK180" s="200">
        <f>SUM(BK181:BK212)</f>
        <v>0</v>
      </c>
    </row>
    <row r="181" spans="2:65" s="1" customFormat="1" ht="25.5" customHeight="1">
      <c r="B181" s="41"/>
      <c r="C181" s="203" t="s">
        <v>518</v>
      </c>
      <c r="D181" s="203" t="s">
        <v>153</v>
      </c>
      <c r="E181" s="204" t="s">
        <v>519</v>
      </c>
      <c r="F181" s="205" t="s">
        <v>520</v>
      </c>
      <c r="G181" s="206" t="s">
        <v>192</v>
      </c>
      <c r="H181" s="207">
        <v>1354</v>
      </c>
      <c r="I181" s="208"/>
      <c r="J181" s="209">
        <f>ROUND(I181*H181,2)</f>
        <v>0</v>
      </c>
      <c r="K181" s="205" t="s">
        <v>157</v>
      </c>
      <c r="L181" s="61"/>
      <c r="M181" s="210" t="s">
        <v>22</v>
      </c>
      <c r="N181" s="211" t="s">
        <v>46</v>
      </c>
      <c r="O181" s="42"/>
      <c r="P181" s="212">
        <f>O181*H181</f>
        <v>0</v>
      </c>
      <c r="Q181" s="212">
        <v>0</v>
      </c>
      <c r="R181" s="212">
        <f>Q181*H181</f>
        <v>0</v>
      </c>
      <c r="S181" s="212">
        <v>0</v>
      </c>
      <c r="T181" s="213">
        <f>S181*H181</f>
        <v>0</v>
      </c>
      <c r="AR181" s="24" t="s">
        <v>169</v>
      </c>
      <c r="AT181" s="24" t="s">
        <v>153</v>
      </c>
      <c r="AU181" s="24" t="s">
        <v>83</v>
      </c>
      <c r="AY181" s="24" t="s">
        <v>150</v>
      </c>
      <c r="BE181" s="214">
        <f>IF(N181="základní",J181,0)</f>
        <v>0</v>
      </c>
      <c r="BF181" s="214">
        <f>IF(N181="snížená",J181,0)</f>
        <v>0</v>
      </c>
      <c r="BG181" s="214">
        <f>IF(N181="zákl. přenesená",J181,0)</f>
        <v>0</v>
      </c>
      <c r="BH181" s="214">
        <f>IF(N181="sníž. přenesená",J181,0)</f>
        <v>0</v>
      </c>
      <c r="BI181" s="214">
        <f>IF(N181="nulová",J181,0)</f>
        <v>0</v>
      </c>
      <c r="BJ181" s="24" t="s">
        <v>24</v>
      </c>
      <c r="BK181" s="214">
        <f>ROUND(I181*H181,2)</f>
        <v>0</v>
      </c>
      <c r="BL181" s="24" t="s">
        <v>169</v>
      </c>
      <c r="BM181" s="24" t="s">
        <v>521</v>
      </c>
    </row>
    <row r="182" spans="2:51" s="12" customFormat="1" ht="13.5">
      <c r="B182" s="222"/>
      <c r="C182" s="223"/>
      <c r="D182" s="219" t="s">
        <v>196</v>
      </c>
      <c r="E182" s="224" t="s">
        <v>22</v>
      </c>
      <c r="F182" s="225" t="s">
        <v>522</v>
      </c>
      <c r="G182" s="223"/>
      <c r="H182" s="226">
        <v>14</v>
      </c>
      <c r="I182" s="227"/>
      <c r="J182" s="223"/>
      <c r="K182" s="223"/>
      <c r="L182" s="228"/>
      <c r="M182" s="229"/>
      <c r="N182" s="230"/>
      <c r="O182" s="230"/>
      <c r="P182" s="230"/>
      <c r="Q182" s="230"/>
      <c r="R182" s="230"/>
      <c r="S182" s="230"/>
      <c r="T182" s="231"/>
      <c r="AT182" s="232" t="s">
        <v>196</v>
      </c>
      <c r="AU182" s="232" t="s">
        <v>83</v>
      </c>
      <c r="AV182" s="12" t="s">
        <v>83</v>
      </c>
      <c r="AW182" s="12" t="s">
        <v>38</v>
      </c>
      <c r="AX182" s="12" t="s">
        <v>75</v>
      </c>
      <c r="AY182" s="232" t="s">
        <v>150</v>
      </c>
    </row>
    <row r="183" spans="2:51" s="12" customFormat="1" ht="13.5">
      <c r="B183" s="222"/>
      <c r="C183" s="223"/>
      <c r="D183" s="219" t="s">
        <v>196</v>
      </c>
      <c r="E183" s="224" t="s">
        <v>22</v>
      </c>
      <c r="F183" s="225" t="s">
        <v>523</v>
      </c>
      <c r="G183" s="223"/>
      <c r="H183" s="226">
        <v>720</v>
      </c>
      <c r="I183" s="227"/>
      <c r="J183" s="223"/>
      <c r="K183" s="223"/>
      <c r="L183" s="228"/>
      <c r="M183" s="229"/>
      <c r="N183" s="230"/>
      <c r="O183" s="230"/>
      <c r="P183" s="230"/>
      <c r="Q183" s="230"/>
      <c r="R183" s="230"/>
      <c r="S183" s="230"/>
      <c r="T183" s="231"/>
      <c r="AT183" s="232" t="s">
        <v>196</v>
      </c>
      <c r="AU183" s="232" t="s">
        <v>83</v>
      </c>
      <c r="AV183" s="12" t="s">
        <v>83</v>
      </c>
      <c r="AW183" s="12" t="s">
        <v>38</v>
      </c>
      <c r="AX183" s="12" t="s">
        <v>75</v>
      </c>
      <c r="AY183" s="232" t="s">
        <v>150</v>
      </c>
    </row>
    <row r="184" spans="2:51" s="12" customFormat="1" ht="13.5">
      <c r="B184" s="222"/>
      <c r="C184" s="223"/>
      <c r="D184" s="219" t="s">
        <v>196</v>
      </c>
      <c r="E184" s="224" t="s">
        <v>22</v>
      </c>
      <c r="F184" s="225" t="s">
        <v>524</v>
      </c>
      <c r="G184" s="223"/>
      <c r="H184" s="226">
        <v>620</v>
      </c>
      <c r="I184" s="227"/>
      <c r="J184" s="223"/>
      <c r="K184" s="223"/>
      <c r="L184" s="228"/>
      <c r="M184" s="229"/>
      <c r="N184" s="230"/>
      <c r="O184" s="230"/>
      <c r="P184" s="230"/>
      <c r="Q184" s="230"/>
      <c r="R184" s="230"/>
      <c r="S184" s="230"/>
      <c r="T184" s="231"/>
      <c r="AT184" s="232" t="s">
        <v>196</v>
      </c>
      <c r="AU184" s="232" t="s">
        <v>83</v>
      </c>
      <c r="AV184" s="12" t="s">
        <v>83</v>
      </c>
      <c r="AW184" s="12" t="s">
        <v>38</v>
      </c>
      <c r="AX184" s="12" t="s">
        <v>75</v>
      </c>
      <c r="AY184" s="232" t="s">
        <v>150</v>
      </c>
    </row>
    <row r="185" spans="2:51" s="13" customFormat="1" ht="13.5">
      <c r="B185" s="233"/>
      <c r="C185" s="234"/>
      <c r="D185" s="219" t="s">
        <v>196</v>
      </c>
      <c r="E185" s="235" t="s">
        <v>22</v>
      </c>
      <c r="F185" s="236" t="s">
        <v>218</v>
      </c>
      <c r="G185" s="234"/>
      <c r="H185" s="237">
        <v>1354</v>
      </c>
      <c r="I185" s="238"/>
      <c r="J185" s="234"/>
      <c r="K185" s="234"/>
      <c r="L185" s="239"/>
      <c r="M185" s="240"/>
      <c r="N185" s="241"/>
      <c r="O185" s="241"/>
      <c r="P185" s="241"/>
      <c r="Q185" s="241"/>
      <c r="R185" s="241"/>
      <c r="S185" s="241"/>
      <c r="T185" s="242"/>
      <c r="AT185" s="243" t="s">
        <v>196</v>
      </c>
      <c r="AU185" s="243" t="s">
        <v>83</v>
      </c>
      <c r="AV185" s="13" t="s">
        <v>169</v>
      </c>
      <c r="AW185" s="13" t="s">
        <v>38</v>
      </c>
      <c r="AX185" s="13" t="s">
        <v>24</v>
      </c>
      <c r="AY185" s="243" t="s">
        <v>150</v>
      </c>
    </row>
    <row r="186" spans="2:65" s="1" customFormat="1" ht="25.5" customHeight="1">
      <c r="B186" s="41"/>
      <c r="C186" s="203" t="s">
        <v>525</v>
      </c>
      <c r="D186" s="203" t="s">
        <v>153</v>
      </c>
      <c r="E186" s="204" t="s">
        <v>526</v>
      </c>
      <c r="F186" s="205" t="s">
        <v>527</v>
      </c>
      <c r="G186" s="206" t="s">
        <v>192</v>
      </c>
      <c r="H186" s="207">
        <v>149</v>
      </c>
      <c r="I186" s="208"/>
      <c r="J186" s="209">
        <f>ROUND(I186*H186,2)</f>
        <v>0</v>
      </c>
      <c r="K186" s="205" t="s">
        <v>157</v>
      </c>
      <c r="L186" s="61"/>
      <c r="M186" s="210" t="s">
        <v>22</v>
      </c>
      <c r="N186" s="211" t="s">
        <v>46</v>
      </c>
      <c r="O186" s="42"/>
      <c r="P186" s="212">
        <f>O186*H186</f>
        <v>0</v>
      </c>
      <c r="Q186" s="212">
        <v>0</v>
      </c>
      <c r="R186" s="212">
        <f>Q186*H186</f>
        <v>0</v>
      </c>
      <c r="S186" s="212">
        <v>0</v>
      </c>
      <c r="T186" s="213">
        <f>S186*H186</f>
        <v>0</v>
      </c>
      <c r="AR186" s="24" t="s">
        <v>169</v>
      </c>
      <c r="AT186" s="24" t="s">
        <v>153</v>
      </c>
      <c r="AU186" s="24" t="s">
        <v>83</v>
      </c>
      <c r="AY186" s="24" t="s">
        <v>150</v>
      </c>
      <c r="BE186" s="214">
        <f>IF(N186="základní",J186,0)</f>
        <v>0</v>
      </c>
      <c r="BF186" s="214">
        <f>IF(N186="snížená",J186,0)</f>
        <v>0</v>
      </c>
      <c r="BG186" s="214">
        <f>IF(N186="zákl. přenesená",J186,0)</f>
        <v>0</v>
      </c>
      <c r="BH186" s="214">
        <f>IF(N186="sníž. přenesená",J186,0)</f>
        <v>0</v>
      </c>
      <c r="BI186" s="214">
        <f>IF(N186="nulová",J186,0)</f>
        <v>0</v>
      </c>
      <c r="BJ186" s="24" t="s">
        <v>24</v>
      </c>
      <c r="BK186" s="214">
        <f>ROUND(I186*H186,2)</f>
        <v>0</v>
      </c>
      <c r="BL186" s="24" t="s">
        <v>169</v>
      </c>
      <c r="BM186" s="24" t="s">
        <v>528</v>
      </c>
    </row>
    <row r="187" spans="2:51" s="12" customFormat="1" ht="13.5">
      <c r="B187" s="222"/>
      <c r="C187" s="223"/>
      <c r="D187" s="219" t="s">
        <v>196</v>
      </c>
      <c r="E187" s="224" t="s">
        <v>22</v>
      </c>
      <c r="F187" s="225" t="s">
        <v>529</v>
      </c>
      <c r="G187" s="223"/>
      <c r="H187" s="226">
        <v>149</v>
      </c>
      <c r="I187" s="227"/>
      <c r="J187" s="223"/>
      <c r="K187" s="223"/>
      <c r="L187" s="228"/>
      <c r="M187" s="229"/>
      <c r="N187" s="230"/>
      <c r="O187" s="230"/>
      <c r="P187" s="230"/>
      <c r="Q187" s="230"/>
      <c r="R187" s="230"/>
      <c r="S187" s="230"/>
      <c r="T187" s="231"/>
      <c r="AT187" s="232" t="s">
        <v>196</v>
      </c>
      <c r="AU187" s="232" t="s">
        <v>83</v>
      </c>
      <c r="AV187" s="12" t="s">
        <v>83</v>
      </c>
      <c r="AW187" s="12" t="s">
        <v>38</v>
      </c>
      <c r="AX187" s="12" t="s">
        <v>24</v>
      </c>
      <c r="AY187" s="232" t="s">
        <v>150</v>
      </c>
    </row>
    <row r="188" spans="2:65" s="1" customFormat="1" ht="38.25" customHeight="1">
      <c r="B188" s="41"/>
      <c r="C188" s="203" t="s">
        <v>530</v>
      </c>
      <c r="D188" s="203" t="s">
        <v>153</v>
      </c>
      <c r="E188" s="204" t="s">
        <v>531</v>
      </c>
      <c r="F188" s="205" t="s">
        <v>532</v>
      </c>
      <c r="G188" s="206" t="s">
        <v>192</v>
      </c>
      <c r="H188" s="207">
        <v>119</v>
      </c>
      <c r="I188" s="208"/>
      <c r="J188" s="209">
        <f>ROUND(I188*H188,2)</f>
        <v>0</v>
      </c>
      <c r="K188" s="205" t="s">
        <v>157</v>
      </c>
      <c r="L188" s="61"/>
      <c r="M188" s="210" t="s">
        <v>22</v>
      </c>
      <c r="N188" s="211" t="s">
        <v>46</v>
      </c>
      <c r="O188" s="42"/>
      <c r="P188" s="212">
        <f>O188*H188</f>
        <v>0</v>
      </c>
      <c r="Q188" s="212">
        <v>0</v>
      </c>
      <c r="R188" s="212">
        <f>Q188*H188</f>
        <v>0</v>
      </c>
      <c r="S188" s="212">
        <v>0</v>
      </c>
      <c r="T188" s="213">
        <f>S188*H188</f>
        <v>0</v>
      </c>
      <c r="AR188" s="24" t="s">
        <v>169</v>
      </c>
      <c r="AT188" s="24" t="s">
        <v>153</v>
      </c>
      <c r="AU188" s="24" t="s">
        <v>83</v>
      </c>
      <c r="AY188" s="24" t="s">
        <v>150</v>
      </c>
      <c r="BE188" s="214">
        <f>IF(N188="základní",J188,0)</f>
        <v>0</v>
      </c>
      <c r="BF188" s="214">
        <f>IF(N188="snížená",J188,0)</f>
        <v>0</v>
      </c>
      <c r="BG188" s="214">
        <f>IF(N188="zákl. přenesená",J188,0)</f>
        <v>0</v>
      </c>
      <c r="BH188" s="214">
        <f>IF(N188="sníž. přenesená",J188,0)</f>
        <v>0</v>
      </c>
      <c r="BI188" s="214">
        <f>IF(N188="nulová",J188,0)</f>
        <v>0</v>
      </c>
      <c r="BJ188" s="24" t="s">
        <v>24</v>
      </c>
      <c r="BK188" s="214">
        <f>ROUND(I188*H188,2)</f>
        <v>0</v>
      </c>
      <c r="BL188" s="24" t="s">
        <v>169</v>
      </c>
      <c r="BM188" s="24" t="s">
        <v>533</v>
      </c>
    </row>
    <row r="189" spans="2:47" s="1" customFormat="1" ht="40.5">
      <c r="B189" s="41"/>
      <c r="C189" s="63"/>
      <c r="D189" s="219" t="s">
        <v>194</v>
      </c>
      <c r="E189" s="63"/>
      <c r="F189" s="220" t="s">
        <v>534</v>
      </c>
      <c r="G189" s="63"/>
      <c r="H189" s="63"/>
      <c r="I189" s="172"/>
      <c r="J189" s="63"/>
      <c r="K189" s="63"/>
      <c r="L189" s="61"/>
      <c r="M189" s="221"/>
      <c r="N189" s="42"/>
      <c r="O189" s="42"/>
      <c r="P189" s="42"/>
      <c r="Q189" s="42"/>
      <c r="R189" s="42"/>
      <c r="S189" s="42"/>
      <c r="T189" s="78"/>
      <c r="AT189" s="24" t="s">
        <v>194</v>
      </c>
      <c r="AU189" s="24" t="s">
        <v>83</v>
      </c>
    </row>
    <row r="190" spans="2:51" s="12" customFormat="1" ht="13.5">
      <c r="B190" s="222"/>
      <c r="C190" s="223"/>
      <c r="D190" s="219" t="s">
        <v>196</v>
      </c>
      <c r="E190" s="224" t="s">
        <v>22</v>
      </c>
      <c r="F190" s="225" t="s">
        <v>535</v>
      </c>
      <c r="G190" s="223"/>
      <c r="H190" s="226">
        <v>119</v>
      </c>
      <c r="I190" s="227"/>
      <c r="J190" s="223"/>
      <c r="K190" s="223"/>
      <c r="L190" s="228"/>
      <c r="M190" s="229"/>
      <c r="N190" s="230"/>
      <c r="O190" s="230"/>
      <c r="P190" s="230"/>
      <c r="Q190" s="230"/>
      <c r="R190" s="230"/>
      <c r="S190" s="230"/>
      <c r="T190" s="231"/>
      <c r="AT190" s="232" t="s">
        <v>196</v>
      </c>
      <c r="AU190" s="232" t="s">
        <v>83</v>
      </c>
      <c r="AV190" s="12" t="s">
        <v>83</v>
      </c>
      <c r="AW190" s="12" t="s">
        <v>38</v>
      </c>
      <c r="AX190" s="12" t="s">
        <v>24</v>
      </c>
      <c r="AY190" s="232" t="s">
        <v>150</v>
      </c>
    </row>
    <row r="191" spans="2:65" s="1" customFormat="1" ht="25.5" customHeight="1">
      <c r="B191" s="41"/>
      <c r="C191" s="203" t="s">
        <v>536</v>
      </c>
      <c r="D191" s="203" t="s">
        <v>153</v>
      </c>
      <c r="E191" s="204" t="s">
        <v>537</v>
      </c>
      <c r="F191" s="205" t="s">
        <v>538</v>
      </c>
      <c r="G191" s="206" t="s">
        <v>192</v>
      </c>
      <c r="H191" s="207">
        <v>149</v>
      </c>
      <c r="I191" s="208"/>
      <c r="J191" s="209">
        <f>ROUND(I191*H191,2)</f>
        <v>0</v>
      </c>
      <c r="K191" s="205" t="s">
        <v>157</v>
      </c>
      <c r="L191" s="61"/>
      <c r="M191" s="210" t="s">
        <v>22</v>
      </c>
      <c r="N191" s="211" t="s">
        <v>46</v>
      </c>
      <c r="O191" s="42"/>
      <c r="P191" s="212">
        <f>O191*H191</f>
        <v>0</v>
      </c>
      <c r="Q191" s="212">
        <v>0.00601</v>
      </c>
      <c r="R191" s="212">
        <f>Q191*H191</f>
        <v>0.89549</v>
      </c>
      <c r="S191" s="212">
        <v>0</v>
      </c>
      <c r="T191" s="213">
        <f>S191*H191</f>
        <v>0</v>
      </c>
      <c r="AR191" s="24" t="s">
        <v>169</v>
      </c>
      <c r="AT191" s="24" t="s">
        <v>153</v>
      </c>
      <c r="AU191" s="24" t="s">
        <v>83</v>
      </c>
      <c r="AY191" s="24" t="s">
        <v>150</v>
      </c>
      <c r="BE191" s="214">
        <f>IF(N191="základní",J191,0)</f>
        <v>0</v>
      </c>
      <c r="BF191" s="214">
        <f>IF(N191="snížená",J191,0)</f>
        <v>0</v>
      </c>
      <c r="BG191" s="214">
        <f>IF(N191="zákl. přenesená",J191,0)</f>
        <v>0</v>
      </c>
      <c r="BH191" s="214">
        <f>IF(N191="sníž. přenesená",J191,0)</f>
        <v>0</v>
      </c>
      <c r="BI191" s="214">
        <f>IF(N191="nulová",J191,0)</f>
        <v>0</v>
      </c>
      <c r="BJ191" s="24" t="s">
        <v>24</v>
      </c>
      <c r="BK191" s="214">
        <f>ROUND(I191*H191,2)</f>
        <v>0</v>
      </c>
      <c r="BL191" s="24" t="s">
        <v>169</v>
      </c>
      <c r="BM191" s="24" t="s">
        <v>539</v>
      </c>
    </row>
    <row r="192" spans="2:51" s="12" customFormat="1" ht="13.5">
      <c r="B192" s="222"/>
      <c r="C192" s="223"/>
      <c r="D192" s="219" t="s">
        <v>196</v>
      </c>
      <c r="E192" s="224" t="s">
        <v>22</v>
      </c>
      <c r="F192" s="225" t="s">
        <v>540</v>
      </c>
      <c r="G192" s="223"/>
      <c r="H192" s="226">
        <v>149</v>
      </c>
      <c r="I192" s="227"/>
      <c r="J192" s="223"/>
      <c r="K192" s="223"/>
      <c r="L192" s="228"/>
      <c r="M192" s="229"/>
      <c r="N192" s="230"/>
      <c r="O192" s="230"/>
      <c r="P192" s="230"/>
      <c r="Q192" s="230"/>
      <c r="R192" s="230"/>
      <c r="S192" s="230"/>
      <c r="T192" s="231"/>
      <c r="AT192" s="232" t="s">
        <v>196</v>
      </c>
      <c r="AU192" s="232" t="s">
        <v>83</v>
      </c>
      <c r="AV192" s="12" t="s">
        <v>83</v>
      </c>
      <c r="AW192" s="12" t="s">
        <v>38</v>
      </c>
      <c r="AX192" s="12" t="s">
        <v>24</v>
      </c>
      <c r="AY192" s="232" t="s">
        <v>150</v>
      </c>
    </row>
    <row r="193" spans="2:65" s="1" customFormat="1" ht="25.5" customHeight="1">
      <c r="B193" s="41"/>
      <c r="C193" s="203" t="s">
        <v>541</v>
      </c>
      <c r="D193" s="203" t="s">
        <v>153</v>
      </c>
      <c r="E193" s="204" t="s">
        <v>542</v>
      </c>
      <c r="F193" s="205" t="s">
        <v>543</v>
      </c>
      <c r="G193" s="206" t="s">
        <v>192</v>
      </c>
      <c r="H193" s="207">
        <v>238</v>
      </c>
      <c r="I193" s="208"/>
      <c r="J193" s="209">
        <f>ROUND(I193*H193,2)</f>
        <v>0</v>
      </c>
      <c r="K193" s="205" t="s">
        <v>22</v>
      </c>
      <c r="L193" s="61"/>
      <c r="M193" s="210" t="s">
        <v>22</v>
      </c>
      <c r="N193" s="211" t="s">
        <v>46</v>
      </c>
      <c r="O193" s="42"/>
      <c r="P193" s="212">
        <f>O193*H193</f>
        <v>0</v>
      </c>
      <c r="Q193" s="212">
        <v>0.00071</v>
      </c>
      <c r="R193" s="212">
        <f>Q193*H193</f>
        <v>0.16898</v>
      </c>
      <c r="S193" s="212">
        <v>0</v>
      </c>
      <c r="T193" s="213">
        <f>S193*H193</f>
        <v>0</v>
      </c>
      <c r="AR193" s="24" t="s">
        <v>169</v>
      </c>
      <c r="AT193" s="24" t="s">
        <v>153</v>
      </c>
      <c r="AU193" s="24" t="s">
        <v>83</v>
      </c>
      <c r="AY193" s="24" t="s">
        <v>150</v>
      </c>
      <c r="BE193" s="214">
        <f>IF(N193="základní",J193,0)</f>
        <v>0</v>
      </c>
      <c r="BF193" s="214">
        <f>IF(N193="snížená",J193,0)</f>
        <v>0</v>
      </c>
      <c r="BG193" s="214">
        <f>IF(N193="zákl. přenesená",J193,0)</f>
        <v>0</v>
      </c>
      <c r="BH193" s="214">
        <f>IF(N193="sníž. přenesená",J193,0)</f>
        <v>0</v>
      </c>
      <c r="BI193" s="214">
        <f>IF(N193="nulová",J193,0)</f>
        <v>0</v>
      </c>
      <c r="BJ193" s="24" t="s">
        <v>24</v>
      </c>
      <c r="BK193" s="214">
        <f>ROUND(I193*H193,2)</f>
        <v>0</v>
      </c>
      <c r="BL193" s="24" t="s">
        <v>169</v>
      </c>
      <c r="BM193" s="24" t="s">
        <v>544</v>
      </c>
    </row>
    <row r="194" spans="2:51" s="12" customFormat="1" ht="13.5">
      <c r="B194" s="222"/>
      <c r="C194" s="223"/>
      <c r="D194" s="219" t="s">
        <v>196</v>
      </c>
      <c r="E194" s="224" t="s">
        <v>22</v>
      </c>
      <c r="F194" s="225" t="s">
        <v>545</v>
      </c>
      <c r="G194" s="223"/>
      <c r="H194" s="226">
        <v>238</v>
      </c>
      <c r="I194" s="227"/>
      <c r="J194" s="223"/>
      <c r="K194" s="223"/>
      <c r="L194" s="228"/>
      <c r="M194" s="229"/>
      <c r="N194" s="230"/>
      <c r="O194" s="230"/>
      <c r="P194" s="230"/>
      <c r="Q194" s="230"/>
      <c r="R194" s="230"/>
      <c r="S194" s="230"/>
      <c r="T194" s="231"/>
      <c r="AT194" s="232" t="s">
        <v>196</v>
      </c>
      <c r="AU194" s="232" t="s">
        <v>83</v>
      </c>
      <c r="AV194" s="12" t="s">
        <v>83</v>
      </c>
      <c r="AW194" s="12" t="s">
        <v>38</v>
      </c>
      <c r="AX194" s="12" t="s">
        <v>24</v>
      </c>
      <c r="AY194" s="232" t="s">
        <v>150</v>
      </c>
    </row>
    <row r="195" spans="2:65" s="1" customFormat="1" ht="38.25" customHeight="1">
      <c r="B195" s="41"/>
      <c r="C195" s="203" t="s">
        <v>546</v>
      </c>
      <c r="D195" s="203" t="s">
        <v>153</v>
      </c>
      <c r="E195" s="204" t="s">
        <v>547</v>
      </c>
      <c r="F195" s="205" t="s">
        <v>548</v>
      </c>
      <c r="G195" s="206" t="s">
        <v>192</v>
      </c>
      <c r="H195" s="207">
        <v>119</v>
      </c>
      <c r="I195" s="208"/>
      <c r="J195" s="209">
        <f>ROUND(I195*H195,2)</f>
        <v>0</v>
      </c>
      <c r="K195" s="205" t="s">
        <v>157</v>
      </c>
      <c r="L195" s="61"/>
      <c r="M195" s="210" t="s">
        <v>22</v>
      </c>
      <c r="N195" s="211" t="s">
        <v>46</v>
      </c>
      <c r="O195" s="42"/>
      <c r="P195" s="212">
        <f>O195*H195</f>
        <v>0</v>
      </c>
      <c r="Q195" s="212">
        <v>0</v>
      </c>
      <c r="R195" s="212">
        <f>Q195*H195</f>
        <v>0</v>
      </c>
      <c r="S195" s="212">
        <v>0</v>
      </c>
      <c r="T195" s="213">
        <f>S195*H195</f>
        <v>0</v>
      </c>
      <c r="AR195" s="24" t="s">
        <v>169</v>
      </c>
      <c r="AT195" s="24" t="s">
        <v>153</v>
      </c>
      <c r="AU195" s="24" t="s">
        <v>83</v>
      </c>
      <c r="AY195" s="24" t="s">
        <v>150</v>
      </c>
      <c r="BE195" s="214">
        <f>IF(N195="základní",J195,0)</f>
        <v>0</v>
      </c>
      <c r="BF195" s="214">
        <f>IF(N195="snížená",J195,0)</f>
        <v>0</v>
      </c>
      <c r="BG195" s="214">
        <f>IF(N195="zákl. přenesená",J195,0)</f>
        <v>0</v>
      </c>
      <c r="BH195" s="214">
        <f>IF(N195="sníž. přenesená",J195,0)</f>
        <v>0</v>
      </c>
      <c r="BI195" s="214">
        <f>IF(N195="nulová",J195,0)</f>
        <v>0</v>
      </c>
      <c r="BJ195" s="24" t="s">
        <v>24</v>
      </c>
      <c r="BK195" s="214">
        <f>ROUND(I195*H195,2)</f>
        <v>0</v>
      </c>
      <c r="BL195" s="24" t="s">
        <v>169</v>
      </c>
      <c r="BM195" s="24" t="s">
        <v>549</v>
      </c>
    </row>
    <row r="196" spans="2:47" s="1" customFormat="1" ht="40.5">
      <c r="B196" s="41"/>
      <c r="C196" s="63"/>
      <c r="D196" s="219" t="s">
        <v>194</v>
      </c>
      <c r="E196" s="63"/>
      <c r="F196" s="220" t="s">
        <v>550</v>
      </c>
      <c r="G196" s="63"/>
      <c r="H196" s="63"/>
      <c r="I196" s="172"/>
      <c r="J196" s="63"/>
      <c r="K196" s="63"/>
      <c r="L196" s="61"/>
      <c r="M196" s="221"/>
      <c r="N196" s="42"/>
      <c r="O196" s="42"/>
      <c r="P196" s="42"/>
      <c r="Q196" s="42"/>
      <c r="R196" s="42"/>
      <c r="S196" s="42"/>
      <c r="T196" s="78"/>
      <c r="AT196" s="24" t="s">
        <v>194</v>
      </c>
      <c r="AU196" s="24" t="s">
        <v>83</v>
      </c>
    </row>
    <row r="197" spans="2:51" s="12" customFormat="1" ht="13.5">
      <c r="B197" s="222"/>
      <c r="C197" s="223"/>
      <c r="D197" s="219" t="s">
        <v>196</v>
      </c>
      <c r="E197" s="224" t="s">
        <v>22</v>
      </c>
      <c r="F197" s="225" t="s">
        <v>535</v>
      </c>
      <c r="G197" s="223"/>
      <c r="H197" s="226">
        <v>119</v>
      </c>
      <c r="I197" s="227"/>
      <c r="J197" s="223"/>
      <c r="K197" s="223"/>
      <c r="L197" s="228"/>
      <c r="M197" s="229"/>
      <c r="N197" s="230"/>
      <c r="O197" s="230"/>
      <c r="P197" s="230"/>
      <c r="Q197" s="230"/>
      <c r="R197" s="230"/>
      <c r="S197" s="230"/>
      <c r="T197" s="231"/>
      <c r="AT197" s="232" t="s">
        <v>196</v>
      </c>
      <c r="AU197" s="232" t="s">
        <v>83</v>
      </c>
      <c r="AV197" s="12" t="s">
        <v>83</v>
      </c>
      <c r="AW197" s="12" t="s">
        <v>38</v>
      </c>
      <c r="AX197" s="12" t="s">
        <v>24</v>
      </c>
      <c r="AY197" s="232" t="s">
        <v>150</v>
      </c>
    </row>
    <row r="198" spans="2:65" s="1" customFormat="1" ht="25.5" customHeight="1">
      <c r="B198" s="41"/>
      <c r="C198" s="203" t="s">
        <v>551</v>
      </c>
      <c r="D198" s="203" t="s">
        <v>153</v>
      </c>
      <c r="E198" s="204" t="s">
        <v>552</v>
      </c>
      <c r="F198" s="205" t="s">
        <v>553</v>
      </c>
      <c r="G198" s="206" t="s">
        <v>192</v>
      </c>
      <c r="H198" s="207">
        <v>119</v>
      </c>
      <c r="I198" s="208"/>
      <c r="J198" s="209">
        <f>ROUND(I198*H198,2)</f>
        <v>0</v>
      </c>
      <c r="K198" s="205" t="s">
        <v>157</v>
      </c>
      <c r="L198" s="61"/>
      <c r="M198" s="210" t="s">
        <v>22</v>
      </c>
      <c r="N198" s="211" t="s">
        <v>46</v>
      </c>
      <c r="O198" s="42"/>
      <c r="P198" s="212">
        <f>O198*H198</f>
        <v>0</v>
      </c>
      <c r="Q198" s="212">
        <v>0</v>
      </c>
      <c r="R198" s="212">
        <f>Q198*H198</f>
        <v>0</v>
      </c>
      <c r="S198" s="212">
        <v>0</v>
      </c>
      <c r="T198" s="213">
        <f>S198*H198</f>
        <v>0</v>
      </c>
      <c r="AR198" s="24" t="s">
        <v>169</v>
      </c>
      <c r="AT198" s="24" t="s">
        <v>153</v>
      </c>
      <c r="AU198" s="24" t="s">
        <v>83</v>
      </c>
      <c r="AY198" s="24" t="s">
        <v>150</v>
      </c>
      <c r="BE198" s="214">
        <f>IF(N198="základní",J198,0)</f>
        <v>0</v>
      </c>
      <c r="BF198" s="214">
        <f>IF(N198="snížená",J198,0)</f>
        <v>0</v>
      </c>
      <c r="BG198" s="214">
        <f>IF(N198="zákl. přenesená",J198,0)</f>
        <v>0</v>
      </c>
      <c r="BH198" s="214">
        <f>IF(N198="sníž. přenesená",J198,0)</f>
        <v>0</v>
      </c>
      <c r="BI198" s="214">
        <f>IF(N198="nulová",J198,0)</f>
        <v>0</v>
      </c>
      <c r="BJ198" s="24" t="s">
        <v>24</v>
      </c>
      <c r="BK198" s="214">
        <f>ROUND(I198*H198,2)</f>
        <v>0</v>
      </c>
      <c r="BL198" s="24" t="s">
        <v>169</v>
      </c>
      <c r="BM198" s="24" t="s">
        <v>554</v>
      </c>
    </row>
    <row r="199" spans="2:47" s="1" customFormat="1" ht="40.5">
      <c r="B199" s="41"/>
      <c r="C199" s="63"/>
      <c r="D199" s="219" t="s">
        <v>194</v>
      </c>
      <c r="E199" s="63"/>
      <c r="F199" s="220" t="s">
        <v>555</v>
      </c>
      <c r="G199" s="63"/>
      <c r="H199" s="63"/>
      <c r="I199" s="172"/>
      <c r="J199" s="63"/>
      <c r="K199" s="63"/>
      <c r="L199" s="61"/>
      <c r="M199" s="221"/>
      <c r="N199" s="42"/>
      <c r="O199" s="42"/>
      <c r="P199" s="42"/>
      <c r="Q199" s="42"/>
      <c r="R199" s="42"/>
      <c r="S199" s="42"/>
      <c r="T199" s="78"/>
      <c r="AT199" s="24" t="s">
        <v>194</v>
      </c>
      <c r="AU199" s="24" t="s">
        <v>83</v>
      </c>
    </row>
    <row r="200" spans="2:51" s="12" customFormat="1" ht="13.5">
      <c r="B200" s="222"/>
      <c r="C200" s="223"/>
      <c r="D200" s="219" t="s">
        <v>196</v>
      </c>
      <c r="E200" s="224" t="s">
        <v>22</v>
      </c>
      <c r="F200" s="225" t="s">
        <v>535</v>
      </c>
      <c r="G200" s="223"/>
      <c r="H200" s="226">
        <v>119</v>
      </c>
      <c r="I200" s="227"/>
      <c r="J200" s="223"/>
      <c r="K200" s="223"/>
      <c r="L200" s="228"/>
      <c r="M200" s="229"/>
      <c r="N200" s="230"/>
      <c r="O200" s="230"/>
      <c r="P200" s="230"/>
      <c r="Q200" s="230"/>
      <c r="R200" s="230"/>
      <c r="S200" s="230"/>
      <c r="T200" s="231"/>
      <c r="AT200" s="232" t="s">
        <v>196</v>
      </c>
      <c r="AU200" s="232" t="s">
        <v>83</v>
      </c>
      <c r="AV200" s="12" t="s">
        <v>83</v>
      </c>
      <c r="AW200" s="12" t="s">
        <v>38</v>
      </c>
      <c r="AX200" s="12" t="s">
        <v>24</v>
      </c>
      <c r="AY200" s="232" t="s">
        <v>150</v>
      </c>
    </row>
    <row r="201" spans="2:65" s="1" customFormat="1" ht="51" customHeight="1">
      <c r="B201" s="41"/>
      <c r="C201" s="203" t="s">
        <v>556</v>
      </c>
      <c r="D201" s="203" t="s">
        <v>153</v>
      </c>
      <c r="E201" s="204" t="s">
        <v>557</v>
      </c>
      <c r="F201" s="205" t="s">
        <v>558</v>
      </c>
      <c r="G201" s="206" t="s">
        <v>192</v>
      </c>
      <c r="H201" s="207">
        <v>14</v>
      </c>
      <c r="I201" s="208"/>
      <c r="J201" s="209">
        <f>ROUND(I201*H201,2)</f>
        <v>0</v>
      </c>
      <c r="K201" s="205" t="s">
        <v>157</v>
      </c>
      <c r="L201" s="61"/>
      <c r="M201" s="210" t="s">
        <v>22</v>
      </c>
      <c r="N201" s="211" t="s">
        <v>46</v>
      </c>
      <c r="O201" s="42"/>
      <c r="P201" s="212">
        <f>O201*H201</f>
        <v>0</v>
      </c>
      <c r="Q201" s="212">
        <v>0.08425</v>
      </c>
      <c r="R201" s="212">
        <f>Q201*H201</f>
        <v>1.1795</v>
      </c>
      <c r="S201" s="212">
        <v>0</v>
      </c>
      <c r="T201" s="213">
        <f>S201*H201</f>
        <v>0</v>
      </c>
      <c r="AR201" s="24" t="s">
        <v>169</v>
      </c>
      <c r="AT201" s="24" t="s">
        <v>153</v>
      </c>
      <c r="AU201" s="24" t="s">
        <v>83</v>
      </c>
      <c r="AY201" s="24" t="s">
        <v>150</v>
      </c>
      <c r="BE201" s="214">
        <f>IF(N201="základní",J201,0)</f>
        <v>0</v>
      </c>
      <c r="BF201" s="214">
        <f>IF(N201="snížená",J201,0)</f>
        <v>0</v>
      </c>
      <c r="BG201" s="214">
        <f>IF(N201="zákl. přenesená",J201,0)</f>
        <v>0</v>
      </c>
      <c r="BH201" s="214">
        <f>IF(N201="sníž. přenesená",J201,0)</f>
        <v>0</v>
      </c>
      <c r="BI201" s="214">
        <f>IF(N201="nulová",J201,0)</f>
        <v>0</v>
      </c>
      <c r="BJ201" s="24" t="s">
        <v>24</v>
      </c>
      <c r="BK201" s="214">
        <f>ROUND(I201*H201,2)</f>
        <v>0</v>
      </c>
      <c r="BL201" s="24" t="s">
        <v>169</v>
      </c>
      <c r="BM201" s="24" t="s">
        <v>559</v>
      </c>
    </row>
    <row r="202" spans="2:47" s="1" customFormat="1" ht="189">
      <c r="B202" s="41"/>
      <c r="C202" s="63"/>
      <c r="D202" s="219" t="s">
        <v>194</v>
      </c>
      <c r="E202" s="63"/>
      <c r="F202" s="220" t="s">
        <v>560</v>
      </c>
      <c r="G202" s="63"/>
      <c r="H202" s="63"/>
      <c r="I202" s="172"/>
      <c r="J202" s="63"/>
      <c r="K202" s="63"/>
      <c r="L202" s="61"/>
      <c r="M202" s="221"/>
      <c r="N202" s="42"/>
      <c r="O202" s="42"/>
      <c r="P202" s="42"/>
      <c r="Q202" s="42"/>
      <c r="R202" s="42"/>
      <c r="S202" s="42"/>
      <c r="T202" s="78"/>
      <c r="AT202" s="24" t="s">
        <v>194</v>
      </c>
      <c r="AU202" s="24" t="s">
        <v>83</v>
      </c>
    </row>
    <row r="203" spans="2:51" s="12" customFormat="1" ht="13.5">
      <c r="B203" s="222"/>
      <c r="C203" s="223"/>
      <c r="D203" s="219" t="s">
        <v>196</v>
      </c>
      <c r="E203" s="224" t="s">
        <v>22</v>
      </c>
      <c r="F203" s="225" t="s">
        <v>561</v>
      </c>
      <c r="G203" s="223"/>
      <c r="H203" s="226">
        <v>14</v>
      </c>
      <c r="I203" s="227"/>
      <c r="J203" s="223"/>
      <c r="K203" s="223"/>
      <c r="L203" s="228"/>
      <c r="M203" s="229"/>
      <c r="N203" s="230"/>
      <c r="O203" s="230"/>
      <c r="P203" s="230"/>
      <c r="Q203" s="230"/>
      <c r="R203" s="230"/>
      <c r="S203" s="230"/>
      <c r="T203" s="231"/>
      <c r="AT203" s="232" t="s">
        <v>196</v>
      </c>
      <c r="AU203" s="232" t="s">
        <v>83</v>
      </c>
      <c r="AV203" s="12" t="s">
        <v>83</v>
      </c>
      <c r="AW203" s="12" t="s">
        <v>38</v>
      </c>
      <c r="AX203" s="12" t="s">
        <v>24</v>
      </c>
      <c r="AY203" s="232" t="s">
        <v>150</v>
      </c>
    </row>
    <row r="204" spans="2:65" s="1" customFormat="1" ht="38.25" customHeight="1">
      <c r="B204" s="41"/>
      <c r="C204" s="245" t="s">
        <v>562</v>
      </c>
      <c r="D204" s="245" t="s">
        <v>281</v>
      </c>
      <c r="E204" s="246" t="s">
        <v>563</v>
      </c>
      <c r="F204" s="247" t="s">
        <v>564</v>
      </c>
      <c r="G204" s="248" t="s">
        <v>192</v>
      </c>
      <c r="H204" s="249">
        <v>12.444</v>
      </c>
      <c r="I204" s="250"/>
      <c r="J204" s="251">
        <f>ROUND(I204*H204,2)</f>
        <v>0</v>
      </c>
      <c r="K204" s="247" t="s">
        <v>22</v>
      </c>
      <c r="L204" s="252"/>
      <c r="M204" s="253" t="s">
        <v>22</v>
      </c>
      <c r="N204" s="254" t="s">
        <v>46</v>
      </c>
      <c r="O204" s="42"/>
      <c r="P204" s="212">
        <f>O204*H204</f>
        <v>0</v>
      </c>
      <c r="Q204" s="212">
        <v>0.131</v>
      </c>
      <c r="R204" s="212">
        <f>Q204*H204</f>
        <v>1.6301640000000002</v>
      </c>
      <c r="S204" s="212">
        <v>0</v>
      </c>
      <c r="T204" s="213">
        <f>S204*H204</f>
        <v>0</v>
      </c>
      <c r="AR204" s="24" t="s">
        <v>230</v>
      </c>
      <c r="AT204" s="24" t="s">
        <v>281</v>
      </c>
      <c r="AU204" s="24" t="s">
        <v>83</v>
      </c>
      <c r="AY204" s="24" t="s">
        <v>150</v>
      </c>
      <c r="BE204" s="214">
        <f>IF(N204="základní",J204,0)</f>
        <v>0</v>
      </c>
      <c r="BF204" s="214">
        <f>IF(N204="snížená",J204,0)</f>
        <v>0</v>
      </c>
      <c r="BG204" s="214">
        <f>IF(N204="zákl. přenesená",J204,0)</f>
        <v>0</v>
      </c>
      <c r="BH204" s="214">
        <f>IF(N204="sníž. přenesená",J204,0)</f>
        <v>0</v>
      </c>
      <c r="BI204" s="214">
        <f>IF(N204="nulová",J204,0)</f>
        <v>0</v>
      </c>
      <c r="BJ204" s="24" t="s">
        <v>24</v>
      </c>
      <c r="BK204" s="214">
        <f>ROUND(I204*H204,2)</f>
        <v>0</v>
      </c>
      <c r="BL204" s="24" t="s">
        <v>169</v>
      </c>
      <c r="BM204" s="24" t="s">
        <v>565</v>
      </c>
    </row>
    <row r="205" spans="2:51" s="12" customFormat="1" ht="13.5">
      <c r="B205" s="222"/>
      <c r="C205" s="223"/>
      <c r="D205" s="219" t="s">
        <v>196</v>
      </c>
      <c r="E205" s="224" t="s">
        <v>22</v>
      </c>
      <c r="F205" s="225" t="s">
        <v>566</v>
      </c>
      <c r="G205" s="223"/>
      <c r="H205" s="226">
        <v>12.444</v>
      </c>
      <c r="I205" s="227"/>
      <c r="J205" s="223"/>
      <c r="K205" s="223"/>
      <c r="L205" s="228"/>
      <c r="M205" s="229"/>
      <c r="N205" s="230"/>
      <c r="O205" s="230"/>
      <c r="P205" s="230"/>
      <c r="Q205" s="230"/>
      <c r="R205" s="230"/>
      <c r="S205" s="230"/>
      <c r="T205" s="231"/>
      <c r="AT205" s="232" t="s">
        <v>196</v>
      </c>
      <c r="AU205" s="232" t="s">
        <v>83</v>
      </c>
      <c r="AV205" s="12" t="s">
        <v>83</v>
      </c>
      <c r="AW205" s="12" t="s">
        <v>38</v>
      </c>
      <c r="AX205" s="12" t="s">
        <v>24</v>
      </c>
      <c r="AY205" s="232" t="s">
        <v>150</v>
      </c>
    </row>
    <row r="206" spans="2:65" s="1" customFormat="1" ht="25.5" customHeight="1">
      <c r="B206" s="41"/>
      <c r="C206" s="245" t="s">
        <v>567</v>
      </c>
      <c r="D206" s="245" t="s">
        <v>281</v>
      </c>
      <c r="E206" s="246" t="s">
        <v>568</v>
      </c>
      <c r="F206" s="247" t="s">
        <v>569</v>
      </c>
      <c r="G206" s="248" t="s">
        <v>192</v>
      </c>
      <c r="H206" s="249">
        <v>1.836</v>
      </c>
      <c r="I206" s="250"/>
      <c r="J206" s="251">
        <f>ROUND(I206*H206,2)</f>
        <v>0</v>
      </c>
      <c r="K206" s="247" t="s">
        <v>157</v>
      </c>
      <c r="L206" s="252"/>
      <c r="M206" s="253" t="s">
        <v>22</v>
      </c>
      <c r="N206" s="254" t="s">
        <v>46</v>
      </c>
      <c r="O206" s="42"/>
      <c r="P206" s="212">
        <f>O206*H206</f>
        <v>0</v>
      </c>
      <c r="Q206" s="212">
        <v>0.131</v>
      </c>
      <c r="R206" s="212">
        <f>Q206*H206</f>
        <v>0.240516</v>
      </c>
      <c r="S206" s="212">
        <v>0</v>
      </c>
      <c r="T206" s="213">
        <f>S206*H206</f>
        <v>0</v>
      </c>
      <c r="AR206" s="24" t="s">
        <v>230</v>
      </c>
      <c r="AT206" s="24" t="s">
        <v>281</v>
      </c>
      <c r="AU206" s="24" t="s">
        <v>83</v>
      </c>
      <c r="AY206" s="24" t="s">
        <v>150</v>
      </c>
      <c r="BE206" s="214">
        <f>IF(N206="základní",J206,0)</f>
        <v>0</v>
      </c>
      <c r="BF206" s="214">
        <f>IF(N206="snížená",J206,0)</f>
        <v>0</v>
      </c>
      <c r="BG206" s="214">
        <f>IF(N206="zákl. přenesená",J206,0)</f>
        <v>0</v>
      </c>
      <c r="BH206" s="214">
        <f>IF(N206="sníž. přenesená",J206,0)</f>
        <v>0</v>
      </c>
      <c r="BI206" s="214">
        <f>IF(N206="nulová",J206,0)</f>
        <v>0</v>
      </c>
      <c r="BJ206" s="24" t="s">
        <v>24</v>
      </c>
      <c r="BK206" s="214">
        <f>ROUND(I206*H206,2)</f>
        <v>0</v>
      </c>
      <c r="BL206" s="24" t="s">
        <v>169</v>
      </c>
      <c r="BM206" s="24" t="s">
        <v>570</v>
      </c>
    </row>
    <row r="207" spans="2:51" s="12" customFormat="1" ht="13.5">
      <c r="B207" s="222"/>
      <c r="C207" s="223"/>
      <c r="D207" s="219" t="s">
        <v>196</v>
      </c>
      <c r="E207" s="224" t="s">
        <v>22</v>
      </c>
      <c r="F207" s="225" t="s">
        <v>571</v>
      </c>
      <c r="G207" s="223"/>
      <c r="H207" s="226">
        <v>1.836</v>
      </c>
      <c r="I207" s="227"/>
      <c r="J207" s="223"/>
      <c r="K207" s="223"/>
      <c r="L207" s="228"/>
      <c r="M207" s="229"/>
      <c r="N207" s="230"/>
      <c r="O207" s="230"/>
      <c r="P207" s="230"/>
      <c r="Q207" s="230"/>
      <c r="R207" s="230"/>
      <c r="S207" s="230"/>
      <c r="T207" s="231"/>
      <c r="AT207" s="232" t="s">
        <v>196</v>
      </c>
      <c r="AU207" s="232" t="s">
        <v>83</v>
      </c>
      <c r="AV207" s="12" t="s">
        <v>83</v>
      </c>
      <c r="AW207" s="12" t="s">
        <v>38</v>
      </c>
      <c r="AX207" s="12" t="s">
        <v>24</v>
      </c>
      <c r="AY207" s="232" t="s">
        <v>150</v>
      </c>
    </row>
    <row r="208" spans="2:65" s="1" customFormat="1" ht="51" customHeight="1">
      <c r="B208" s="41"/>
      <c r="C208" s="203" t="s">
        <v>572</v>
      </c>
      <c r="D208" s="203" t="s">
        <v>153</v>
      </c>
      <c r="E208" s="204" t="s">
        <v>573</v>
      </c>
      <c r="F208" s="205" t="s">
        <v>574</v>
      </c>
      <c r="G208" s="206" t="s">
        <v>192</v>
      </c>
      <c r="H208" s="207">
        <v>620</v>
      </c>
      <c r="I208" s="208"/>
      <c r="J208" s="209">
        <f>ROUND(I208*H208,2)</f>
        <v>0</v>
      </c>
      <c r="K208" s="205" t="s">
        <v>157</v>
      </c>
      <c r="L208" s="61"/>
      <c r="M208" s="210" t="s">
        <v>22</v>
      </c>
      <c r="N208" s="211" t="s">
        <v>46</v>
      </c>
      <c r="O208" s="42"/>
      <c r="P208" s="212">
        <f>O208*H208</f>
        <v>0</v>
      </c>
      <c r="Q208" s="212">
        <v>0.10362</v>
      </c>
      <c r="R208" s="212">
        <f>Q208*H208</f>
        <v>64.2444</v>
      </c>
      <c r="S208" s="212">
        <v>0</v>
      </c>
      <c r="T208" s="213">
        <f>S208*H208</f>
        <v>0</v>
      </c>
      <c r="AR208" s="24" t="s">
        <v>169</v>
      </c>
      <c r="AT208" s="24" t="s">
        <v>153</v>
      </c>
      <c r="AU208" s="24" t="s">
        <v>83</v>
      </c>
      <c r="AY208" s="24" t="s">
        <v>150</v>
      </c>
      <c r="BE208" s="214">
        <f>IF(N208="základní",J208,0)</f>
        <v>0</v>
      </c>
      <c r="BF208" s="214">
        <f>IF(N208="snížená",J208,0)</f>
        <v>0</v>
      </c>
      <c r="BG208" s="214">
        <f>IF(N208="zákl. přenesená",J208,0)</f>
        <v>0</v>
      </c>
      <c r="BH208" s="214">
        <f>IF(N208="sníž. přenesená",J208,0)</f>
        <v>0</v>
      </c>
      <c r="BI208" s="214">
        <f>IF(N208="nulová",J208,0)</f>
        <v>0</v>
      </c>
      <c r="BJ208" s="24" t="s">
        <v>24</v>
      </c>
      <c r="BK208" s="214">
        <f>ROUND(I208*H208,2)</f>
        <v>0</v>
      </c>
      <c r="BL208" s="24" t="s">
        <v>169</v>
      </c>
      <c r="BM208" s="24" t="s">
        <v>575</v>
      </c>
    </row>
    <row r="209" spans="2:47" s="1" customFormat="1" ht="202.5">
      <c r="B209" s="41"/>
      <c r="C209" s="63"/>
      <c r="D209" s="219" t="s">
        <v>194</v>
      </c>
      <c r="E209" s="63"/>
      <c r="F209" s="220" t="s">
        <v>576</v>
      </c>
      <c r="G209" s="63"/>
      <c r="H209" s="63"/>
      <c r="I209" s="172"/>
      <c r="J209" s="63"/>
      <c r="K209" s="63"/>
      <c r="L209" s="61"/>
      <c r="M209" s="221"/>
      <c r="N209" s="42"/>
      <c r="O209" s="42"/>
      <c r="P209" s="42"/>
      <c r="Q209" s="42"/>
      <c r="R209" s="42"/>
      <c r="S209" s="42"/>
      <c r="T209" s="78"/>
      <c r="AT209" s="24" t="s">
        <v>194</v>
      </c>
      <c r="AU209" s="24" t="s">
        <v>83</v>
      </c>
    </row>
    <row r="210" spans="2:51" s="12" customFormat="1" ht="13.5">
      <c r="B210" s="222"/>
      <c r="C210" s="223"/>
      <c r="D210" s="219" t="s">
        <v>196</v>
      </c>
      <c r="E210" s="224" t="s">
        <v>22</v>
      </c>
      <c r="F210" s="225" t="s">
        <v>577</v>
      </c>
      <c r="G210" s="223"/>
      <c r="H210" s="226">
        <v>620</v>
      </c>
      <c r="I210" s="227"/>
      <c r="J210" s="223"/>
      <c r="K210" s="223"/>
      <c r="L210" s="228"/>
      <c r="M210" s="229"/>
      <c r="N210" s="230"/>
      <c r="O210" s="230"/>
      <c r="P210" s="230"/>
      <c r="Q210" s="230"/>
      <c r="R210" s="230"/>
      <c r="S210" s="230"/>
      <c r="T210" s="231"/>
      <c r="AT210" s="232" t="s">
        <v>196</v>
      </c>
      <c r="AU210" s="232" t="s">
        <v>83</v>
      </c>
      <c r="AV210" s="12" t="s">
        <v>83</v>
      </c>
      <c r="AW210" s="12" t="s">
        <v>38</v>
      </c>
      <c r="AX210" s="12" t="s">
        <v>24</v>
      </c>
      <c r="AY210" s="232" t="s">
        <v>150</v>
      </c>
    </row>
    <row r="211" spans="2:65" s="1" customFormat="1" ht="25.5" customHeight="1">
      <c r="B211" s="41"/>
      <c r="C211" s="245" t="s">
        <v>578</v>
      </c>
      <c r="D211" s="245" t="s">
        <v>281</v>
      </c>
      <c r="E211" s="246" t="s">
        <v>579</v>
      </c>
      <c r="F211" s="247" t="s">
        <v>580</v>
      </c>
      <c r="G211" s="248" t="s">
        <v>192</v>
      </c>
      <c r="H211" s="249">
        <v>632.4</v>
      </c>
      <c r="I211" s="250"/>
      <c r="J211" s="251">
        <f>ROUND(I211*H211,2)</f>
        <v>0</v>
      </c>
      <c r="K211" s="247" t="s">
        <v>157</v>
      </c>
      <c r="L211" s="252"/>
      <c r="M211" s="253" t="s">
        <v>22</v>
      </c>
      <c r="N211" s="254" t="s">
        <v>46</v>
      </c>
      <c r="O211" s="42"/>
      <c r="P211" s="212">
        <f>O211*H211</f>
        <v>0</v>
      </c>
      <c r="Q211" s="212">
        <v>0.176</v>
      </c>
      <c r="R211" s="212">
        <f>Q211*H211</f>
        <v>111.30239999999999</v>
      </c>
      <c r="S211" s="212">
        <v>0</v>
      </c>
      <c r="T211" s="213">
        <f>S211*H211</f>
        <v>0</v>
      </c>
      <c r="AR211" s="24" t="s">
        <v>230</v>
      </c>
      <c r="AT211" s="24" t="s">
        <v>281</v>
      </c>
      <c r="AU211" s="24" t="s">
        <v>83</v>
      </c>
      <c r="AY211" s="24" t="s">
        <v>150</v>
      </c>
      <c r="BE211" s="214">
        <f>IF(N211="základní",J211,0)</f>
        <v>0</v>
      </c>
      <c r="BF211" s="214">
        <f>IF(N211="snížená",J211,0)</f>
        <v>0</v>
      </c>
      <c r="BG211" s="214">
        <f>IF(N211="zákl. přenesená",J211,0)</f>
        <v>0</v>
      </c>
      <c r="BH211" s="214">
        <f>IF(N211="sníž. přenesená",J211,0)</f>
        <v>0</v>
      </c>
      <c r="BI211" s="214">
        <f>IF(N211="nulová",J211,0)</f>
        <v>0</v>
      </c>
      <c r="BJ211" s="24" t="s">
        <v>24</v>
      </c>
      <c r="BK211" s="214">
        <f>ROUND(I211*H211,2)</f>
        <v>0</v>
      </c>
      <c r="BL211" s="24" t="s">
        <v>169</v>
      </c>
      <c r="BM211" s="24" t="s">
        <v>581</v>
      </c>
    </row>
    <row r="212" spans="2:51" s="12" customFormat="1" ht="13.5">
      <c r="B212" s="222"/>
      <c r="C212" s="223"/>
      <c r="D212" s="219" t="s">
        <v>196</v>
      </c>
      <c r="E212" s="224" t="s">
        <v>22</v>
      </c>
      <c r="F212" s="225" t="s">
        <v>582</v>
      </c>
      <c r="G212" s="223"/>
      <c r="H212" s="226">
        <v>632.4</v>
      </c>
      <c r="I212" s="227"/>
      <c r="J212" s="223"/>
      <c r="K212" s="223"/>
      <c r="L212" s="228"/>
      <c r="M212" s="229"/>
      <c r="N212" s="230"/>
      <c r="O212" s="230"/>
      <c r="P212" s="230"/>
      <c r="Q212" s="230"/>
      <c r="R212" s="230"/>
      <c r="S212" s="230"/>
      <c r="T212" s="231"/>
      <c r="AT212" s="232" t="s">
        <v>196</v>
      </c>
      <c r="AU212" s="232" t="s">
        <v>83</v>
      </c>
      <c r="AV212" s="12" t="s">
        <v>83</v>
      </c>
      <c r="AW212" s="12" t="s">
        <v>38</v>
      </c>
      <c r="AX212" s="12" t="s">
        <v>24</v>
      </c>
      <c r="AY212" s="232" t="s">
        <v>150</v>
      </c>
    </row>
    <row r="213" spans="2:63" s="11" customFormat="1" ht="29.85" customHeight="1">
      <c r="B213" s="187"/>
      <c r="C213" s="188"/>
      <c r="D213" s="189" t="s">
        <v>74</v>
      </c>
      <c r="E213" s="201" t="s">
        <v>235</v>
      </c>
      <c r="F213" s="201" t="s">
        <v>583</v>
      </c>
      <c r="G213" s="188"/>
      <c r="H213" s="188"/>
      <c r="I213" s="191"/>
      <c r="J213" s="202">
        <f>BK213</f>
        <v>0</v>
      </c>
      <c r="K213" s="188"/>
      <c r="L213" s="193"/>
      <c r="M213" s="194"/>
      <c r="N213" s="195"/>
      <c r="O213" s="195"/>
      <c r="P213" s="196">
        <f>SUM(P214:P256)</f>
        <v>0</v>
      </c>
      <c r="Q213" s="195"/>
      <c r="R213" s="196">
        <f>SUM(R214:R256)</f>
        <v>50.11601399999999</v>
      </c>
      <c r="S213" s="195"/>
      <c r="T213" s="197">
        <f>SUM(T214:T256)</f>
        <v>0</v>
      </c>
      <c r="AR213" s="198" t="s">
        <v>24</v>
      </c>
      <c r="AT213" s="199" t="s">
        <v>74</v>
      </c>
      <c r="AU213" s="199" t="s">
        <v>24</v>
      </c>
      <c r="AY213" s="198" t="s">
        <v>150</v>
      </c>
      <c r="BK213" s="200">
        <f>SUM(BK214:BK256)</f>
        <v>0</v>
      </c>
    </row>
    <row r="214" spans="2:65" s="1" customFormat="1" ht="25.5" customHeight="1">
      <c r="B214" s="41"/>
      <c r="C214" s="203" t="s">
        <v>584</v>
      </c>
      <c r="D214" s="203" t="s">
        <v>153</v>
      </c>
      <c r="E214" s="204" t="s">
        <v>585</v>
      </c>
      <c r="F214" s="205" t="s">
        <v>586</v>
      </c>
      <c r="G214" s="206" t="s">
        <v>199</v>
      </c>
      <c r="H214" s="207">
        <v>4</v>
      </c>
      <c r="I214" s="208"/>
      <c r="J214" s="209">
        <f>ROUND(I214*H214,2)</f>
        <v>0</v>
      </c>
      <c r="K214" s="205" t="s">
        <v>157</v>
      </c>
      <c r="L214" s="61"/>
      <c r="M214" s="210" t="s">
        <v>22</v>
      </c>
      <c r="N214" s="211" t="s">
        <v>46</v>
      </c>
      <c r="O214" s="42"/>
      <c r="P214" s="212">
        <f>O214*H214</f>
        <v>0</v>
      </c>
      <c r="Q214" s="212">
        <v>0.0007</v>
      </c>
      <c r="R214" s="212">
        <f>Q214*H214</f>
        <v>0.0028</v>
      </c>
      <c r="S214" s="212">
        <v>0</v>
      </c>
      <c r="T214" s="213">
        <f>S214*H214</f>
        <v>0</v>
      </c>
      <c r="AR214" s="24" t="s">
        <v>169</v>
      </c>
      <c r="AT214" s="24" t="s">
        <v>153</v>
      </c>
      <c r="AU214" s="24" t="s">
        <v>83</v>
      </c>
      <c r="AY214" s="24" t="s">
        <v>150</v>
      </c>
      <c r="BE214" s="214">
        <f>IF(N214="základní",J214,0)</f>
        <v>0</v>
      </c>
      <c r="BF214" s="214">
        <f>IF(N214="snížená",J214,0)</f>
        <v>0</v>
      </c>
      <c r="BG214" s="214">
        <f>IF(N214="zákl. přenesená",J214,0)</f>
        <v>0</v>
      </c>
      <c r="BH214" s="214">
        <f>IF(N214="sníž. přenesená",J214,0)</f>
        <v>0</v>
      </c>
      <c r="BI214" s="214">
        <f>IF(N214="nulová",J214,0)</f>
        <v>0</v>
      </c>
      <c r="BJ214" s="24" t="s">
        <v>24</v>
      </c>
      <c r="BK214" s="214">
        <f>ROUND(I214*H214,2)</f>
        <v>0</v>
      </c>
      <c r="BL214" s="24" t="s">
        <v>169</v>
      </c>
      <c r="BM214" s="24" t="s">
        <v>587</v>
      </c>
    </row>
    <row r="215" spans="2:47" s="1" customFormat="1" ht="189">
      <c r="B215" s="41"/>
      <c r="C215" s="63"/>
      <c r="D215" s="219" t="s">
        <v>194</v>
      </c>
      <c r="E215" s="63"/>
      <c r="F215" s="220" t="s">
        <v>588</v>
      </c>
      <c r="G215" s="63"/>
      <c r="H215" s="63"/>
      <c r="I215" s="172"/>
      <c r="J215" s="63"/>
      <c r="K215" s="63"/>
      <c r="L215" s="61"/>
      <c r="M215" s="221"/>
      <c r="N215" s="42"/>
      <c r="O215" s="42"/>
      <c r="P215" s="42"/>
      <c r="Q215" s="42"/>
      <c r="R215" s="42"/>
      <c r="S215" s="42"/>
      <c r="T215" s="78"/>
      <c r="AT215" s="24" t="s">
        <v>194</v>
      </c>
      <c r="AU215" s="24" t="s">
        <v>83</v>
      </c>
    </row>
    <row r="216" spans="2:51" s="12" customFormat="1" ht="13.5">
      <c r="B216" s="222"/>
      <c r="C216" s="223"/>
      <c r="D216" s="219" t="s">
        <v>196</v>
      </c>
      <c r="E216" s="224" t="s">
        <v>22</v>
      </c>
      <c r="F216" s="225" t="s">
        <v>169</v>
      </c>
      <c r="G216" s="223"/>
      <c r="H216" s="226">
        <v>4</v>
      </c>
      <c r="I216" s="227"/>
      <c r="J216" s="223"/>
      <c r="K216" s="223"/>
      <c r="L216" s="228"/>
      <c r="M216" s="229"/>
      <c r="N216" s="230"/>
      <c r="O216" s="230"/>
      <c r="P216" s="230"/>
      <c r="Q216" s="230"/>
      <c r="R216" s="230"/>
      <c r="S216" s="230"/>
      <c r="T216" s="231"/>
      <c r="AT216" s="232" t="s">
        <v>196</v>
      </c>
      <c r="AU216" s="232" t="s">
        <v>83</v>
      </c>
      <c r="AV216" s="12" t="s">
        <v>83</v>
      </c>
      <c r="AW216" s="12" t="s">
        <v>38</v>
      </c>
      <c r="AX216" s="12" t="s">
        <v>24</v>
      </c>
      <c r="AY216" s="232" t="s">
        <v>150</v>
      </c>
    </row>
    <row r="217" spans="2:65" s="1" customFormat="1" ht="51" customHeight="1">
      <c r="B217" s="41"/>
      <c r="C217" s="245" t="s">
        <v>392</v>
      </c>
      <c r="D217" s="245" t="s">
        <v>281</v>
      </c>
      <c r="E217" s="246" t="s">
        <v>589</v>
      </c>
      <c r="F217" s="247" t="s">
        <v>590</v>
      </c>
      <c r="G217" s="248" t="s">
        <v>199</v>
      </c>
      <c r="H217" s="249">
        <v>1</v>
      </c>
      <c r="I217" s="250"/>
      <c r="J217" s="251">
        <f>ROUND(I217*H217,2)</f>
        <v>0</v>
      </c>
      <c r="K217" s="247" t="s">
        <v>157</v>
      </c>
      <c r="L217" s="252"/>
      <c r="M217" s="253" t="s">
        <v>22</v>
      </c>
      <c r="N217" s="254" t="s">
        <v>46</v>
      </c>
      <c r="O217" s="42"/>
      <c r="P217" s="212">
        <f>O217*H217</f>
        <v>0</v>
      </c>
      <c r="Q217" s="212">
        <v>0.003</v>
      </c>
      <c r="R217" s="212">
        <f>Q217*H217</f>
        <v>0.003</v>
      </c>
      <c r="S217" s="212">
        <v>0</v>
      </c>
      <c r="T217" s="213">
        <f>S217*H217</f>
        <v>0</v>
      </c>
      <c r="AR217" s="24" t="s">
        <v>230</v>
      </c>
      <c r="AT217" s="24" t="s">
        <v>281</v>
      </c>
      <c r="AU217" s="24" t="s">
        <v>83</v>
      </c>
      <c r="AY217" s="24" t="s">
        <v>150</v>
      </c>
      <c r="BE217" s="214">
        <f>IF(N217="základní",J217,0)</f>
        <v>0</v>
      </c>
      <c r="BF217" s="214">
        <f>IF(N217="snížená",J217,0)</f>
        <v>0</v>
      </c>
      <c r="BG217" s="214">
        <f>IF(N217="zákl. přenesená",J217,0)</f>
        <v>0</v>
      </c>
      <c r="BH217" s="214">
        <f>IF(N217="sníž. přenesená",J217,0)</f>
        <v>0</v>
      </c>
      <c r="BI217" s="214">
        <f>IF(N217="nulová",J217,0)</f>
        <v>0</v>
      </c>
      <c r="BJ217" s="24" t="s">
        <v>24</v>
      </c>
      <c r="BK217" s="214">
        <f>ROUND(I217*H217,2)</f>
        <v>0</v>
      </c>
      <c r="BL217" s="24" t="s">
        <v>169</v>
      </c>
      <c r="BM217" s="24" t="s">
        <v>591</v>
      </c>
    </row>
    <row r="218" spans="2:51" s="12" customFormat="1" ht="13.5">
      <c r="B218" s="222"/>
      <c r="C218" s="223"/>
      <c r="D218" s="219" t="s">
        <v>196</v>
      </c>
      <c r="E218" s="224" t="s">
        <v>22</v>
      </c>
      <c r="F218" s="225" t="s">
        <v>592</v>
      </c>
      <c r="G218" s="223"/>
      <c r="H218" s="226">
        <v>1</v>
      </c>
      <c r="I218" s="227"/>
      <c r="J218" s="223"/>
      <c r="K218" s="223"/>
      <c r="L218" s="228"/>
      <c r="M218" s="229"/>
      <c r="N218" s="230"/>
      <c r="O218" s="230"/>
      <c r="P218" s="230"/>
      <c r="Q218" s="230"/>
      <c r="R218" s="230"/>
      <c r="S218" s="230"/>
      <c r="T218" s="231"/>
      <c r="AT218" s="232" t="s">
        <v>196</v>
      </c>
      <c r="AU218" s="232" t="s">
        <v>83</v>
      </c>
      <c r="AV218" s="12" t="s">
        <v>83</v>
      </c>
      <c r="AW218" s="12" t="s">
        <v>38</v>
      </c>
      <c r="AX218" s="12" t="s">
        <v>24</v>
      </c>
      <c r="AY218" s="232" t="s">
        <v>150</v>
      </c>
    </row>
    <row r="219" spans="2:65" s="1" customFormat="1" ht="51" customHeight="1">
      <c r="B219" s="41"/>
      <c r="C219" s="245" t="s">
        <v>593</v>
      </c>
      <c r="D219" s="245" t="s">
        <v>281</v>
      </c>
      <c r="E219" s="246" t="s">
        <v>594</v>
      </c>
      <c r="F219" s="247" t="s">
        <v>595</v>
      </c>
      <c r="G219" s="248" t="s">
        <v>199</v>
      </c>
      <c r="H219" s="249">
        <v>2</v>
      </c>
      <c r="I219" s="250"/>
      <c r="J219" s="251">
        <f>ROUND(I219*H219,2)</f>
        <v>0</v>
      </c>
      <c r="K219" s="247" t="s">
        <v>157</v>
      </c>
      <c r="L219" s="252"/>
      <c r="M219" s="253" t="s">
        <v>22</v>
      </c>
      <c r="N219" s="254" t="s">
        <v>46</v>
      </c>
      <c r="O219" s="42"/>
      <c r="P219" s="212">
        <f>O219*H219</f>
        <v>0</v>
      </c>
      <c r="Q219" s="212">
        <v>0.003</v>
      </c>
      <c r="R219" s="212">
        <f>Q219*H219</f>
        <v>0.006</v>
      </c>
      <c r="S219" s="212">
        <v>0</v>
      </c>
      <c r="T219" s="213">
        <f>S219*H219</f>
        <v>0</v>
      </c>
      <c r="AR219" s="24" t="s">
        <v>230</v>
      </c>
      <c r="AT219" s="24" t="s">
        <v>281</v>
      </c>
      <c r="AU219" s="24" t="s">
        <v>83</v>
      </c>
      <c r="AY219" s="24" t="s">
        <v>150</v>
      </c>
      <c r="BE219" s="214">
        <f>IF(N219="základní",J219,0)</f>
        <v>0</v>
      </c>
      <c r="BF219" s="214">
        <f>IF(N219="snížená",J219,0)</f>
        <v>0</v>
      </c>
      <c r="BG219" s="214">
        <f>IF(N219="zákl. přenesená",J219,0)</f>
        <v>0</v>
      </c>
      <c r="BH219" s="214">
        <f>IF(N219="sníž. přenesená",J219,0)</f>
        <v>0</v>
      </c>
      <c r="BI219" s="214">
        <f>IF(N219="nulová",J219,0)</f>
        <v>0</v>
      </c>
      <c r="BJ219" s="24" t="s">
        <v>24</v>
      </c>
      <c r="BK219" s="214">
        <f>ROUND(I219*H219,2)</f>
        <v>0</v>
      </c>
      <c r="BL219" s="24" t="s">
        <v>169</v>
      </c>
      <c r="BM219" s="24" t="s">
        <v>596</v>
      </c>
    </row>
    <row r="220" spans="2:51" s="12" customFormat="1" ht="13.5">
      <c r="B220" s="222"/>
      <c r="C220" s="223"/>
      <c r="D220" s="219" t="s">
        <v>196</v>
      </c>
      <c r="E220" s="224" t="s">
        <v>22</v>
      </c>
      <c r="F220" s="225" t="s">
        <v>597</v>
      </c>
      <c r="G220" s="223"/>
      <c r="H220" s="226">
        <v>2</v>
      </c>
      <c r="I220" s="227"/>
      <c r="J220" s="223"/>
      <c r="K220" s="223"/>
      <c r="L220" s="228"/>
      <c r="M220" s="229"/>
      <c r="N220" s="230"/>
      <c r="O220" s="230"/>
      <c r="P220" s="230"/>
      <c r="Q220" s="230"/>
      <c r="R220" s="230"/>
      <c r="S220" s="230"/>
      <c r="T220" s="231"/>
      <c r="AT220" s="232" t="s">
        <v>196</v>
      </c>
      <c r="AU220" s="232" t="s">
        <v>83</v>
      </c>
      <c r="AV220" s="12" t="s">
        <v>83</v>
      </c>
      <c r="AW220" s="12" t="s">
        <v>38</v>
      </c>
      <c r="AX220" s="12" t="s">
        <v>24</v>
      </c>
      <c r="AY220" s="232" t="s">
        <v>150</v>
      </c>
    </row>
    <row r="221" spans="2:65" s="1" customFormat="1" ht="51" customHeight="1">
      <c r="B221" s="41"/>
      <c r="C221" s="245" t="s">
        <v>598</v>
      </c>
      <c r="D221" s="245" t="s">
        <v>281</v>
      </c>
      <c r="E221" s="246" t="s">
        <v>599</v>
      </c>
      <c r="F221" s="247" t="s">
        <v>600</v>
      </c>
      <c r="G221" s="248" t="s">
        <v>199</v>
      </c>
      <c r="H221" s="249">
        <v>1</v>
      </c>
      <c r="I221" s="250"/>
      <c r="J221" s="251">
        <f>ROUND(I221*H221,2)</f>
        <v>0</v>
      </c>
      <c r="K221" s="247" t="s">
        <v>157</v>
      </c>
      <c r="L221" s="252"/>
      <c r="M221" s="253" t="s">
        <v>22</v>
      </c>
      <c r="N221" s="254" t="s">
        <v>46</v>
      </c>
      <c r="O221" s="42"/>
      <c r="P221" s="212">
        <f>O221*H221</f>
        <v>0</v>
      </c>
      <c r="Q221" s="212">
        <v>0.004</v>
      </c>
      <c r="R221" s="212">
        <f>Q221*H221</f>
        <v>0.004</v>
      </c>
      <c r="S221" s="212">
        <v>0</v>
      </c>
      <c r="T221" s="213">
        <f>S221*H221</f>
        <v>0</v>
      </c>
      <c r="AR221" s="24" t="s">
        <v>230</v>
      </c>
      <c r="AT221" s="24" t="s">
        <v>281</v>
      </c>
      <c r="AU221" s="24" t="s">
        <v>83</v>
      </c>
      <c r="AY221" s="24" t="s">
        <v>150</v>
      </c>
      <c r="BE221" s="214">
        <f>IF(N221="základní",J221,0)</f>
        <v>0</v>
      </c>
      <c r="BF221" s="214">
        <f>IF(N221="snížená",J221,0)</f>
        <v>0</v>
      </c>
      <c r="BG221" s="214">
        <f>IF(N221="zákl. přenesená",J221,0)</f>
        <v>0</v>
      </c>
      <c r="BH221" s="214">
        <f>IF(N221="sníž. přenesená",J221,0)</f>
        <v>0</v>
      </c>
      <c r="BI221" s="214">
        <f>IF(N221="nulová",J221,0)</f>
        <v>0</v>
      </c>
      <c r="BJ221" s="24" t="s">
        <v>24</v>
      </c>
      <c r="BK221" s="214">
        <f>ROUND(I221*H221,2)</f>
        <v>0</v>
      </c>
      <c r="BL221" s="24" t="s">
        <v>169</v>
      </c>
      <c r="BM221" s="24" t="s">
        <v>601</v>
      </c>
    </row>
    <row r="222" spans="2:51" s="12" customFormat="1" ht="13.5">
      <c r="B222" s="222"/>
      <c r="C222" s="223"/>
      <c r="D222" s="219" t="s">
        <v>196</v>
      </c>
      <c r="E222" s="224" t="s">
        <v>22</v>
      </c>
      <c r="F222" s="225" t="s">
        <v>602</v>
      </c>
      <c r="G222" s="223"/>
      <c r="H222" s="226">
        <v>1</v>
      </c>
      <c r="I222" s="227"/>
      <c r="J222" s="223"/>
      <c r="K222" s="223"/>
      <c r="L222" s="228"/>
      <c r="M222" s="229"/>
      <c r="N222" s="230"/>
      <c r="O222" s="230"/>
      <c r="P222" s="230"/>
      <c r="Q222" s="230"/>
      <c r="R222" s="230"/>
      <c r="S222" s="230"/>
      <c r="T222" s="231"/>
      <c r="AT222" s="232" t="s">
        <v>196</v>
      </c>
      <c r="AU222" s="232" t="s">
        <v>83</v>
      </c>
      <c r="AV222" s="12" t="s">
        <v>83</v>
      </c>
      <c r="AW222" s="12" t="s">
        <v>38</v>
      </c>
      <c r="AX222" s="12" t="s">
        <v>24</v>
      </c>
      <c r="AY222" s="232" t="s">
        <v>150</v>
      </c>
    </row>
    <row r="223" spans="2:65" s="1" customFormat="1" ht="16.5" customHeight="1">
      <c r="B223" s="41"/>
      <c r="C223" s="203" t="s">
        <v>603</v>
      </c>
      <c r="D223" s="203" t="s">
        <v>153</v>
      </c>
      <c r="E223" s="204" t="s">
        <v>604</v>
      </c>
      <c r="F223" s="205" t="s">
        <v>605</v>
      </c>
      <c r="G223" s="206" t="s">
        <v>199</v>
      </c>
      <c r="H223" s="207">
        <v>2</v>
      </c>
      <c r="I223" s="208"/>
      <c r="J223" s="209">
        <f>ROUND(I223*H223,2)</f>
        <v>0</v>
      </c>
      <c r="K223" s="205" t="s">
        <v>157</v>
      </c>
      <c r="L223" s="61"/>
      <c r="M223" s="210" t="s">
        <v>22</v>
      </c>
      <c r="N223" s="211" t="s">
        <v>46</v>
      </c>
      <c r="O223" s="42"/>
      <c r="P223" s="212">
        <f>O223*H223</f>
        <v>0</v>
      </c>
      <c r="Q223" s="212">
        <v>0.109405</v>
      </c>
      <c r="R223" s="212">
        <f>Q223*H223</f>
        <v>0.21881</v>
      </c>
      <c r="S223" s="212">
        <v>0</v>
      </c>
      <c r="T223" s="213">
        <f>S223*H223</f>
        <v>0</v>
      </c>
      <c r="AR223" s="24" t="s">
        <v>169</v>
      </c>
      <c r="AT223" s="24" t="s">
        <v>153</v>
      </c>
      <c r="AU223" s="24" t="s">
        <v>83</v>
      </c>
      <c r="AY223" s="24" t="s">
        <v>150</v>
      </c>
      <c r="BE223" s="214">
        <f>IF(N223="základní",J223,0)</f>
        <v>0</v>
      </c>
      <c r="BF223" s="214">
        <f>IF(N223="snížená",J223,0)</f>
        <v>0</v>
      </c>
      <c r="BG223" s="214">
        <f>IF(N223="zákl. přenesená",J223,0)</f>
        <v>0</v>
      </c>
      <c r="BH223" s="214">
        <f>IF(N223="sníž. přenesená",J223,0)</f>
        <v>0</v>
      </c>
      <c r="BI223" s="214">
        <f>IF(N223="nulová",J223,0)</f>
        <v>0</v>
      </c>
      <c r="BJ223" s="24" t="s">
        <v>24</v>
      </c>
      <c r="BK223" s="214">
        <f>ROUND(I223*H223,2)</f>
        <v>0</v>
      </c>
      <c r="BL223" s="24" t="s">
        <v>169</v>
      </c>
      <c r="BM223" s="24" t="s">
        <v>606</v>
      </c>
    </row>
    <row r="224" spans="2:47" s="1" customFormat="1" ht="135">
      <c r="B224" s="41"/>
      <c r="C224" s="63"/>
      <c r="D224" s="219" t="s">
        <v>194</v>
      </c>
      <c r="E224" s="63"/>
      <c r="F224" s="220" t="s">
        <v>607</v>
      </c>
      <c r="G224" s="63"/>
      <c r="H224" s="63"/>
      <c r="I224" s="172"/>
      <c r="J224" s="63"/>
      <c r="K224" s="63"/>
      <c r="L224" s="61"/>
      <c r="M224" s="221"/>
      <c r="N224" s="42"/>
      <c r="O224" s="42"/>
      <c r="P224" s="42"/>
      <c r="Q224" s="42"/>
      <c r="R224" s="42"/>
      <c r="S224" s="42"/>
      <c r="T224" s="78"/>
      <c r="AT224" s="24" t="s">
        <v>194</v>
      </c>
      <c r="AU224" s="24" t="s">
        <v>83</v>
      </c>
    </row>
    <row r="225" spans="2:51" s="12" customFormat="1" ht="13.5">
      <c r="B225" s="222"/>
      <c r="C225" s="223"/>
      <c r="D225" s="219" t="s">
        <v>196</v>
      </c>
      <c r="E225" s="224" t="s">
        <v>22</v>
      </c>
      <c r="F225" s="225" t="s">
        <v>608</v>
      </c>
      <c r="G225" s="223"/>
      <c r="H225" s="226">
        <v>2</v>
      </c>
      <c r="I225" s="227"/>
      <c r="J225" s="223"/>
      <c r="K225" s="223"/>
      <c r="L225" s="228"/>
      <c r="M225" s="229"/>
      <c r="N225" s="230"/>
      <c r="O225" s="230"/>
      <c r="P225" s="230"/>
      <c r="Q225" s="230"/>
      <c r="R225" s="230"/>
      <c r="S225" s="230"/>
      <c r="T225" s="231"/>
      <c r="AT225" s="232" t="s">
        <v>196</v>
      </c>
      <c r="AU225" s="232" t="s">
        <v>83</v>
      </c>
      <c r="AV225" s="12" t="s">
        <v>83</v>
      </c>
      <c r="AW225" s="12" t="s">
        <v>38</v>
      </c>
      <c r="AX225" s="12" t="s">
        <v>24</v>
      </c>
      <c r="AY225" s="232" t="s">
        <v>150</v>
      </c>
    </row>
    <row r="226" spans="2:65" s="1" customFormat="1" ht="25.5" customHeight="1">
      <c r="B226" s="41"/>
      <c r="C226" s="245" t="s">
        <v>609</v>
      </c>
      <c r="D226" s="245" t="s">
        <v>281</v>
      </c>
      <c r="E226" s="246" t="s">
        <v>610</v>
      </c>
      <c r="F226" s="247" t="s">
        <v>611</v>
      </c>
      <c r="G226" s="248" t="s">
        <v>199</v>
      </c>
      <c r="H226" s="249">
        <v>2</v>
      </c>
      <c r="I226" s="250"/>
      <c r="J226" s="251">
        <f>ROUND(I226*H226,2)</f>
        <v>0</v>
      </c>
      <c r="K226" s="247" t="s">
        <v>157</v>
      </c>
      <c r="L226" s="252"/>
      <c r="M226" s="253" t="s">
        <v>22</v>
      </c>
      <c r="N226" s="254" t="s">
        <v>46</v>
      </c>
      <c r="O226" s="42"/>
      <c r="P226" s="212">
        <f>O226*H226</f>
        <v>0</v>
      </c>
      <c r="Q226" s="212">
        <v>0.0065</v>
      </c>
      <c r="R226" s="212">
        <f>Q226*H226</f>
        <v>0.013</v>
      </c>
      <c r="S226" s="212">
        <v>0</v>
      </c>
      <c r="T226" s="213">
        <f>S226*H226</f>
        <v>0</v>
      </c>
      <c r="AR226" s="24" t="s">
        <v>230</v>
      </c>
      <c r="AT226" s="24" t="s">
        <v>281</v>
      </c>
      <c r="AU226" s="24" t="s">
        <v>83</v>
      </c>
      <c r="AY226" s="24" t="s">
        <v>150</v>
      </c>
      <c r="BE226" s="214">
        <f>IF(N226="základní",J226,0)</f>
        <v>0</v>
      </c>
      <c r="BF226" s="214">
        <f>IF(N226="snížená",J226,0)</f>
        <v>0</v>
      </c>
      <c r="BG226" s="214">
        <f>IF(N226="zákl. přenesená",J226,0)</f>
        <v>0</v>
      </c>
      <c r="BH226" s="214">
        <f>IF(N226="sníž. přenesená",J226,0)</f>
        <v>0</v>
      </c>
      <c r="BI226" s="214">
        <f>IF(N226="nulová",J226,0)</f>
        <v>0</v>
      </c>
      <c r="BJ226" s="24" t="s">
        <v>24</v>
      </c>
      <c r="BK226" s="214">
        <f>ROUND(I226*H226,2)</f>
        <v>0</v>
      </c>
      <c r="BL226" s="24" t="s">
        <v>169</v>
      </c>
      <c r="BM226" s="24" t="s">
        <v>612</v>
      </c>
    </row>
    <row r="227" spans="2:51" s="12" customFormat="1" ht="13.5">
      <c r="B227" s="222"/>
      <c r="C227" s="223"/>
      <c r="D227" s="219" t="s">
        <v>196</v>
      </c>
      <c r="E227" s="224" t="s">
        <v>22</v>
      </c>
      <c r="F227" s="225" t="s">
        <v>83</v>
      </c>
      <c r="G227" s="223"/>
      <c r="H227" s="226">
        <v>2</v>
      </c>
      <c r="I227" s="227"/>
      <c r="J227" s="223"/>
      <c r="K227" s="223"/>
      <c r="L227" s="228"/>
      <c r="M227" s="229"/>
      <c r="N227" s="230"/>
      <c r="O227" s="230"/>
      <c r="P227" s="230"/>
      <c r="Q227" s="230"/>
      <c r="R227" s="230"/>
      <c r="S227" s="230"/>
      <c r="T227" s="231"/>
      <c r="AT227" s="232" t="s">
        <v>196</v>
      </c>
      <c r="AU227" s="232" t="s">
        <v>83</v>
      </c>
      <c r="AV227" s="12" t="s">
        <v>83</v>
      </c>
      <c r="AW227" s="12" t="s">
        <v>38</v>
      </c>
      <c r="AX227" s="12" t="s">
        <v>24</v>
      </c>
      <c r="AY227" s="232" t="s">
        <v>150</v>
      </c>
    </row>
    <row r="228" spans="2:65" s="1" customFormat="1" ht="25.5" customHeight="1">
      <c r="B228" s="41"/>
      <c r="C228" s="203" t="s">
        <v>613</v>
      </c>
      <c r="D228" s="203" t="s">
        <v>153</v>
      </c>
      <c r="E228" s="204" t="s">
        <v>614</v>
      </c>
      <c r="F228" s="205" t="s">
        <v>615</v>
      </c>
      <c r="G228" s="206" t="s">
        <v>307</v>
      </c>
      <c r="H228" s="207">
        <v>55</v>
      </c>
      <c r="I228" s="208"/>
      <c r="J228" s="209">
        <f>ROUND(I228*H228,2)</f>
        <v>0</v>
      </c>
      <c r="K228" s="205" t="s">
        <v>157</v>
      </c>
      <c r="L228" s="61"/>
      <c r="M228" s="210" t="s">
        <v>22</v>
      </c>
      <c r="N228" s="211" t="s">
        <v>46</v>
      </c>
      <c r="O228" s="42"/>
      <c r="P228" s="212">
        <f>O228*H228</f>
        <v>0</v>
      </c>
      <c r="Q228" s="212">
        <v>8E-05</v>
      </c>
      <c r="R228" s="212">
        <f>Q228*H228</f>
        <v>0.0044</v>
      </c>
      <c r="S228" s="212">
        <v>0</v>
      </c>
      <c r="T228" s="213">
        <f>S228*H228</f>
        <v>0</v>
      </c>
      <c r="AR228" s="24" t="s">
        <v>169</v>
      </c>
      <c r="AT228" s="24" t="s">
        <v>153</v>
      </c>
      <c r="AU228" s="24" t="s">
        <v>83</v>
      </c>
      <c r="AY228" s="24" t="s">
        <v>150</v>
      </c>
      <c r="BE228" s="214">
        <f>IF(N228="základní",J228,0)</f>
        <v>0</v>
      </c>
      <c r="BF228" s="214">
        <f>IF(N228="snížená",J228,0)</f>
        <v>0</v>
      </c>
      <c r="BG228" s="214">
        <f>IF(N228="zákl. přenesená",J228,0)</f>
        <v>0</v>
      </c>
      <c r="BH228" s="214">
        <f>IF(N228="sníž. přenesená",J228,0)</f>
        <v>0</v>
      </c>
      <c r="BI228" s="214">
        <f>IF(N228="nulová",J228,0)</f>
        <v>0</v>
      </c>
      <c r="BJ228" s="24" t="s">
        <v>24</v>
      </c>
      <c r="BK228" s="214">
        <f>ROUND(I228*H228,2)</f>
        <v>0</v>
      </c>
      <c r="BL228" s="24" t="s">
        <v>169</v>
      </c>
      <c r="BM228" s="24" t="s">
        <v>616</v>
      </c>
    </row>
    <row r="229" spans="2:47" s="1" customFormat="1" ht="135">
      <c r="B229" s="41"/>
      <c r="C229" s="63"/>
      <c r="D229" s="219" t="s">
        <v>194</v>
      </c>
      <c r="E229" s="63"/>
      <c r="F229" s="220" t="s">
        <v>617</v>
      </c>
      <c r="G229" s="63"/>
      <c r="H229" s="63"/>
      <c r="I229" s="172"/>
      <c r="J229" s="63"/>
      <c r="K229" s="63"/>
      <c r="L229" s="61"/>
      <c r="M229" s="221"/>
      <c r="N229" s="42"/>
      <c r="O229" s="42"/>
      <c r="P229" s="42"/>
      <c r="Q229" s="42"/>
      <c r="R229" s="42"/>
      <c r="S229" s="42"/>
      <c r="T229" s="78"/>
      <c r="AT229" s="24" t="s">
        <v>194</v>
      </c>
      <c r="AU229" s="24" t="s">
        <v>83</v>
      </c>
    </row>
    <row r="230" spans="2:51" s="12" customFormat="1" ht="13.5">
      <c r="B230" s="222"/>
      <c r="C230" s="223"/>
      <c r="D230" s="219" t="s">
        <v>196</v>
      </c>
      <c r="E230" s="224" t="s">
        <v>22</v>
      </c>
      <c r="F230" s="225" t="s">
        <v>618</v>
      </c>
      <c r="G230" s="223"/>
      <c r="H230" s="226">
        <v>55</v>
      </c>
      <c r="I230" s="227"/>
      <c r="J230" s="223"/>
      <c r="K230" s="223"/>
      <c r="L230" s="228"/>
      <c r="M230" s="229"/>
      <c r="N230" s="230"/>
      <c r="O230" s="230"/>
      <c r="P230" s="230"/>
      <c r="Q230" s="230"/>
      <c r="R230" s="230"/>
      <c r="S230" s="230"/>
      <c r="T230" s="231"/>
      <c r="AT230" s="232" t="s">
        <v>196</v>
      </c>
      <c r="AU230" s="232" t="s">
        <v>83</v>
      </c>
      <c r="AV230" s="12" t="s">
        <v>83</v>
      </c>
      <c r="AW230" s="12" t="s">
        <v>38</v>
      </c>
      <c r="AX230" s="12" t="s">
        <v>24</v>
      </c>
      <c r="AY230" s="232" t="s">
        <v>150</v>
      </c>
    </row>
    <row r="231" spans="2:65" s="1" customFormat="1" ht="25.5" customHeight="1">
      <c r="B231" s="41"/>
      <c r="C231" s="203" t="s">
        <v>619</v>
      </c>
      <c r="D231" s="203" t="s">
        <v>153</v>
      </c>
      <c r="E231" s="204" t="s">
        <v>620</v>
      </c>
      <c r="F231" s="205" t="s">
        <v>621</v>
      </c>
      <c r="G231" s="206" t="s">
        <v>307</v>
      </c>
      <c r="H231" s="207">
        <v>126</v>
      </c>
      <c r="I231" s="208"/>
      <c r="J231" s="209">
        <f>ROUND(I231*H231,2)</f>
        <v>0</v>
      </c>
      <c r="K231" s="205" t="s">
        <v>157</v>
      </c>
      <c r="L231" s="61"/>
      <c r="M231" s="210" t="s">
        <v>22</v>
      </c>
      <c r="N231" s="211" t="s">
        <v>46</v>
      </c>
      <c r="O231" s="42"/>
      <c r="P231" s="212">
        <f>O231*H231</f>
        <v>0</v>
      </c>
      <c r="Q231" s="212">
        <v>8E-05</v>
      </c>
      <c r="R231" s="212">
        <f>Q231*H231</f>
        <v>0.01008</v>
      </c>
      <c r="S231" s="212">
        <v>0</v>
      </c>
      <c r="T231" s="213">
        <f>S231*H231</f>
        <v>0</v>
      </c>
      <c r="AR231" s="24" t="s">
        <v>169</v>
      </c>
      <c r="AT231" s="24" t="s">
        <v>153</v>
      </c>
      <c r="AU231" s="24" t="s">
        <v>83</v>
      </c>
      <c r="AY231" s="24" t="s">
        <v>150</v>
      </c>
      <c r="BE231" s="214">
        <f>IF(N231="základní",J231,0)</f>
        <v>0</v>
      </c>
      <c r="BF231" s="214">
        <f>IF(N231="snížená",J231,0)</f>
        <v>0</v>
      </c>
      <c r="BG231" s="214">
        <f>IF(N231="zákl. přenesená",J231,0)</f>
        <v>0</v>
      </c>
      <c r="BH231" s="214">
        <f>IF(N231="sníž. přenesená",J231,0)</f>
        <v>0</v>
      </c>
      <c r="BI231" s="214">
        <f>IF(N231="nulová",J231,0)</f>
        <v>0</v>
      </c>
      <c r="BJ231" s="24" t="s">
        <v>24</v>
      </c>
      <c r="BK231" s="214">
        <f>ROUND(I231*H231,2)</f>
        <v>0</v>
      </c>
      <c r="BL231" s="24" t="s">
        <v>169</v>
      </c>
      <c r="BM231" s="24" t="s">
        <v>622</v>
      </c>
    </row>
    <row r="232" spans="2:47" s="1" customFormat="1" ht="135">
      <c r="B232" s="41"/>
      <c r="C232" s="63"/>
      <c r="D232" s="219" t="s">
        <v>194</v>
      </c>
      <c r="E232" s="63"/>
      <c r="F232" s="220" t="s">
        <v>617</v>
      </c>
      <c r="G232" s="63"/>
      <c r="H232" s="63"/>
      <c r="I232" s="172"/>
      <c r="J232" s="63"/>
      <c r="K232" s="63"/>
      <c r="L232" s="61"/>
      <c r="M232" s="221"/>
      <c r="N232" s="42"/>
      <c r="O232" s="42"/>
      <c r="P232" s="42"/>
      <c r="Q232" s="42"/>
      <c r="R232" s="42"/>
      <c r="S232" s="42"/>
      <c r="T232" s="78"/>
      <c r="AT232" s="24" t="s">
        <v>194</v>
      </c>
      <c r="AU232" s="24" t="s">
        <v>83</v>
      </c>
    </row>
    <row r="233" spans="2:51" s="12" customFormat="1" ht="13.5">
      <c r="B233" s="222"/>
      <c r="C233" s="223"/>
      <c r="D233" s="219" t="s">
        <v>196</v>
      </c>
      <c r="E233" s="224" t="s">
        <v>22</v>
      </c>
      <c r="F233" s="225" t="s">
        <v>623</v>
      </c>
      <c r="G233" s="223"/>
      <c r="H233" s="226">
        <v>126</v>
      </c>
      <c r="I233" s="227"/>
      <c r="J233" s="223"/>
      <c r="K233" s="223"/>
      <c r="L233" s="228"/>
      <c r="M233" s="229"/>
      <c r="N233" s="230"/>
      <c r="O233" s="230"/>
      <c r="P233" s="230"/>
      <c r="Q233" s="230"/>
      <c r="R233" s="230"/>
      <c r="S233" s="230"/>
      <c r="T233" s="231"/>
      <c r="AT233" s="232" t="s">
        <v>196</v>
      </c>
      <c r="AU233" s="232" t="s">
        <v>83</v>
      </c>
      <c r="AV233" s="12" t="s">
        <v>83</v>
      </c>
      <c r="AW233" s="12" t="s">
        <v>38</v>
      </c>
      <c r="AX233" s="12" t="s">
        <v>24</v>
      </c>
      <c r="AY233" s="232" t="s">
        <v>150</v>
      </c>
    </row>
    <row r="234" spans="2:65" s="1" customFormat="1" ht="25.5" customHeight="1">
      <c r="B234" s="41"/>
      <c r="C234" s="203" t="s">
        <v>624</v>
      </c>
      <c r="D234" s="203" t="s">
        <v>153</v>
      </c>
      <c r="E234" s="204" t="s">
        <v>625</v>
      </c>
      <c r="F234" s="205" t="s">
        <v>626</v>
      </c>
      <c r="G234" s="206" t="s">
        <v>199</v>
      </c>
      <c r="H234" s="207">
        <v>15</v>
      </c>
      <c r="I234" s="208"/>
      <c r="J234" s="209">
        <f>ROUND(I234*H234,2)</f>
        <v>0</v>
      </c>
      <c r="K234" s="205" t="s">
        <v>157</v>
      </c>
      <c r="L234" s="61"/>
      <c r="M234" s="210" t="s">
        <v>22</v>
      </c>
      <c r="N234" s="211" t="s">
        <v>46</v>
      </c>
      <c r="O234" s="42"/>
      <c r="P234" s="212">
        <f>O234*H234</f>
        <v>0</v>
      </c>
      <c r="Q234" s="212">
        <v>0.00054</v>
      </c>
      <c r="R234" s="212">
        <f>Q234*H234</f>
        <v>0.0081</v>
      </c>
      <c r="S234" s="212">
        <v>0</v>
      </c>
      <c r="T234" s="213">
        <f>S234*H234</f>
        <v>0</v>
      </c>
      <c r="AR234" s="24" t="s">
        <v>169</v>
      </c>
      <c r="AT234" s="24" t="s">
        <v>153</v>
      </c>
      <c r="AU234" s="24" t="s">
        <v>83</v>
      </c>
      <c r="AY234" s="24" t="s">
        <v>150</v>
      </c>
      <c r="BE234" s="214">
        <f>IF(N234="základní",J234,0)</f>
        <v>0</v>
      </c>
      <c r="BF234" s="214">
        <f>IF(N234="snížená",J234,0)</f>
        <v>0</v>
      </c>
      <c r="BG234" s="214">
        <f>IF(N234="zákl. přenesená",J234,0)</f>
        <v>0</v>
      </c>
      <c r="BH234" s="214">
        <f>IF(N234="sníž. přenesená",J234,0)</f>
        <v>0</v>
      </c>
      <c r="BI234" s="214">
        <f>IF(N234="nulová",J234,0)</f>
        <v>0</v>
      </c>
      <c r="BJ234" s="24" t="s">
        <v>24</v>
      </c>
      <c r="BK234" s="214">
        <f>ROUND(I234*H234,2)</f>
        <v>0</v>
      </c>
      <c r="BL234" s="24" t="s">
        <v>169</v>
      </c>
      <c r="BM234" s="24" t="s">
        <v>627</v>
      </c>
    </row>
    <row r="235" spans="2:47" s="1" customFormat="1" ht="94.5">
      <c r="B235" s="41"/>
      <c r="C235" s="63"/>
      <c r="D235" s="219" t="s">
        <v>194</v>
      </c>
      <c r="E235" s="63"/>
      <c r="F235" s="220" t="s">
        <v>628</v>
      </c>
      <c r="G235" s="63"/>
      <c r="H235" s="63"/>
      <c r="I235" s="172"/>
      <c r="J235" s="63"/>
      <c r="K235" s="63"/>
      <c r="L235" s="61"/>
      <c r="M235" s="221"/>
      <c r="N235" s="42"/>
      <c r="O235" s="42"/>
      <c r="P235" s="42"/>
      <c r="Q235" s="42"/>
      <c r="R235" s="42"/>
      <c r="S235" s="42"/>
      <c r="T235" s="78"/>
      <c r="AT235" s="24" t="s">
        <v>194</v>
      </c>
      <c r="AU235" s="24" t="s">
        <v>83</v>
      </c>
    </row>
    <row r="236" spans="2:51" s="12" customFormat="1" ht="13.5">
      <c r="B236" s="222"/>
      <c r="C236" s="223"/>
      <c r="D236" s="219" t="s">
        <v>196</v>
      </c>
      <c r="E236" s="224" t="s">
        <v>22</v>
      </c>
      <c r="F236" s="225" t="s">
        <v>629</v>
      </c>
      <c r="G236" s="223"/>
      <c r="H236" s="226">
        <v>5</v>
      </c>
      <c r="I236" s="227"/>
      <c r="J236" s="223"/>
      <c r="K236" s="223"/>
      <c r="L236" s="228"/>
      <c r="M236" s="229"/>
      <c r="N236" s="230"/>
      <c r="O236" s="230"/>
      <c r="P236" s="230"/>
      <c r="Q236" s="230"/>
      <c r="R236" s="230"/>
      <c r="S236" s="230"/>
      <c r="T236" s="231"/>
      <c r="AT236" s="232" t="s">
        <v>196</v>
      </c>
      <c r="AU236" s="232" t="s">
        <v>83</v>
      </c>
      <c r="AV236" s="12" t="s">
        <v>83</v>
      </c>
      <c r="AW236" s="12" t="s">
        <v>38</v>
      </c>
      <c r="AX236" s="12" t="s">
        <v>75</v>
      </c>
      <c r="AY236" s="232" t="s">
        <v>150</v>
      </c>
    </row>
    <row r="237" spans="2:51" s="12" customFormat="1" ht="13.5">
      <c r="B237" s="222"/>
      <c r="C237" s="223"/>
      <c r="D237" s="219" t="s">
        <v>196</v>
      </c>
      <c r="E237" s="224" t="s">
        <v>22</v>
      </c>
      <c r="F237" s="225" t="s">
        <v>630</v>
      </c>
      <c r="G237" s="223"/>
      <c r="H237" s="226">
        <v>10</v>
      </c>
      <c r="I237" s="227"/>
      <c r="J237" s="223"/>
      <c r="K237" s="223"/>
      <c r="L237" s="228"/>
      <c r="M237" s="229"/>
      <c r="N237" s="230"/>
      <c r="O237" s="230"/>
      <c r="P237" s="230"/>
      <c r="Q237" s="230"/>
      <c r="R237" s="230"/>
      <c r="S237" s="230"/>
      <c r="T237" s="231"/>
      <c r="AT237" s="232" t="s">
        <v>196</v>
      </c>
      <c r="AU237" s="232" t="s">
        <v>83</v>
      </c>
      <c r="AV237" s="12" t="s">
        <v>83</v>
      </c>
      <c r="AW237" s="12" t="s">
        <v>38</v>
      </c>
      <c r="AX237" s="12" t="s">
        <v>75</v>
      </c>
      <c r="AY237" s="232" t="s">
        <v>150</v>
      </c>
    </row>
    <row r="238" spans="2:51" s="13" customFormat="1" ht="13.5">
      <c r="B238" s="233"/>
      <c r="C238" s="234"/>
      <c r="D238" s="219" t="s">
        <v>196</v>
      </c>
      <c r="E238" s="235" t="s">
        <v>22</v>
      </c>
      <c r="F238" s="236" t="s">
        <v>218</v>
      </c>
      <c r="G238" s="234"/>
      <c r="H238" s="237">
        <v>15</v>
      </c>
      <c r="I238" s="238"/>
      <c r="J238" s="234"/>
      <c r="K238" s="234"/>
      <c r="L238" s="239"/>
      <c r="M238" s="240"/>
      <c r="N238" s="241"/>
      <c r="O238" s="241"/>
      <c r="P238" s="241"/>
      <c r="Q238" s="241"/>
      <c r="R238" s="241"/>
      <c r="S238" s="241"/>
      <c r="T238" s="242"/>
      <c r="AT238" s="243" t="s">
        <v>196</v>
      </c>
      <c r="AU238" s="243" t="s">
        <v>83</v>
      </c>
      <c r="AV238" s="13" t="s">
        <v>169</v>
      </c>
      <c r="AW238" s="13" t="s">
        <v>38</v>
      </c>
      <c r="AX238" s="13" t="s">
        <v>24</v>
      </c>
      <c r="AY238" s="243" t="s">
        <v>150</v>
      </c>
    </row>
    <row r="239" spans="2:65" s="1" customFormat="1" ht="25.5" customHeight="1">
      <c r="B239" s="41"/>
      <c r="C239" s="203" t="s">
        <v>631</v>
      </c>
      <c r="D239" s="203" t="s">
        <v>153</v>
      </c>
      <c r="E239" s="204" t="s">
        <v>632</v>
      </c>
      <c r="F239" s="205" t="s">
        <v>633</v>
      </c>
      <c r="G239" s="206" t="s">
        <v>307</v>
      </c>
      <c r="H239" s="207">
        <v>181</v>
      </c>
      <c r="I239" s="208"/>
      <c r="J239" s="209">
        <f>ROUND(I239*H239,2)</f>
        <v>0</v>
      </c>
      <c r="K239" s="205" t="s">
        <v>157</v>
      </c>
      <c r="L239" s="61"/>
      <c r="M239" s="210" t="s">
        <v>22</v>
      </c>
      <c r="N239" s="211" t="s">
        <v>46</v>
      </c>
      <c r="O239" s="42"/>
      <c r="P239" s="212">
        <f>O239*H239</f>
        <v>0</v>
      </c>
      <c r="Q239" s="212">
        <v>0</v>
      </c>
      <c r="R239" s="212">
        <f>Q239*H239</f>
        <v>0</v>
      </c>
      <c r="S239" s="212">
        <v>0</v>
      </c>
      <c r="T239" s="213">
        <f>S239*H239</f>
        <v>0</v>
      </c>
      <c r="AR239" s="24" t="s">
        <v>169</v>
      </c>
      <c r="AT239" s="24" t="s">
        <v>153</v>
      </c>
      <c r="AU239" s="24" t="s">
        <v>83</v>
      </c>
      <c r="AY239" s="24" t="s">
        <v>150</v>
      </c>
      <c r="BE239" s="214">
        <f>IF(N239="základní",J239,0)</f>
        <v>0</v>
      </c>
      <c r="BF239" s="214">
        <f>IF(N239="snížená",J239,0)</f>
        <v>0</v>
      </c>
      <c r="BG239" s="214">
        <f>IF(N239="zákl. přenesená",J239,0)</f>
        <v>0</v>
      </c>
      <c r="BH239" s="214">
        <f>IF(N239="sníž. přenesená",J239,0)</f>
        <v>0</v>
      </c>
      <c r="BI239" s="214">
        <f>IF(N239="nulová",J239,0)</f>
        <v>0</v>
      </c>
      <c r="BJ239" s="24" t="s">
        <v>24</v>
      </c>
      <c r="BK239" s="214">
        <f>ROUND(I239*H239,2)</f>
        <v>0</v>
      </c>
      <c r="BL239" s="24" t="s">
        <v>169</v>
      </c>
      <c r="BM239" s="24" t="s">
        <v>634</v>
      </c>
    </row>
    <row r="240" spans="2:47" s="1" customFormat="1" ht="67.5">
      <c r="B240" s="41"/>
      <c r="C240" s="63"/>
      <c r="D240" s="219" t="s">
        <v>194</v>
      </c>
      <c r="E240" s="63"/>
      <c r="F240" s="220" t="s">
        <v>635</v>
      </c>
      <c r="G240" s="63"/>
      <c r="H240" s="63"/>
      <c r="I240" s="172"/>
      <c r="J240" s="63"/>
      <c r="K240" s="63"/>
      <c r="L240" s="61"/>
      <c r="M240" s="221"/>
      <c r="N240" s="42"/>
      <c r="O240" s="42"/>
      <c r="P240" s="42"/>
      <c r="Q240" s="42"/>
      <c r="R240" s="42"/>
      <c r="S240" s="42"/>
      <c r="T240" s="78"/>
      <c r="AT240" s="24" t="s">
        <v>194</v>
      </c>
      <c r="AU240" s="24" t="s">
        <v>83</v>
      </c>
    </row>
    <row r="241" spans="2:51" s="12" customFormat="1" ht="13.5">
      <c r="B241" s="222"/>
      <c r="C241" s="223"/>
      <c r="D241" s="219" t="s">
        <v>196</v>
      </c>
      <c r="E241" s="224" t="s">
        <v>22</v>
      </c>
      <c r="F241" s="225" t="s">
        <v>636</v>
      </c>
      <c r="G241" s="223"/>
      <c r="H241" s="226">
        <v>55</v>
      </c>
      <c r="I241" s="227"/>
      <c r="J241" s="223"/>
      <c r="K241" s="223"/>
      <c r="L241" s="228"/>
      <c r="M241" s="229"/>
      <c r="N241" s="230"/>
      <c r="O241" s="230"/>
      <c r="P241" s="230"/>
      <c r="Q241" s="230"/>
      <c r="R241" s="230"/>
      <c r="S241" s="230"/>
      <c r="T241" s="231"/>
      <c r="AT241" s="232" t="s">
        <v>196</v>
      </c>
      <c r="AU241" s="232" t="s">
        <v>83</v>
      </c>
      <c r="AV241" s="12" t="s">
        <v>83</v>
      </c>
      <c r="AW241" s="12" t="s">
        <v>38</v>
      </c>
      <c r="AX241" s="12" t="s">
        <v>75</v>
      </c>
      <c r="AY241" s="232" t="s">
        <v>150</v>
      </c>
    </row>
    <row r="242" spans="2:51" s="12" customFormat="1" ht="13.5">
      <c r="B242" s="222"/>
      <c r="C242" s="223"/>
      <c r="D242" s="219" t="s">
        <v>196</v>
      </c>
      <c r="E242" s="224" t="s">
        <v>22</v>
      </c>
      <c r="F242" s="225" t="s">
        <v>637</v>
      </c>
      <c r="G242" s="223"/>
      <c r="H242" s="226">
        <v>126</v>
      </c>
      <c r="I242" s="227"/>
      <c r="J242" s="223"/>
      <c r="K242" s="223"/>
      <c r="L242" s="228"/>
      <c r="M242" s="229"/>
      <c r="N242" s="230"/>
      <c r="O242" s="230"/>
      <c r="P242" s="230"/>
      <c r="Q242" s="230"/>
      <c r="R242" s="230"/>
      <c r="S242" s="230"/>
      <c r="T242" s="231"/>
      <c r="AT242" s="232" t="s">
        <v>196</v>
      </c>
      <c r="AU242" s="232" t="s">
        <v>83</v>
      </c>
      <c r="AV242" s="12" t="s">
        <v>83</v>
      </c>
      <c r="AW242" s="12" t="s">
        <v>38</v>
      </c>
      <c r="AX242" s="12" t="s">
        <v>75</v>
      </c>
      <c r="AY242" s="232" t="s">
        <v>150</v>
      </c>
    </row>
    <row r="243" spans="2:51" s="13" customFormat="1" ht="13.5">
      <c r="B243" s="233"/>
      <c r="C243" s="234"/>
      <c r="D243" s="219" t="s">
        <v>196</v>
      </c>
      <c r="E243" s="235" t="s">
        <v>22</v>
      </c>
      <c r="F243" s="236" t="s">
        <v>218</v>
      </c>
      <c r="G243" s="234"/>
      <c r="H243" s="237">
        <v>181</v>
      </c>
      <c r="I243" s="238"/>
      <c r="J243" s="234"/>
      <c r="K243" s="234"/>
      <c r="L243" s="239"/>
      <c r="M243" s="240"/>
      <c r="N243" s="241"/>
      <c r="O243" s="241"/>
      <c r="P243" s="241"/>
      <c r="Q243" s="241"/>
      <c r="R243" s="241"/>
      <c r="S243" s="241"/>
      <c r="T243" s="242"/>
      <c r="AT243" s="243" t="s">
        <v>196</v>
      </c>
      <c r="AU243" s="243" t="s">
        <v>83</v>
      </c>
      <c r="AV243" s="13" t="s">
        <v>169</v>
      </c>
      <c r="AW243" s="13" t="s">
        <v>38</v>
      </c>
      <c r="AX243" s="13" t="s">
        <v>24</v>
      </c>
      <c r="AY243" s="243" t="s">
        <v>150</v>
      </c>
    </row>
    <row r="244" spans="2:65" s="1" customFormat="1" ht="38.25" customHeight="1">
      <c r="B244" s="41"/>
      <c r="C244" s="203" t="s">
        <v>638</v>
      </c>
      <c r="D244" s="203" t="s">
        <v>153</v>
      </c>
      <c r="E244" s="204" t="s">
        <v>639</v>
      </c>
      <c r="F244" s="205" t="s">
        <v>640</v>
      </c>
      <c r="G244" s="206" t="s">
        <v>307</v>
      </c>
      <c r="H244" s="207">
        <v>137.5</v>
      </c>
      <c r="I244" s="208"/>
      <c r="J244" s="209">
        <f>ROUND(I244*H244,2)</f>
        <v>0</v>
      </c>
      <c r="K244" s="205" t="s">
        <v>641</v>
      </c>
      <c r="L244" s="61"/>
      <c r="M244" s="210" t="s">
        <v>22</v>
      </c>
      <c r="N244" s="211" t="s">
        <v>46</v>
      </c>
      <c r="O244" s="42"/>
      <c r="P244" s="212">
        <f>O244*H244</f>
        <v>0</v>
      </c>
      <c r="Q244" s="212">
        <v>0.1554</v>
      </c>
      <c r="R244" s="212">
        <f>Q244*H244</f>
        <v>21.3675</v>
      </c>
      <c r="S244" s="212">
        <v>0</v>
      </c>
      <c r="T244" s="213">
        <f>S244*H244</f>
        <v>0</v>
      </c>
      <c r="AR244" s="24" t="s">
        <v>169</v>
      </c>
      <c r="AT244" s="24" t="s">
        <v>153</v>
      </c>
      <c r="AU244" s="24" t="s">
        <v>83</v>
      </c>
      <c r="AY244" s="24" t="s">
        <v>150</v>
      </c>
      <c r="BE244" s="214">
        <f>IF(N244="základní",J244,0)</f>
        <v>0</v>
      </c>
      <c r="BF244" s="214">
        <f>IF(N244="snížená",J244,0)</f>
        <v>0</v>
      </c>
      <c r="BG244" s="214">
        <f>IF(N244="zákl. přenesená",J244,0)</f>
        <v>0</v>
      </c>
      <c r="BH244" s="214">
        <f>IF(N244="sníž. přenesená",J244,0)</f>
        <v>0</v>
      </c>
      <c r="BI244" s="214">
        <f>IF(N244="nulová",J244,0)</f>
        <v>0</v>
      </c>
      <c r="BJ244" s="24" t="s">
        <v>24</v>
      </c>
      <c r="BK244" s="214">
        <f>ROUND(I244*H244,2)</f>
        <v>0</v>
      </c>
      <c r="BL244" s="24" t="s">
        <v>169</v>
      </c>
      <c r="BM244" s="24" t="s">
        <v>642</v>
      </c>
    </row>
    <row r="245" spans="2:51" s="12" customFormat="1" ht="13.5">
      <c r="B245" s="222"/>
      <c r="C245" s="223"/>
      <c r="D245" s="219" t="s">
        <v>196</v>
      </c>
      <c r="E245" s="224" t="s">
        <v>22</v>
      </c>
      <c r="F245" s="225" t="s">
        <v>643</v>
      </c>
      <c r="G245" s="223"/>
      <c r="H245" s="226">
        <v>137.5</v>
      </c>
      <c r="I245" s="227"/>
      <c r="J245" s="223"/>
      <c r="K245" s="223"/>
      <c r="L245" s="228"/>
      <c r="M245" s="229"/>
      <c r="N245" s="230"/>
      <c r="O245" s="230"/>
      <c r="P245" s="230"/>
      <c r="Q245" s="230"/>
      <c r="R245" s="230"/>
      <c r="S245" s="230"/>
      <c r="T245" s="231"/>
      <c r="AT245" s="232" t="s">
        <v>196</v>
      </c>
      <c r="AU245" s="232" t="s">
        <v>83</v>
      </c>
      <c r="AV245" s="12" t="s">
        <v>83</v>
      </c>
      <c r="AW245" s="12" t="s">
        <v>38</v>
      </c>
      <c r="AX245" s="12" t="s">
        <v>24</v>
      </c>
      <c r="AY245" s="232" t="s">
        <v>150</v>
      </c>
    </row>
    <row r="246" spans="2:65" s="1" customFormat="1" ht="25.5" customHeight="1">
      <c r="B246" s="41"/>
      <c r="C246" s="245" t="s">
        <v>644</v>
      </c>
      <c r="D246" s="245" t="s">
        <v>281</v>
      </c>
      <c r="E246" s="246" t="s">
        <v>645</v>
      </c>
      <c r="F246" s="247" t="s">
        <v>646</v>
      </c>
      <c r="G246" s="248" t="s">
        <v>199</v>
      </c>
      <c r="H246" s="249">
        <v>138.875</v>
      </c>
      <c r="I246" s="250"/>
      <c r="J246" s="251">
        <f>ROUND(I246*H246,2)</f>
        <v>0</v>
      </c>
      <c r="K246" s="247" t="s">
        <v>157</v>
      </c>
      <c r="L246" s="252"/>
      <c r="M246" s="253" t="s">
        <v>22</v>
      </c>
      <c r="N246" s="254" t="s">
        <v>46</v>
      </c>
      <c r="O246" s="42"/>
      <c r="P246" s="212">
        <f>O246*H246</f>
        <v>0</v>
      </c>
      <c r="Q246" s="212">
        <v>0.085</v>
      </c>
      <c r="R246" s="212">
        <f>Q246*H246</f>
        <v>11.804375</v>
      </c>
      <c r="S246" s="212">
        <v>0</v>
      </c>
      <c r="T246" s="213">
        <f>S246*H246</f>
        <v>0</v>
      </c>
      <c r="AR246" s="24" t="s">
        <v>230</v>
      </c>
      <c r="AT246" s="24" t="s">
        <v>281</v>
      </c>
      <c r="AU246" s="24" t="s">
        <v>83</v>
      </c>
      <c r="AY246" s="24" t="s">
        <v>150</v>
      </c>
      <c r="BE246" s="214">
        <f>IF(N246="základní",J246,0)</f>
        <v>0</v>
      </c>
      <c r="BF246" s="214">
        <f>IF(N246="snížená",J246,0)</f>
        <v>0</v>
      </c>
      <c r="BG246" s="214">
        <f>IF(N246="zákl. přenesená",J246,0)</f>
        <v>0</v>
      </c>
      <c r="BH246" s="214">
        <f>IF(N246="sníž. přenesená",J246,0)</f>
        <v>0</v>
      </c>
      <c r="BI246" s="214">
        <f>IF(N246="nulová",J246,0)</f>
        <v>0</v>
      </c>
      <c r="BJ246" s="24" t="s">
        <v>24</v>
      </c>
      <c r="BK246" s="214">
        <f>ROUND(I246*H246,2)</f>
        <v>0</v>
      </c>
      <c r="BL246" s="24" t="s">
        <v>169</v>
      </c>
      <c r="BM246" s="24" t="s">
        <v>647</v>
      </c>
    </row>
    <row r="247" spans="2:51" s="12" customFormat="1" ht="13.5">
      <c r="B247" s="222"/>
      <c r="C247" s="223"/>
      <c r="D247" s="219" t="s">
        <v>196</v>
      </c>
      <c r="E247" s="224" t="s">
        <v>22</v>
      </c>
      <c r="F247" s="225" t="s">
        <v>648</v>
      </c>
      <c r="G247" s="223"/>
      <c r="H247" s="226">
        <v>138.875</v>
      </c>
      <c r="I247" s="227"/>
      <c r="J247" s="223"/>
      <c r="K247" s="223"/>
      <c r="L247" s="228"/>
      <c r="M247" s="229"/>
      <c r="N247" s="230"/>
      <c r="O247" s="230"/>
      <c r="P247" s="230"/>
      <c r="Q247" s="230"/>
      <c r="R247" s="230"/>
      <c r="S247" s="230"/>
      <c r="T247" s="231"/>
      <c r="AT247" s="232" t="s">
        <v>196</v>
      </c>
      <c r="AU247" s="232" t="s">
        <v>83</v>
      </c>
      <c r="AV247" s="12" t="s">
        <v>83</v>
      </c>
      <c r="AW247" s="12" t="s">
        <v>38</v>
      </c>
      <c r="AX247" s="12" t="s">
        <v>24</v>
      </c>
      <c r="AY247" s="232" t="s">
        <v>150</v>
      </c>
    </row>
    <row r="248" spans="2:65" s="1" customFormat="1" ht="38.25" customHeight="1">
      <c r="B248" s="41"/>
      <c r="C248" s="203" t="s">
        <v>649</v>
      </c>
      <c r="D248" s="203" t="s">
        <v>153</v>
      </c>
      <c r="E248" s="204" t="s">
        <v>650</v>
      </c>
      <c r="F248" s="205" t="s">
        <v>651</v>
      </c>
      <c r="G248" s="206" t="s">
        <v>307</v>
      </c>
      <c r="H248" s="207">
        <v>3.5</v>
      </c>
      <c r="I248" s="208"/>
      <c r="J248" s="209">
        <f>ROUND(I248*H248,2)</f>
        <v>0</v>
      </c>
      <c r="K248" s="205" t="s">
        <v>157</v>
      </c>
      <c r="L248" s="61"/>
      <c r="M248" s="210" t="s">
        <v>22</v>
      </c>
      <c r="N248" s="211" t="s">
        <v>46</v>
      </c>
      <c r="O248" s="42"/>
      <c r="P248" s="212">
        <f>O248*H248</f>
        <v>0</v>
      </c>
      <c r="Q248" s="212">
        <v>0.1295</v>
      </c>
      <c r="R248" s="212">
        <f>Q248*H248</f>
        <v>0.45325000000000004</v>
      </c>
      <c r="S248" s="212">
        <v>0</v>
      </c>
      <c r="T248" s="213">
        <f>S248*H248</f>
        <v>0</v>
      </c>
      <c r="AR248" s="24" t="s">
        <v>169</v>
      </c>
      <c r="AT248" s="24" t="s">
        <v>153</v>
      </c>
      <c r="AU248" s="24" t="s">
        <v>83</v>
      </c>
      <c r="AY248" s="24" t="s">
        <v>150</v>
      </c>
      <c r="BE248" s="214">
        <f>IF(N248="základní",J248,0)</f>
        <v>0</v>
      </c>
      <c r="BF248" s="214">
        <f>IF(N248="snížená",J248,0)</f>
        <v>0</v>
      </c>
      <c r="BG248" s="214">
        <f>IF(N248="zákl. přenesená",J248,0)</f>
        <v>0</v>
      </c>
      <c r="BH248" s="214">
        <f>IF(N248="sníž. přenesená",J248,0)</f>
        <v>0</v>
      </c>
      <c r="BI248" s="214">
        <f>IF(N248="nulová",J248,0)</f>
        <v>0</v>
      </c>
      <c r="BJ248" s="24" t="s">
        <v>24</v>
      </c>
      <c r="BK248" s="214">
        <f>ROUND(I248*H248,2)</f>
        <v>0</v>
      </c>
      <c r="BL248" s="24" t="s">
        <v>169</v>
      </c>
      <c r="BM248" s="24" t="s">
        <v>652</v>
      </c>
    </row>
    <row r="249" spans="2:51" s="12" customFormat="1" ht="13.5">
      <c r="B249" s="222"/>
      <c r="C249" s="223"/>
      <c r="D249" s="219" t="s">
        <v>196</v>
      </c>
      <c r="E249" s="224" t="s">
        <v>22</v>
      </c>
      <c r="F249" s="225" t="s">
        <v>653</v>
      </c>
      <c r="G249" s="223"/>
      <c r="H249" s="226">
        <v>3.5</v>
      </c>
      <c r="I249" s="227"/>
      <c r="J249" s="223"/>
      <c r="K249" s="223"/>
      <c r="L249" s="228"/>
      <c r="M249" s="229"/>
      <c r="N249" s="230"/>
      <c r="O249" s="230"/>
      <c r="P249" s="230"/>
      <c r="Q249" s="230"/>
      <c r="R249" s="230"/>
      <c r="S249" s="230"/>
      <c r="T249" s="231"/>
      <c r="AT249" s="232" t="s">
        <v>196</v>
      </c>
      <c r="AU249" s="232" t="s">
        <v>83</v>
      </c>
      <c r="AV249" s="12" t="s">
        <v>83</v>
      </c>
      <c r="AW249" s="12" t="s">
        <v>38</v>
      </c>
      <c r="AX249" s="12" t="s">
        <v>24</v>
      </c>
      <c r="AY249" s="232" t="s">
        <v>150</v>
      </c>
    </row>
    <row r="250" spans="2:65" s="1" customFormat="1" ht="25.5" customHeight="1">
      <c r="B250" s="41"/>
      <c r="C250" s="245" t="s">
        <v>654</v>
      </c>
      <c r="D250" s="245" t="s">
        <v>281</v>
      </c>
      <c r="E250" s="246" t="s">
        <v>655</v>
      </c>
      <c r="F250" s="247" t="s">
        <v>656</v>
      </c>
      <c r="G250" s="248" t="s">
        <v>199</v>
      </c>
      <c r="H250" s="249">
        <v>3.535</v>
      </c>
      <c r="I250" s="250"/>
      <c r="J250" s="251">
        <f>ROUND(I250*H250,2)</f>
        <v>0</v>
      </c>
      <c r="K250" s="247" t="s">
        <v>157</v>
      </c>
      <c r="L250" s="252"/>
      <c r="M250" s="253" t="s">
        <v>22</v>
      </c>
      <c r="N250" s="254" t="s">
        <v>46</v>
      </c>
      <c r="O250" s="42"/>
      <c r="P250" s="212">
        <f>O250*H250</f>
        <v>0</v>
      </c>
      <c r="Q250" s="212">
        <v>0.036</v>
      </c>
      <c r="R250" s="212">
        <f>Q250*H250</f>
        <v>0.12725999999999998</v>
      </c>
      <c r="S250" s="212">
        <v>0</v>
      </c>
      <c r="T250" s="213">
        <f>S250*H250</f>
        <v>0</v>
      </c>
      <c r="AR250" s="24" t="s">
        <v>230</v>
      </c>
      <c r="AT250" s="24" t="s">
        <v>281</v>
      </c>
      <c r="AU250" s="24" t="s">
        <v>83</v>
      </c>
      <c r="AY250" s="24" t="s">
        <v>150</v>
      </c>
      <c r="BE250" s="214">
        <f>IF(N250="základní",J250,0)</f>
        <v>0</v>
      </c>
      <c r="BF250" s="214">
        <f>IF(N250="snížená",J250,0)</f>
        <v>0</v>
      </c>
      <c r="BG250" s="214">
        <f>IF(N250="zákl. přenesená",J250,0)</f>
        <v>0</v>
      </c>
      <c r="BH250" s="214">
        <f>IF(N250="sníž. přenesená",J250,0)</f>
        <v>0</v>
      </c>
      <c r="BI250" s="214">
        <f>IF(N250="nulová",J250,0)</f>
        <v>0</v>
      </c>
      <c r="BJ250" s="24" t="s">
        <v>24</v>
      </c>
      <c r="BK250" s="214">
        <f>ROUND(I250*H250,2)</f>
        <v>0</v>
      </c>
      <c r="BL250" s="24" t="s">
        <v>169</v>
      </c>
      <c r="BM250" s="24" t="s">
        <v>657</v>
      </c>
    </row>
    <row r="251" spans="2:51" s="12" customFormat="1" ht="13.5">
      <c r="B251" s="222"/>
      <c r="C251" s="223"/>
      <c r="D251" s="219" t="s">
        <v>196</v>
      </c>
      <c r="E251" s="224" t="s">
        <v>22</v>
      </c>
      <c r="F251" s="225" t="s">
        <v>658</v>
      </c>
      <c r="G251" s="223"/>
      <c r="H251" s="226">
        <v>3.535</v>
      </c>
      <c r="I251" s="227"/>
      <c r="J251" s="223"/>
      <c r="K251" s="223"/>
      <c r="L251" s="228"/>
      <c r="M251" s="229"/>
      <c r="N251" s="230"/>
      <c r="O251" s="230"/>
      <c r="P251" s="230"/>
      <c r="Q251" s="230"/>
      <c r="R251" s="230"/>
      <c r="S251" s="230"/>
      <c r="T251" s="231"/>
      <c r="AT251" s="232" t="s">
        <v>196</v>
      </c>
      <c r="AU251" s="232" t="s">
        <v>83</v>
      </c>
      <c r="AV251" s="12" t="s">
        <v>83</v>
      </c>
      <c r="AW251" s="12" t="s">
        <v>38</v>
      </c>
      <c r="AX251" s="12" t="s">
        <v>24</v>
      </c>
      <c r="AY251" s="232" t="s">
        <v>150</v>
      </c>
    </row>
    <row r="252" spans="2:65" s="1" customFormat="1" ht="25.5" customHeight="1">
      <c r="B252" s="41"/>
      <c r="C252" s="203" t="s">
        <v>373</v>
      </c>
      <c r="D252" s="203" t="s">
        <v>153</v>
      </c>
      <c r="E252" s="204" t="s">
        <v>659</v>
      </c>
      <c r="F252" s="205" t="s">
        <v>660</v>
      </c>
      <c r="G252" s="206" t="s">
        <v>213</v>
      </c>
      <c r="H252" s="207">
        <v>7.1</v>
      </c>
      <c r="I252" s="208"/>
      <c r="J252" s="209">
        <f>ROUND(I252*H252,2)</f>
        <v>0</v>
      </c>
      <c r="K252" s="205" t="s">
        <v>157</v>
      </c>
      <c r="L252" s="61"/>
      <c r="M252" s="210" t="s">
        <v>22</v>
      </c>
      <c r="N252" s="211" t="s">
        <v>46</v>
      </c>
      <c r="O252" s="42"/>
      <c r="P252" s="212">
        <f>O252*H252</f>
        <v>0</v>
      </c>
      <c r="Q252" s="212">
        <v>2.25634</v>
      </c>
      <c r="R252" s="212">
        <f>Q252*H252</f>
        <v>16.020013999999996</v>
      </c>
      <c r="S252" s="212">
        <v>0</v>
      </c>
      <c r="T252" s="213">
        <f>S252*H252</f>
        <v>0</v>
      </c>
      <c r="AR252" s="24" t="s">
        <v>169</v>
      </c>
      <c r="AT252" s="24" t="s">
        <v>153</v>
      </c>
      <c r="AU252" s="24" t="s">
        <v>83</v>
      </c>
      <c r="AY252" s="24" t="s">
        <v>150</v>
      </c>
      <c r="BE252" s="214">
        <f>IF(N252="základní",J252,0)</f>
        <v>0</v>
      </c>
      <c r="BF252" s="214">
        <f>IF(N252="snížená",J252,0)</f>
        <v>0</v>
      </c>
      <c r="BG252" s="214">
        <f>IF(N252="zákl. přenesená",J252,0)</f>
        <v>0</v>
      </c>
      <c r="BH252" s="214">
        <f>IF(N252="sníž. přenesená",J252,0)</f>
        <v>0</v>
      </c>
      <c r="BI252" s="214">
        <f>IF(N252="nulová",J252,0)</f>
        <v>0</v>
      </c>
      <c r="BJ252" s="24" t="s">
        <v>24</v>
      </c>
      <c r="BK252" s="214">
        <f>ROUND(I252*H252,2)</f>
        <v>0</v>
      </c>
      <c r="BL252" s="24" t="s">
        <v>169</v>
      </c>
      <c r="BM252" s="24" t="s">
        <v>661</v>
      </c>
    </row>
    <row r="253" spans="2:51" s="12" customFormat="1" ht="13.5">
      <c r="B253" s="222"/>
      <c r="C253" s="223"/>
      <c r="D253" s="219" t="s">
        <v>196</v>
      </c>
      <c r="E253" s="224" t="s">
        <v>22</v>
      </c>
      <c r="F253" s="225" t="s">
        <v>662</v>
      </c>
      <c r="G253" s="223"/>
      <c r="H253" s="226">
        <v>7.1</v>
      </c>
      <c r="I253" s="227"/>
      <c r="J253" s="223"/>
      <c r="K253" s="223"/>
      <c r="L253" s="228"/>
      <c r="M253" s="229"/>
      <c r="N253" s="230"/>
      <c r="O253" s="230"/>
      <c r="P253" s="230"/>
      <c r="Q253" s="230"/>
      <c r="R253" s="230"/>
      <c r="S253" s="230"/>
      <c r="T253" s="231"/>
      <c r="AT253" s="232" t="s">
        <v>196</v>
      </c>
      <c r="AU253" s="232" t="s">
        <v>83</v>
      </c>
      <c r="AV253" s="12" t="s">
        <v>83</v>
      </c>
      <c r="AW253" s="12" t="s">
        <v>38</v>
      </c>
      <c r="AX253" s="12" t="s">
        <v>24</v>
      </c>
      <c r="AY253" s="232" t="s">
        <v>150</v>
      </c>
    </row>
    <row r="254" spans="2:65" s="1" customFormat="1" ht="16.5" customHeight="1">
      <c r="B254" s="41"/>
      <c r="C254" s="203" t="s">
        <v>663</v>
      </c>
      <c r="D254" s="203" t="s">
        <v>153</v>
      </c>
      <c r="E254" s="204" t="s">
        <v>664</v>
      </c>
      <c r="F254" s="205" t="s">
        <v>665</v>
      </c>
      <c r="G254" s="206" t="s">
        <v>192</v>
      </c>
      <c r="H254" s="207">
        <v>82.5</v>
      </c>
      <c r="I254" s="208"/>
      <c r="J254" s="209">
        <f>ROUND(I254*H254,2)</f>
        <v>0</v>
      </c>
      <c r="K254" s="205" t="s">
        <v>157</v>
      </c>
      <c r="L254" s="61"/>
      <c r="M254" s="210" t="s">
        <v>22</v>
      </c>
      <c r="N254" s="211" t="s">
        <v>46</v>
      </c>
      <c r="O254" s="42"/>
      <c r="P254" s="212">
        <f>O254*H254</f>
        <v>0</v>
      </c>
      <c r="Q254" s="212">
        <v>0.00089</v>
      </c>
      <c r="R254" s="212">
        <f>Q254*H254</f>
        <v>0.07342499999999999</v>
      </c>
      <c r="S254" s="212">
        <v>0</v>
      </c>
      <c r="T254" s="213">
        <f>S254*H254</f>
        <v>0</v>
      </c>
      <c r="AR254" s="24" t="s">
        <v>169</v>
      </c>
      <c r="AT254" s="24" t="s">
        <v>153</v>
      </c>
      <c r="AU254" s="24" t="s">
        <v>83</v>
      </c>
      <c r="AY254" s="24" t="s">
        <v>150</v>
      </c>
      <c r="BE254" s="214">
        <f>IF(N254="základní",J254,0)</f>
        <v>0</v>
      </c>
      <c r="BF254" s="214">
        <f>IF(N254="snížená",J254,0)</f>
        <v>0</v>
      </c>
      <c r="BG254" s="214">
        <f>IF(N254="zákl. přenesená",J254,0)</f>
        <v>0</v>
      </c>
      <c r="BH254" s="214">
        <f>IF(N254="sníž. přenesená",J254,0)</f>
        <v>0</v>
      </c>
      <c r="BI254" s="214">
        <f>IF(N254="nulová",J254,0)</f>
        <v>0</v>
      </c>
      <c r="BJ254" s="24" t="s">
        <v>24</v>
      </c>
      <c r="BK254" s="214">
        <f>ROUND(I254*H254,2)</f>
        <v>0</v>
      </c>
      <c r="BL254" s="24" t="s">
        <v>169</v>
      </c>
      <c r="BM254" s="24" t="s">
        <v>666</v>
      </c>
    </row>
    <row r="255" spans="2:47" s="1" customFormat="1" ht="54">
      <c r="B255" s="41"/>
      <c r="C255" s="63"/>
      <c r="D255" s="219" t="s">
        <v>194</v>
      </c>
      <c r="E255" s="63"/>
      <c r="F255" s="220" t="s">
        <v>667</v>
      </c>
      <c r="G255" s="63"/>
      <c r="H255" s="63"/>
      <c r="I255" s="172"/>
      <c r="J255" s="63"/>
      <c r="K255" s="63"/>
      <c r="L255" s="61"/>
      <c r="M255" s="221"/>
      <c r="N255" s="42"/>
      <c r="O255" s="42"/>
      <c r="P255" s="42"/>
      <c r="Q255" s="42"/>
      <c r="R255" s="42"/>
      <c r="S255" s="42"/>
      <c r="T255" s="78"/>
      <c r="AT255" s="24" t="s">
        <v>194</v>
      </c>
      <c r="AU255" s="24" t="s">
        <v>83</v>
      </c>
    </row>
    <row r="256" spans="2:51" s="12" customFormat="1" ht="13.5">
      <c r="B256" s="222"/>
      <c r="C256" s="223"/>
      <c r="D256" s="219" t="s">
        <v>196</v>
      </c>
      <c r="E256" s="224" t="s">
        <v>22</v>
      </c>
      <c r="F256" s="225" t="s">
        <v>668</v>
      </c>
      <c r="G256" s="223"/>
      <c r="H256" s="226">
        <v>82.5</v>
      </c>
      <c r="I256" s="227"/>
      <c r="J256" s="223"/>
      <c r="K256" s="223"/>
      <c r="L256" s="228"/>
      <c r="M256" s="229"/>
      <c r="N256" s="230"/>
      <c r="O256" s="230"/>
      <c r="P256" s="230"/>
      <c r="Q256" s="230"/>
      <c r="R256" s="230"/>
      <c r="S256" s="230"/>
      <c r="T256" s="231"/>
      <c r="AT256" s="232" t="s">
        <v>196</v>
      </c>
      <c r="AU256" s="232" t="s">
        <v>83</v>
      </c>
      <c r="AV256" s="12" t="s">
        <v>83</v>
      </c>
      <c r="AW256" s="12" t="s">
        <v>38</v>
      </c>
      <c r="AX256" s="12" t="s">
        <v>24</v>
      </c>
      <c r="AY256" s="232" t="s">
        <v>150</v>
      </c>
    </row>
    <row r="257" spans="2:63" s="11" customFormat="1" ht="29.85" customHeight="1">
      <c r="B257" s="187"/>
      <c r="C257" s="188"/>
      <c r="D257" s="189" t="s">
        <v>74</v>
      </c>
      <c r="E257" s="201" t="s">
        <v>669</v>
      </c>
      <c r="F257" s="201" t="s">
        <v>670</v>
      </c>
      <c r="G257" s="188"/>
      <c r="H257" s="188"/>
      <c r="I257" s="191"/>
      <c r="J257" s="202">
        <f>BK257</f>
        <v>0</v>
      </c>
      <c r="K257" s="188"/>
      <c r="L257" s="193"/>
      <c r="M257" s="194"/>
      <c r="N257" s="195"/>
      <c r="O257" s="195"/>
      <c r="P257" s="196">
        <f>P258</f>
        <v>0</v>
      </c>
      <c r="Q257" s="195"/>
      <c r="R257" s="196">
        <f>R258</f>
        <v>0</v>
      </c>
      <c r="S257" s="195"/>
      <c r="T257" s="197">
        <f>T258</f>
        <v>0</v>
      </c>
      <c r="AR257" s="198" t="s">
        <v>24</v>
      </c>
      <c r="AT257" s="199" t="s">
        <v>74</v>
      </c>
      <c r="AU257" s="199" t="s">
        <v>24</v>
      </c>
      <c r="AY257" s="198" t="s">
        <v>150</v>
      </c>
      <c r="BK257" s="200">
        <f>BK258</f>
        <v>0</v>
      </c>
    </row>
    <row r="258" spans="2:65" s="1" customFormat="1" ht="25.5" customHeight="1">
      <c r="B258" s="41"/>
      <c r="C258" s="203" t="s">
        <v>671</v>
      </c>
      <c r="D258" s="203" t="s">
        <v>153</v>
      </c>
      <c r="E258" s="204" t="s">
        <v>672</v>
      </c>
      <c r="F258" s="205" t="s">
        <v>673</v>
      </c>
      <c r="G258" s="206" t="s">
        <v>284</v>
      </c>
      <c r="H258" s="207">
        <v>416.973</v>
      </c>
      <c r="I258" s="208"/>
      <c r="J258" s="209">
        <f>ROUND(I258*H258,2)</f>
        <v>0</v>
      </c>
      <c r="K258" s="205" t="s">
        <v>157</v>
      </c>
      <c r="L258" s="61"/>
      <c r="M258" s="210" t="s">
        <v>22</v>
      </c>
      <c r="N258" s="211" t="s">
        <v>46</v>
      </c>
      <c r="O258" s="42"/>
      <c r="P258" s="212">
        <f>O258*H258</f>
        <v>0</v>
      </c>
      <c r="Q258" s="212">
        <v>0</v>
      </c>
      <c r="R258" s="212">
        <f>Q258*H258</f>
        <v>0</v>
      </c>
      <c r="S258" s="212">
        <v>0</v>
      </c>
      <c r="T258" s="213">
        <f>S258*H258</f>
        <v>0</v>
      </c>
      <c r="AR258" s="24" t="s">
        <v>169</v>
      </c>
      <c r="AT258" s="24" t="s">
        <v>153</v>
      </c>
      <c r="AU258" s="24" t="s">
        <v>83</v>
      </c>
      <c r="AY258" s="24" t="s">
        <v>150</v>
      </c>
      <c r="BE258" s="214">
        <f>IF(N258="základní",J258,0)</f>
        <v>0</v>
      </c>
      <c r="BF258" s="214">
        <f>IF(N258="snížená",J258,0)</f>
        <v>0</v>
      </c>
      <c r="BG258" s="214">
        <f>IF(N258="zákl. přenesená",J258,0)</f>
        <v>0</v>
      </c>
      <c r="BH258" s="214">
        <f>IF(N258="sníž. přenesená",J258,0)</f>
        <v>0</v>
      </c>
      <c r="BI258" s="214">
        <f>IF(N258="nulová",J258,0)</f>
        <v>0</v>
      </c>
      <c r="BJ258" s="24" t="s">
        <v>24</v>
      </c>
      <c r="BK258" s="214">
        <f>ROUND(I258*H258,2)</f>
        <v>0</v>
      </c>
      <c r="BL258" s="24" t="s">
        <v>169</v>
      </c>
      <c r="BM258" s="24" t="s">
        <v>674</v>
      </c>
    </row>
    <row r="259" spans="2:63" s="11" customFormat="1" ht="37.35" customHeight="1">
      <c r="B259" s="187"/>
      <c r="C259" s="188"/>
      <c r="D259" s="189" t="s">
        <v>74</v>
      </c>
      <c r="E259" s="190" t="s">
        <v>675</v>
      </c>
      <c r="F259" s="190" t="s">
        <v>676</v>
      </c>
      <c r="G259" s="188"/>
      <c r="H259" s="188"/>
      <c r="I259" s="191"/>
      <c r="J259" s="192">
        <f>BK259</f>
        <v>0</v>
      </c>
      <c r="K259" s="188"/>
      <c r="L259" s="193"/>
      <c r="M259" s="194"/>
      <c r="N259" s="195"/>
      <c r="O259" s="195"/>
      <c r="P259" s="196">
        <f>P260</f>
        <v>0</v>
      </c>
      <c r="Q259" s="195"/>
      <c r="R259" s="196">
        <f>R260</f>
        <v>1.6700335999999998</v>
      </c>
      <c r="S259" s="195"/>
      <c r="T259" s="197">
        <f>T260</f>
        <v>0</v>
      </c>
      <c r="AR259" s="198" t="s">
        <v>83</v>
      </c>
      <c r="AT259" s="199" t="s">
        <v>74</v>
      </c>
      <c r="AU259" s="199" t="s">
        <v>75</v>
      </c>
      <c r="AY259" s="198" t="s">
        <v>150</v>
      </c>
      <c r="BK259" s="200">
        <f>BK260</f>
        <v>0</v>
      </c>
    </row>
    <row r="260" spans="2:63" s="11" customFormat="1" ht="19.9" customHeight="1">
      <c r="B260" s="187"/>
      <c r="C260" s="188"/>
      <c r="D260" s="189" t="s">
        <v>74</v>
      </c>
      <c r="E260" s="201" t="s">
        <v>677</v>
      </c>
      <c r="F260" s="201" t="s">
        <v>678</v>
      </c>
      <c r="G260" s="188"/>
      <c r="H260" s="188"/>
      <c r="I260" s="191"/>
      <c r="J260" s="202">
        <f>BK260</f>
        <v>0</v>
      </c>
      <c r="K260" s="188"/>
      <c r="L260" s="193"/>
      <c r="M260" s="194"/>
      <c r="N260" s="195"/>
      <c r="O260" s="195"/>
      <c r="P260" s="196">
        <f>SUM(P261:P270)</f>
        <v>0</v>
      </c>
      <c r="Q260" s="195"/>
      <c r="R260" s="196">
        <f>SUM(R261:R270)</f>
        <v>1.6700335999999998</v>
      </c>
      <c r="S260" s="195"/>
      <c r="T260" s="197">
        <f>SUM(T261:T270)</f>
        <v>0</v>
      </c>
      <c r="AR260" s="198" t="s">
        <v>83</v>
      </c>
      <c r="AT260" s="199" t="s">
        <v>74</v>
      </c>
      <c r="AU260" s="199" t="s">
        <v>24</v>
      </c>
      <c r="AY260" s="198" t="s">
        <v>150</v>
      </c>
      <c r="BK260" s="200">
        <f>SUM(BK261:BK270)</f>
        <v>0</v>
      </c>
    </row>
    <row r="261" spans="2:65" s="1" customFormat="1" ht="25.5" customHeight="1">
      <c r="B261" s="41"/>
      <c r="C261" s="203" t="s">
        <v>679</v>
      </c>
      <c r="D261" s="203" t="s">
        <v>153</v>
      </c>
      <c r="E261" s="204" t="s">
        <v>680</v>
      </c>
      <c r="F261" s="205" t="s">
        <v>681</v>
      </c>
      <c r="G261" s="206" t="s">
        <v>192</v>
      </c>
      <c r="H261" s="207">
        <v>266.96</v>
      </c>
      <c r="I261" s="208"/>
      <c r="J261" s="209">
        <f>ROUND(I261*H261,2)</f>
        <v>0</v>
      </c>
      <c r="K261" s="205" t="s">
        <v>157</v>
      </c>
      <c r="L261" s="61"/>
      <c r="M261" s="210" t="s">
        <v>22</v>
      </c>
      <c r="N261" s="211" t="s">
        <v>46</v>
      </c>
      <c r="O261" s="42"/>
      <c r="P261" s="212">
        <f>O261*H261</f>
        <v>0</v>
      </c>
      <c r="Q261" s="212">
        <v>0.0004</v>
      </c>
      <c r="R261" s="212">
        <f>Q261*H261</f>
        <v>0.10678399999999999</v>
      </c>
      <c r="S261" s="212">
        <v>0</v>
      </c>
      <c r="T261" s="213">
        <f>S261*H261</f>
        <v>0</v>
      </c>
      <c r="AR261" s="24" t="s">
        <v>269</v>
      </c>
      <c r="AT261" s="24" t="s">
        <v>153</v>
      </c>
      <c r="AU261" s="24" t="s">
        <v>83</v>
      </c>
      <c r="AY261" s="24" t="s">
        <v>150</v>
      </c>
      <c r="BE261" s="214">
        <f>IF(N261="základní",J261,0)</f>
        <v>0</v>
      </c>
      <c r="BF261" s="214">
        <f>IF(N261="snížená",J261,0)</f>
        <v>0</v>
      </c>
      <c r="BG261" s="214">
        <f>IF(N261="zákl. přenesená",J261,0)</f>
        <v>0</v>
      </c>
      <c r="BH261" s="214">
        <f>IF(N261="sníž. přenesená",J261,0)</f>
        <v>0</v>
      </c>
      <c r="BI261" s="214">
        <f>IF(N261="nulová",J261,0)</f>
        <v>0</v>
      </c>
      <c r="BJ261" s="24" t="s">
        <v>24</v>
      </c>
      <c r="BK261" s="214">
        <f>ROUND(I261*H261,2)</f>
        <v>0</v>
      </c>
      <c r="BL261" s="24" t="s">
        <v>269</v>
      </c>
      <c r="BM261" s="24" t="s">
        <v>682</v>
      </c>
    </row>
    <row r="262" spans="2:47" s="1" customFormat="1" ht="54">
      <c r="B262" s="41"/>
      <c r="C262" s="63"/>
      <c r="D262" s="219" t="s">
        <v>194</v>
      </c>
      <c r="E262" s="63"/>
      <c r="F262" s="220" t="s">
        <v>683</v>
      </c>
      <c r="G262" s="63"/>
      <c r="H262" s="63"/>
      <c r="I262" s="172"/>
      <c r="J262" s="63"/>
      <c r="K262" s="63"/>
      <c r="L262" s="61"/>
      <c r="M262" s="221"/>
      <c r="N262" s="42"/>
      <c r="O262" s="42"/>
      <c r="P262" s="42"/>
      <c r="Q262" s="42"/>
      <c r="R262" s="42"/>
      <c r="S262" s="42"/>
      <c r="T262" s="78"/>
      <c r="AT262" s="24" t="s">
        <v>194</v>
      </c>
      <c r="AU262" s="24" t="s">
        <v>83</v>
      </c>
    </row>
    <row r="263" spans="2:51" s="12" customFormat="1" ht="13.5">
      <c r="B263" s="222"/>
      <c r="C263" s="223"/>
      <c r="D263" s="219" t="s">
        <v>196</v>
      </c>
      <c r="E263" s="224" t="s">
        <v>22</v>
      </c>
      <c r="F263" s="225" t="s">
        <v>684</v>
      </c>
      <c r="G263" s="223"/>
      <c r="H263" s="226">
        <v>266.96</v>
      </c>
      <c r="I263" s="227"/>
      <c r="J263" s="223"/>
      <c r="K263" s="223"/>
      <c r="L263" s="228"/>
      <c r="M263" s="229"/>
      <c r="N263" s="230"/>
      <c r="O263" s="230"/>
      <c r="P263" s="230"/>
      <c r="Q263" s="230"/>
      <c r="R263" s="230"/>
      <c r="S263" s="230"/>
      <c r="T263" s="231"/>
      <c r="AT263" s="232" t="s">
        <v>196</v>
      </c>
      <c r="AU263" s="232" t="s">
        <v>83</v>
      </c>
      <c r="AV263" s="12" t="s">
        <v>83</v>
      </c>
      <c r="AW263" s="12" t="s">
        <v>38</v>
      </c>
      <c r="AX263" s="12" t="s">
        <v>24</v>
      </c>
      <c r="AY263" s="232" t="s">
        <v>150</v>
      </c>
    </row>
    <row r="264" spans="2:65" s="1" customFormat="1" ht="25.5" customHeight="1">
      <c r="B264" s="41"/>
      <c r="C264" s="245" t="s">
        <v>685</v>
      </c>
      <c r="D264" s="245" t="s">
        <v>281</v>
      </c>
      <c r="E264" s="246" t="s">
        <v>686</v>
      </c>
      <c r="F264" s="247" t="s">
        <v>687</v>
      </c>
      <c r="G264" s="248" t="s">
        <v>192</v>
      </c>
      <c r="H264" s="249">
        <v>320.352</v>
      </c>
      <c r="I264" s="250"/>
      <c r="J264" s="251">
        <f>ROUND(I264*H264,2)</f>
        <v>0</v>
      </c>
      <c r="K264" s="247" t="s">
        <v>157</v>
      </c>
      <c r="L264" s="252"/>
      <c r="M264" s="253" t="s">
        <v>22</v>
      </c>
      <c r="N264" s="254" t="s">
        <v>46</v>
      </c>
      <c r="O264" s="42"/>
      <c r="P264" s="212">
        <f>O264*H264</f>
        <v>0</v>
      </c>
      <c r="Q264" s="212">
        <v>0.0045</v>
      </c>
      <c r="R264" s="212">
        <f>Q264*H264</f>
        <v>1.4415839999999998</v>
      </c>
      <c r="S264" s="212">
        <v>0</v>
      </c>
      <c r="T264" s="213">
        <f>S264*H264</f>
        <v>0</v>
      </c>
      <c r="AR264" s="24" t="s">
        <v>492</v>
      </c>
      <c r="AT264" s="24" t="s">
        <v>281</v>
      </c>
      <c r="AU264" s="24" t="s">
        <v>83</v>
      </c>
      <c r="AY264" s="24" t="s">
        <v>150</v>
      </c>
      <c r="BE264" s="214">
        <f>IF(N264="základní",J264,0)</f>
        <v>0</v>
      </c>
      <c r="BF264" s="214">
        <f>IF(N264="snížená",J264,0)</f>
        <v>0</v>
      </c>
      <c r="BG264" s="214">
        <f>IF(N264="zákl. přenesená",J264,0)</f>
        <v>0</v>
      </c>
      <c r="BH264" s="214">
        <f>IF(N264="sníž. přenesená",J264,0)</f>
        <v>0</v>
      </c>
      <c r="BI264" s="214">
        <f>IF(N264="nulová",J264,0)</f>
        <v>0</v>
      </c>
      <c r="BJ264" s="24" t="s">
        <v>24</v>
      </c>
      <c r="BK264" s="214">
        <f>ROUND(I264*H264,2)</f>
        <v>0</v>
      </c>
      <c r="BL264" s="24" t="s">
        <v>269</v>
      </c>
      <c r="BM264" s="24" t="s">
        <v>688</v>
      </c>
    </row>
    <row r="265" spans="2:51" s="12" customFormat="1" ht="13.5">
      <c r="B265" s="222"/>
      <c r="C265" s="223"/>
      <c r="D265" s="219" t="s">
        <v>196</v>
      </c>
      <c r="E265" s="224" t="s">
        <v>22</v>
      </c>
      <c r="F265" s="225" t="s">
        <v>689</v>
      </c>
      <c r="G265" s="223"/>
      <c r="H265" s="226">
        <v>320.352</v>
      </c>
      <c r="I265" s="227"/>
      <c r="J265" s="223"/>
      <c r="K265" s="223"/>
      <c r="L265" s="228"/>
      <c r="M265" s="229"/>
      <c r="N265" s="230"/>
      <c r="O265" s="230"/>
      <c r="P265" s="230"/>
      <c r="Q265" s="230"/>
      <c r="R265" s="230"/>
      <c r="S265" s="230"/>
      <c r="T265" s="231"/>
      <c r="AT265" s="232" t="s">
        <v>196</v>
      </c>
      <c r="AU265" s="232" t="s">
        <v>83</v>
      </c>
      <c r="AV265" s="12" t="s">
        <v>83</v>
      </c>
      <c r="AW265" s="12" t="s">
        <v>38</v>
      </c>
      <c r="AX265" s="12" t="s">
        <v>24</v>
      </c>
      <c r="AY265" s="232" t="s">
        <v>150</v>
      </c>
    </row>
    <row r="266" spans="2:65" s="1" customFormat="1" ht="25.5" customHeight="1">
      <c r="B266" s="41"/>
      <c r="C266" s="203" t="s">
        <v>690</v>
      </c>
      <c r="D266" s="203" t="s">
        <v>153</v>
      </c>
      <c r="E266" s="204" t="s">
        <v>691</v>
      </c>
      <c r="F266" s="205" t="s">
        <v>692</v>
      </c>
      <c r="G266" s="206" t="s">
        <v>192</v>
      </c>
      <c r="H266" s="207">
        <v>217.26</v>
      </c>
      <c r="I266" s="208"/>
      <c r="J266" s="209">
        <f>ROUND(I266*H266,2)</f>
        <v>0</v>
      </c>
      <c r="K266" s="205" t="s">
        <v>157</v>
      </c>
      <c r="L266" s="61"/>
      <c r="M266" s="210" t="s">
        <v>22</v>
      </c>
      <c r="N266" s="211" t="s">
        <v>46</v>
      </c>
      <c r="O266" s="42"/>
      <c r="P266" s="212">
        <f>O266*H266</f>
        <v>0</v>
      </c>
      <c r="Q266" s="212">
        <v>0.00056</v>
      </c>
      <c r="R266" s="212">
        <f>Q266*H266</f>
        <v>0.12166559999999998</v>
      </c>
      <c r="S266" s="212">
        <v>0</v>
      </c>
      <c r="T266" s="213">
        <f>S266*H266</f>
        <v>0</v>
      </c>
      <c r="AR266" s="24" t="s">
        <v>269</v>
      </c>
      <c r="AT266" s="24" t="s">
        <v>153</v>
      </c>
      <c r="AU266" s="24" t="s">
        <v>83</v>
      </c>
      <c r="AY266" s="24" t="s">
        <v>150</v>
      </c>
      <c r="BE266" s="214">
        <f>IF(N266="základní",J266,0)</f>
        <v>0</v>
      </c>
      <c r="BF266" s="214">
        <f>IF(N266="snížená",J266,0)</f>
        <v>0</v>
      </c>
      <c r="BG266" s="214">
        <f>IF(N266="zákl. přenesená",J266,0)</f>
        <v>0</v>
      </c>
      <c r="BH266" s="214">
        <f>IF(N266="sníž. přenesená",J266,0)</f>
        <v>0</v>
      </c>
      <c r="BI266" s="214">
        <f>IF(N266="nulová",J266,0)</f>
        <v>0</v>
      </c>
      <c r="BJ266" s="24" t="s">
        <v>24</v>
      </c>
      <c r="BK266" s="214">
        <f>ROUND(I266*H266,2)</f>
        <v>0</v>
      </c>
      <c r="BL266" s="24" t="s">
        <v>269</v>
      </c>
      <c r="BM266" s="24" t="s">
        <v>693</v>
      </c>
    </row>
    <row r="267" spans="2:47" s="1" customFormat="1" ht="54">
      <c r="B267" s="41"/>
      <c r="C267" s="63"/>
      <c r="D267" s="219" t="s">
        <v>194</v>
      </c>
      <c r="E267" s="63"/>
      <c r="F267" s="220" t="s">
        <v>694</v>
      </c>
      <c r="G267" s="63"/>
      <c r="H267" s="63"/>
      <c r="I267" s="172"/>
      <c r="J267" s="63"/>
      <c r="K267" s="63"/>
      <c r="L267" s="61"/>
      <c r="M267" s="221"/>
      <c r="N267" s="42"/>
      <c r="O267" s="42"/>
      <c r="P267" s="42"/>
      <c r="Q267" s="42"/>
      <c r="R267" s="42"/>
      <c r="S267" s="42"/>
      <c r="T267" s="78"/>
      <c r="AT267" s="24" t="s">
        <v>194</v>
      </c>
      <c r="AU267" s="24" t="s">
        <v>83</v>
      </c>
    </row>
    <row r="268" spans="2:51" s="12" customFormat="1" ht="13.5">
      <c r="B268" s="222"/>
      <c r="C268" s="223"/>
      <c r="D268" s="219" t="s">
        <v>196</v>
      </c>
      <c r="E268" s="224" t="s">
        <v>22</v>
      </c>
      <c r="F268" s="225" t="s">
        <v>695</v>
      </c>
      <c r="G268" s="223"/>
      <c r="H268" s="226">
        <v>217.26</v>
      </c>
      <c r="I268" s="227"/>
      <c r="J268" s="223"/>
      <c r="K268" s="223"/>
      <c r="L268" s="228"/>
      <c r="M268" s="229"/>
      <c r="N268" s="230"/>
      <c r="O268" s="230"/>
      <c r="P268" s="230"/>
      <c r="Q268" s="230"/>
      <c r="R268" s="230"/>
      <c r="S268" s="230"/>
      <c r="T268" s="231"/>
      <c r="AT268" s="232" t="s">
        <v>196</v>
      </c>
      <c r="AU268" s="232" t="s">
        <v>83</v>
      </c>
      <c r="AV268" s="12" t="s">
        <v>83</v>
      </c>
      <c r="AW268" s="12" t="s">
        <v>38</v>
      </c>
      <c r="AX268" s="12" t="s">
        <v>24</v>
      </c>
      <c r="AY268" s="232" t="s">
        <v>150</v>
      </c>
    </row>
    <row r="269" spans="2:65" s="1" customFormat="1" ht="38.25" customHeight="1">
      <c r="B269" s="41"/>
      <c r="C269" s="203" t="s">
        <v>696</v>
      </c>
      <c r="D269" s="203" t="s">
        <v>153</v>
      </c>
      <c r="E269" s="204" t="s">
        <v>697</v>
      </c>
      <c r="F269" s="205" t="s">
        <v>698</v>
      </c>
      <c r="G269" s="206" t="s">
        <v>699</v>
      </c>
      <c r="H269" s="268"/>
      <c r="I269" s="208"/>
      <c r="J269" s="209">
        <f>ROUND(I269*H269,2)</f>
        <v>0</v>
      </c>
      <c r="K269" s="205" t="s">
        <v>157</v>
      </c>
      <c r="L269" s="61"/>
      <c r="M269" s="210" t="s">
        <v>22</v>
      </c>
      <c r="N269" s="211" t="s">
        <v>46</v>
      </c>
      <c r="O269" s="42"/>
      <c r="P269" s="212">
        <f>O269*H269</f>
        <v>0</v>
      </c>
      <c r="Q269" s="212">
        <v>0</v>
      </c>
      <c r="R269" s="212">
        <f>Q269*H269</f>
        <v>0</v>
      </c>
      <c r="S269" s="212">
        <v>0</v>
      </c>
      <c r="T269" s="213">
        <f>S269*H269</f>
        <v>0</v>
      </c>
      <c r="AR269" s="24" t="s">
        <v>269</v>
      </c>
      <c r="AT269" s="24" t="s">
        <v>153</v>
      </c>
      <c r="AU269" s="24" t="s">
        <v>83</v>
      </c>
      <c r="AY269" s="24" t="s">
        <v>150</v>
      </c>
      <c r="BE269" s="214">
        <f>IF(N269="základní",J269,0)</f>
        <v>0</v>
      </c>
      <c r="BF269" s="214">
        <f>IF(N269="snížená",J269,0)</f>
        <v>0</v>
      </c>
      <c r="BG269" s="214">
        <f>IF(N269="zákl. přenesená",J269,0)</f>
        <v>0</v>
      </c>
      <c r="BH269" s="214">
        <f>IF(N269="sníž. přenesená",J269,0)</f>
        <v>0</v>
      </c>
      <c r="BI269" s="214">
        <f>IF(N269="nulová",J269,0)</f>
        <v>0</v>
      </c>
      <c r="BJ269" s="24" t="s">
        <v>24</v>
      </c>
      <c r="BK269" s="214">
        <f>ROUND(I269*H269,2)</f>
        <v>0</v>
      </c>
      <c r="BL269" s="24" t="s">
        <v>269</v>
      </c>
      <c r="BM269" s="24" t="s">
        <v>700</v>
      </c>
    </row>
    <row r="270" spans="2:47" s="1" customFormat="1" ht="189">
      <c r="B270" s="41"/>
      <c r="C270" s="63"/>
      <c r="D270" s="219" t="s">
        <v>194</v>
      </c>
      <c r="E270" s="63"/>
      <c r="F270" s="220" t="s">
        <v>701</v>
      </c>
      <c r="G270" s="63"/>
      <c r="H270" s="63"/>
      <c r="I270" s="172"/>
      <c r="J270" s="63"/>
      <c r="K270" s="63"/>
      <c r="L270" s="61"/>
      <c r="M270" s="269"/>
      <c r="N270" s="216"/>
      <c r="O270" s="216"/>
      <c r="P270" s="216"/>
      <c r="Q270" s="216"/>
      <c r="R270" s="216"/>
      <c r="S270" s="216"/>
      <c r="T270" s="270"/>
      <c r="AT270" s="24" t="s">
        <v>194</v>
      </c>
      <c r="AU270" s="24" t="s">
        <v>83</v>
      </c>
    </row>
    <row r="271" spans="2:12" s="1" customFormat="1" ht="6.95" customHeight="1">
      <c r="B271" s="56"/>
      <c r="C271" s="57"/>
      <c r="D271" s="57"/>
      <c r="E271" s="57"/>
      <c r="F271" s="57"/>
      <c r="G271" s="57"/>
      <c r="H271" s="57"/>
      <c r="I271" s="148"/>
      <c r="J271" s="57"/>
      <c r="K271" s="57"/>
      <c r="L271" s="61"/>
    </row>
  </sheetData>
  <sheetProtection algorithmName="SHA-512" hashValue="slut0urIyXd8txlGcixSW0YUZOMuiaLjxvX9zH+r5JSw5xt65MDKKwZ474M55xIAIGrhuxbJ2qWd0hMOB3yQWQ==" saltValue="ka32D8uUt9DX8P7hph1XvIrWgODM7U6IPJGaO9SgN2ioakwlzD8yBkl3f/Zr2YWhXVudWjEvNJNqbQzXezRUUQ==" spinCount="100000" sheet="1" objects="1" scenarios="1" formatColumns="0" formatRows="0" autoFilter="0"/>
  <autoFilter ref="C90:K270"/>
  <mergeCells count="13">
    <mergeCell ref="E83:H83"/>
    <mergeCell ref="G1:H1"/>
    <mergeCell ref="L2:V2"/>
    <mergeCell ref="E49:H49"/>
    <mergeCell ref="E51:H51"/>
    <mergeCell ref="J55:J56"/>
    <mergeCell ref="E79:H79"/>
    <mergeCell ref="E81:H81"/>
    <mergeCell ref="E7:H7"/>
    <mergeCell ref="E9:H9"/>
    <mergeCell ref="E11:H11"/>
    <mergeCell ref="E26:H26"/>
    <mergeCell ref="E47:H47"/>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8"/>
  <sheetViews>
    <sheetView showGridLines="0" workbookViewId="0" topLeftCell="A1">
      <pane ySplit="1" topLeftCell="A2"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115</v>
      </c>
      <c r="G1" s="411" t="s">
        <v>116</v>
      </c>
      <c r="H1" s="411"/>
      <c r="I1" s="124"/>
      <c r="J1" s="123" t="s">
        <v>117</v>
      </c>
      <c r="K1" s="122" t="s">
        <v>118</v>
      </c>
      <c r="L1" s="123" t="s">
        <v>119</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76"/>
      <c r="M2" s="376"/>
      <c r="N2" s="376"/>
      <c r="O2" s="376"/>
      <c r="P2" s="376"/>
      <c r="Q2" s="376"/>
      <c r="R2" s="376"/>
      <c r="S2" s="376"/>
      <c r="T2" s="376"/>
      <c r="U2" s="376"/>
      <c r="V2" s="376"/>
      <c r="AT2" s="24" t="s">
        <v>98</v>
      </c>
    </row>
    <row r="3" spans="2:46" ht="6.95" customHeight="1">
      <c r="B3" s="25"/>
      <c r="C3" s="26"/>
      <c r="D3" s="26"/>
      <c r="E3" s="26"/>
      <c r="F3" s="26"/>
      <c r="G3" s="26"/>
      <c r="H3" s="26"/>
      <c r="I3" s="125"/>
      <c r="J3" s="26"/>
      <c r="K3" s="27"/>
      <c r="AT3" s="24" t="s">
        <v>83</v>
      </c>
    </row>
    <row r="4" spans="2:46" ht="36.95" customHeight="1">
      <c r="B4" s="28"/>
      <c r="C4" s="29"/>
      <c r="D4" s="30" t="s">
        <v>120</v>
      </c>
      <c r="E4" s="29"/>
      <c r="F4" s="29"/>
      <c r="G4" s="29"/>
      <c r="H4" s="29"/>
      <c r="I4" s="126"/>
      <c r="J4" s="29"/>
      <c r="K4" s="31"/>
      <c r="M4" s="32" t="s">
        <v>12</v>
      </c>
      <c r="AT4" s="24" t="s">
        <v>6</v>
      </c>
    </row>
    <row r="5" spans="2:11" ht="6.95" customHeight="1">
      <c r="B5" s="28"/>
      <c r="C5" s="29"/>
      <c r="D5" s="29"/>
      <c r="E5" s="29"/>
      <c r="F5" s="29"/>
      <c r="G5" s="29"/>
      <c r="H5" s="29"/>
      <c r="I5" s="126"/>
      <c r="J5" s="29"/>
      <c r="K5" s="31"/>
    </row>
    <row r="6" spans="2:11" ht="15">
      <c r="B6" s="28"/>
      <c r="C6" s="29"/>
      <c r="D6" s="37" t="s">
        <v>18</v>
      </c>
      <c r="E6" s="29"/>
      <c r="F6" s="29"/>
      <c r="G6" s="29"/>
      <c r="H6" s="29"/>
      <c r="I6" s="126"/>
      <c r="J6" s="29"/>
      <c r="K6" s="31"/>
    </row>
    <row r="7" spans="2:11" ht="16.5" customHeight="1">
      <c r="B7" s="28"/>
      <c r="C7" s="29"/>
      <c r="D7" s="29"/>
      <c r="E7" s="412" t="str">
        <f>'Rekapitulace stavby'!K6</f>
        <v>STAVEBNÍ ÚPRAVY V OKOLÍ NÁDRAŽÍ V ČESKÉM BRODĚ- ČÁST4 - PARKOVIŠTĚ V NÁKLADOVÉ ČÁSTI NÁDRAŽÍ</v>
      </c>
      <c r="F7" s="418"/>
      <c r="G7" s="418"/>
      <c r="H7" s="418"/>
      <c r="I7" s="126"/>
      <c r="J7" s="29"/>
      <c r="K7" s="31"/>
    </row>
    <row r="8" spans="2:11" ht="15">
      <c r="B8" s="28"/>
      <c r="C8" s="29"/>
      <c r="D8" s="37" t="s">
        <v>121</v>
      </c>
      <c r="E8" s="29"/>
      <c r="F8" s="29"/>
      <c r="G8" s="29"/>
      <c r="H8" s="29"/>
      <c r="I8" s="126"/>
      <c r="J8" s="29"/>
      <c r="K8" s="31"/>
    </row>
    <row r="9" spans="2:11" s="1" customFormat="1" ht="16.5" customHeight="1">
      <c r="B9" s="41"/>
      <c r="C9" s="42"/>
      <c r="D9" s="42"/>
      <c r="E9" s="412" t="s">
        <v>702</v>
      </c>
      <c r="F9" s="413"/>
      <c r="G9" s="413"/>
      <c r="H9" s="413"/>
      <c r="I9" s="127"/>
      <c r="J9" s="42"/>
      <c r="K9" s="45"/>
    </row>
    <row r="10" spans="2:11" s="1" customFormat="1" ht="15">
      <c r="B10" s="41"/>
      <c r="C10" s="42"/>
      <c r="D10" s="37" t="s">
        <v>123</v>
      </c>
      <c r="E10" s="42"/>
      <c r="F10" s="42"/>
      <c r="G10" s="42"/>
      <c r="H10" s="42"/>
      <c r="I10" s="127"/>
      <c r="J10" s="42"/>
      <c r="K10" s="45"/>
    </row>
    <row r="11" spans="2:11" s="1" customFormat="1" ht="36.95" customHeight="1">
      <c r="B11" s="41"/>
      <c r="C11" s="42"/>
      <c r="D11" s="42"/>
      <c r="E11" s="414" t="s">
        <v>702</v>
      </c>
      <c r="F11" s="413"/>
      <c r="G11" s="413"/>
      <c r="H11" s="413"/>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21</v>
      </c>
      <c r="E13" s="42"/>
      <c r="F13" s="35" t="s">
        <v>22</v>
      </c>
      <c r="G13" s="42"/>
      <c r="H13" s="42"/>
      <c r="I13" s="128" t="s">
        <v>23</v>
      </c>
      <c r="J13" s="35" t="s">
        <v>22</v>
      </c>
      <c r="K13" s="45"/>
    </row>
    <row r="14" spans="2:11" s="1" customFormat="1" ht="14.45" customHeight="1">
      <c r="B14" s="41"/>
      <c r="C14" s="42"/>
      <c r="D14" s="37" t="s">
        <v>25</v>
      </c>
      <c r="E14" s="42"/>
      <c r="F14" s="35" t="s">
        <v>26</v>
      </c>
      <c r="G14" s="42"/>
      <c r="H14" s="42"/>
      <c r="I14" s="128" t="s">
        <v>27</v>
      </c>
      <c r="J14" s="129" t="str">
        <f>'Rekapitulace stavby'!AN8</f>
        <v>29. 1. 2019</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31</v>
      </c>
      <c r="E16" s="42"/>
      <c r="F16" s="42"/>
      <c r="G16" s="42"/>
      <c r="H16" s="42"/>
      <c r="I16" s="128" t="s">
        <v>32</v>
      </c>
      <c r="J16" s="35" t="str">
        <f>IF('Rekapitulace stavby'!AN10="","",'Rekapitulace stavby'!AN10)</f>
        <v/>
      </c>
      <c r="K16" s="45"/>
    </row>
    <row r="17" spans="2:11" s="1" customFormat="1" ht="18" customHeight="1">
      <c r="B17" s="41"/>
      <c r="C17" s="42"/>
      <c r="D17" s="42"/>
      <c r="E17" s="35" t="str">
        <f>IF('Rekapitulace stavby'!E11="","",'Rekapitulace stavby'!E11)</f>
        <v>Město Český Brod</v>
      </c>
      <c r="F17" s="42"/>
      <c r="G17" s="42"/>
      <c r="H17" s="42"/>
      <c r="I17" s="128" t="s">
        <v>34</v>
      </c>
      <c r="J17" s="35" t="str">
        <f>IF('Rekapitulace stavby'!AN11="","",'Rekapitulace stavby'!AN11)</f>
        <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35</v>
      </c>
      <c r="E19" s="42"/>
      <c r="F19" s="42"/>
      <c r="G19" s="42"/>
      <c r="H19" s="42"/>
      <c r="I19" s="128" t="s">
        <v>32</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34</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37</v>
      </c>
      <c r="E22" s="42"/>
      <c r="F22" s="42"/>
      <c r="G22" s="42"/>
      <c r="H22" s="42"/>
      <c r="I22" s="128" t="s">
        <v>32</v>
      </c>
      <c r="J22" s="35" t="str">
        <f>IF('Rekapitulace stavby'!AN16="","",'Rekapitulace stavby'!AN16)</f>
        <v/>
      </c>
      <c r="K22" s="45"/>
    </row>
    <row r="23" spans="2:11" s="1" customFormat="1" ht="18" customHeight="1">
      <c r="B23" s="41"/>
      <c r="C23" s="42"/>
      <c r="D23" s="42"/>
      <c r="E23" s="35" t="str">
        <f>IF('Rekapitulace stavby'!E17="","",'Rekapitulace stavby'!E17)</f>
        <v xml:space="preserve"> </v>
      </c>
      <c r="F23" s="42"/>
      <c r="G23" s="42"/>
      <c r="H23" s="42"/>
      <c r="I23" s="128" t="s">
        <v>34</v>
      </c>
      <c r="J23" s="35" t="str">
        <f>IF('Rekapitulace stavby'!AN17="","",'Rekapitulace stavby'!AN17)</f>
        <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39</v>
      </c>
      <c r="E25" s="42"/>
      <c r="F25" s="42"/>
      <c r="G25" s="42"/>
      <c r="H25" s="42"/>
      <c r="I25" s="127"/>
      <c r="J25" s="42"/>
      <c r="K25" s="45"/>
    </row>
    <row r="26" spans="2:11" s="7" customFormat="1" ht="16.5" customHeight="1">
      <c r="B26" s="130"/>
      <c r="C26" s="131"/>
      <c r="D26" s="131"/>
      <c r="E26" s="386" t="s">
        <v>22</v>
      </c>
      <c r="F26" s="386"/>
      <c r="G26" s="386"/>
      <c r="H26" s="386"/>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41</v>
      </c>
      <c r="E29" s="42"/>
      <c r="F29" s="42"/>
      <c r="G29" s="42"/>
      <c r="H29" s="42"/>
      <c r="I29" s="127"/>
      <c r="J29" s="137">
        <f>ROUND(J90,2)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43</v>
      </c>
      <c r="G31" s="42"/>
      <c r="H31" s="42"/>
      <c r="I31" s="138" t="s">
        <v>42</v>
      </c>
      <c r="J31" s="46" t="s">
        <v>44</v>
      </c>
      <c r="K31" s="45"/>
    </row>
    <row r="32" spans="2:11" s="1" customFormat="1" ht="14.45" customHeight="1">
      <c r="B32" s="41"/>
      <c r="C32" s="42"/>
      <c r="D32" s="49" t="s">
        <v>45</v>
      </c>
      <c r="E32" s="49" t="s">
        <v>46</v>
      </c>
      <c r="F32" s="139">
        <f>ROUND(SUM(BE90:BE167),2)</f>
        <v>0</v>
      </c>
      <c r="G32" s="42"/>
      <c r="H32" s="42"/>
      <c r="I32" s="140">
        <v>0.21</v>
      </c>
      <c r="J32" s="139">
        <f>ROUND(ROUND((SUM(BE90:BE167)),2)*I32,2)</f>
        <v>0</v>
      </c>
      <c r="K32" s="45"/>
    </row>
    <row r="33" spans="2:11" s="1" customFormat="1" ht="14.45" customHeight="1">
      <c r="B33" s="41"/>
      <c r="C33" s="42"/>
      <c r="D33" s="42"/>
      <c r="E33" s="49" t="s">
        <v>47</v>
      </c>
      <c r="F33" s="139">
        <f>ROUND(SUM(BF90:BF167),2)</f>
        <v>0</v>
      </c>
      <c r="G33" s="42"/>
      <c r="H33" s="42"/>
      <c r="I33" s="140">
        <v>0.15</v>
      </c>
      <c r="J33" s="139">
        <f>ROUND(ROUND((SUM(BF90:BF167)),2)*I33,2)</f>
        <v>0</v>
      </c>
      <c r="K33" s="45"/>
    </row>
    <row r="34" spans="2:11" s="1" customFormat="1" ht="14.45" customHeight="1" hidden="1">
      <c r="B34" s="41"/>
      <c r="C34" s="42"/>
      <c r="D34" s="42"/>
      <c r="E34" s="49" t="s">
        <v>48</v>
      </c>
      <c r="F34" s="139">
        <f>ROUND(SUM(BG90:BG167),2)</f>
        <v>0</v>
      </c>
      <c r="G34" s="42"/>
      <c r="H34" s="42"/>
      <c r="I34" s="140">
        <v>0.21</v>
      </c>
      <c r="J34" s="139">
        <v>0</v>
      </c>
      <c r="K34" s="45"/>
    </row>
    <row r="35" spans="2:11" s="1" customFormat="1" ht="14.45" customHeight="1" hidden="1">
      <c r="B35" s="41"/>
      <c r="C35" s="42"/>
      <c r="D35" s="42"/>
      <c r="E35" s="49" t="s">
        <v>49</v>
      </c>
      <c r="F35" s="139">
        <f>ROUND(SUM(BH90:BH167),2)</f>
        <v>0</v>
      </c>
      <c r="G35" s="42"/>
      <c r="H35" s="42"/>
      <c r="I35" s="140">
        <v>0.15</v>
      </c>
      <c r="J35" s="139">
        <v>0</v>
      </c>
      <c r="K35" s="45"/>
    </row>
    <row r="36" spans="2:11" s="1" customFormat="1" ht="14.45" customHeight="1" hidden="1">
      <c r="B36" s="41"/>
      <c r="C36" s="42"/>
      <c r="D36" s="42"/>
      <c r="E36" s="49" t="s">
        <v>50</v>
      </c>
      <c r="F36" s="139">
        <f>ROUND(SUM(BI90:BI167),2)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51</v>
      </c>
      <c r="E38" s="79"/>
      <c r="F38" s="79"/>
      <c r="G38" s="143" t="s">
        <v>52</v>
      </c>
      <c r="H38" s="144" t="s">
        <v>53</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124</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16.5" customHeight="1">
      <c r="B47" s="41"/>
      <c r="C47" s="42"/>
      <c r="D47" s="42"/>
      <c r="E47" s="412" t="str">
        <f>E7</f>
        <v>STAVEBNÍ ÚPRAVY V OKOLÍ NÁDRAŽÍ V ČESKÉM BRODĚ- ČÁST4 - PARKOVIŠTĚ V NÁKLADOVÉ ČÁSTI NÁDRAŽÍ</v>
      </c>
      <c r="F47" s="418"/>
      <c r="G47" s="418"/>
      <c r="H47" s="418"/>
      <c r="I47" s="127"/>
      <c r="J47" s="42"/>
      <c r="K47" s="45"/>
    </row>
    <row r="48" spans="2:11" ht="15">
      <c r="B48" s="28"/>
      <c r="C48" s="37" t="s">
        <v>121</v>
      </c>
      <c r="D48" s="29"/>
      <c r="E48" s="29"/>
      <c r="F48" s="29"/>
      <c r="G48" s="29"/>
      <c r="H48" s="29"/>
      <c r="I48" s="126"/>
      <c r="J48" s="29"/>
      <c r="K48" s="31"/>
    </row>
    <row r="49" spans="2:11" s="1" customFormat="1" ht="16.5" customHeight="1">
      <c r="B49" s="41"/>
      <c r="C49" s="42"/>
      <c r="D49" s="42"/>
      <c r="E49" s="412" t="s">
        <v>702</v>
      </c>
      <c r="F49" s="413"/>
      <c r="G49" s="413"/>
      <c r="H49" s="413"/>
      <c r="I49" s="127"/>
      <c r="J49" s="42"/>
      <c r="K49" s="45"/>
    </row>
    <row r="50" spans="2:11" s="1" customFormat="1" ht="14.45" customHeight="1">
      <c r="B50" s="41"/>
      <c r="C50" s="37" t="s">
        <v>123</v>
      </c>
      <c r="D50" s="42"/>
      <c r="E50" s="42"/>
      <c r="F50" s="42"/>
      <c r="G50" s="42"/>
      <c r="H50" s="42"/>
      <c r="I50" s="127"/>
      <c r="J50" s="42"/>
      <c r="K50" s="45"/>
    </row>
    <row r="51" spans="2:11" s="1" customFormat="1" ht="17.25" customHeight="1">
      <c r="B51" s="41"/>
      <c r="C51" s="42"/>
      <c r="D51" s="42"/>
      <c r="E51" s="414" t="str">
        <f>E11</f>
        <v>SO 104.1 - Parkoviště v nákladové části nádraží - Přístřešky pro kola</v>
      </c>
      <c r="F51" s="413"/>
      <c r="G51" s="413"/>
      <c r="H51" s="413"/>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25</v>
      </c>
      <c r="D53" s="42"/>
      <c r="E53" s="42"/>
      <c r="F53" s="35" t="str">
        <f>F14</f>
        <v xml:space="preserve"> </v>
      </c>
      <c r="G53" s="42"/>
      <c r="H53" s="42"/>
      <c r="I53" s="128" t="s">
        <v>27</v>
      </c>
      <c r="J53" s="129" t="str">
        <f>IF(J14="","",J14)</f>
        <v>29. 1. 2019</v>
      </c>
      <c r="K53" s="45"/>
    </row>
    <row r="54" spans="2:11" s="1" customFormat="1" ht="6.95" customHeight="1">
      <c r="B54" s="41"/>
      <c r="C54" s="42"/>
      <c r="D54" s="42"/>
      <c r="E54" s="42"/>
      <c r="F54" s="42"/>
      <c r="G54" s="42"/>
      <c r="H54" s="42"/>
      <c r="I54" s="127"/>
      <c r="J54" s="42"/>
      <c r="K54" s="45"/>
    </row>
    <row r="55" spans="2:11" s="1" customFormat="1" ht="15">
      <c r="B55" s="41"/>
      <c r="C55" s="37" t="s">
        <v>31</v>
      </c>
      <c r="D55" s="42"/>
      <c r="E55" s="42"/>
      <c r="F55" s="35" t="str">
        <f>E17</f>
        <v>Město Český Brod</v>
      </c>
      <c r="G55" s="42"/>
      <c r="H55" s="42"/>
      <c r="I55" s="128" t="s">
        <v>37</v>
      </c>
      <c r="J55" s="386" t="str">
        <f>E23</f>
        <v xml:space="preserve"> </v>
      </c>
      <c r="K55" s="45"/>
    </row>
    <row r="56" spans="2:11" s="1" customFormat="1" ht="14.45" customHeight="1">
      <c r="B56" s="41"/>
      <c r="C56" s="37" t="s">
        <v>35</v>
      </c>
      <c r="D56" s="42"/>
      <c r="E56" s="42"/>
      <c r="F56" s="35" t="str">
        <f>IF(E20="","",E20)</f>
        <v/>
      </c>
      <c r="G56" s="42"/>
      <c r="H56" s="42"/>
      <c r="I56" s="127"/>
      <c r="J56" s="415"/>
      <c r="K56" s="45"/>
    </row>
    <row r="57" spans="2:11" s="1" customFormat="1" ht="10.35" customHeight="1">
      <c r="B57" s="41"/>
      <c r="C57" s="42"/>
      <c r="D57" s="42"/>
      <c r="E57" s="42"/>
      <c r="F57" s="42"/>
      <c r="G57" s="42"/>
      <c r="H57" s="42"/>
      <c r="I57" s="127"/>
      <c r="J57" s="42"/>
      <c r="K57" s="45"/>
    </row>
    <row r="58" spans="2:11" s="1" customFormat="1" ht="29.25" customHeight="1">
      <c r="B58" s="41"/>
      <c r="C58" s="153" t="s">
        <v>125</v>
      </c>
      <c r="D58" s="141"/>
      <c r="E58" s="141"/>
      <c r="F58" s="141"/>
      <c r="G58" s="141"/>
      <c r="H58" s="141"/>
      <c r="I58" s="154"/>
      <c r="J58" s="155" t="s">
        <v>126</v>
      </c>
      <c r="K58" s="156"/>
    </row>
    <row r="59" spans="2:11" s="1" customFormat="1" ht="10.35" customHeight="1">
      <c r="B59" s="41"/>
      <c r="C59" s="42"/>
      <c r="D59" s="42"/>
      <c r="E59" s="42"/>
      <c r="F59" s="42"/>
      <c r="G59" s="42"/>
      <c r="H59" s="42"/>
      <c r="I59" s="127"/>
      <c r="J59" s="42"/>
      <c r="K59" s="45"/>
    </row>
    <row r="60" spans="2:47" s="1" customFormat="1" ht="29.25" customHeight="1">
      <c r="B60" s="41"/>
      <c r="C60" s="157" t="s">
        <v>127</v>
      </c>
      <c r="D60" s="42"/>
      <c r="E60" s="42"/>
      <c r="F60" s="42"/>
      <c r="G60" s="42"/>
      <c r="H60" s="42"/>
      <c r="I60" s="127"/>
      <c r="J60" s="137">
        <f>J90</f>
        <v>0</v>
      </c>
      <c r="K60" s="45"/>
      <c r="AU60" s="24" t="s">
        <v>128</v>
      </c>
    </row>
    <row r="61" spans="2:11" s="8" customFormat="1" ht="24.95" customHeight="1">
      <c r="B61" s="158"/>
      <c r="C61" s="159"/>
      <c r="D61" s="160" t="s">
        <v>183</v>
      </c>
      <c r="E61" s="161"/>
      <c r="F61" s="161"/>
      <c r="G61" s="161"/>
      <c r="H61" s="161"/>
      <c r="I61" s="162"/>
      <c r="J61" s="163">
        <f>J91</f>
        <v>0</v>
      </c>
      <c r="K61" s="164"/>
    </row>
    <row r="62" spans="2:11" s="9" customFormat="1" ht="19.9" customHeight="1">
      <c r="B62" s="165"/>
      <c r="C62" s="166"/>
      <c r="D62" s="167" t="s">
        <v>184</v>
      </c>
      <c r="E62" s="168"/>
      <c r="F62" s="168"/>
      <c r="G62" s="168"/>
      <c r="H62" s="168"/>
      <c r="I62" s="169"/>
      <c r="J62" s="170">
        <f>J92</f>
        <v>0</v>
      </c>
      <c r="K62" s="171"/>
    </row>
    <row r="63" spans="2:11" s="9" customFormat="1" ht="19.9" customHeight="1">
      <c r="B63" s="165"/>
      <c r="C63" s="166"/>
      <c r="D63" s="167" t="s">
        <v>357</v>
      </c>
      <c r="E63" s="168"/>
      <c r="F63" s="168"/>
      <c r="G63" s="168"/>
      <c r="H63" s="168"/>
      <c r="I63" s="169"/>
      <c r="J63" s="170">
        <f>J109</f>
        <v>0</v>
      </c>
      <c r="K63" s="171"/>
    </row>
    <row r="64" spans="2:11" s="8" customFormat="1" ht="24.95" customHeight="1">
      <c r="B64" s="158"/>
      <c r="C64" s="159"/>
      <c r="D64" s="160" t="s">
        <v>362</v>
      </c>
      <c r="E64" s="161"/>
      <c r="F64" s="161"/>
      <c r="G64" s="161"/>
      <c r="H64" s="161"/>
      <c r="I64" s="162"/>
      <c r="J64" s="163">
        <f>J117</f>
        <v>0</v>
      </c>
      <c r="K64" s="164"/>
    </row>
    <row r="65" spans="2:11" s="9" customFormat="1" ht="19.9" customHeight="1">
      <c r="B65" s="165"/>
      <c r="C65" s="166"/>
      <c r="D65" s="167" t="s">
        <v>703</v>
      </c>
      <c r="E65" s="168"/>
      <c r="F65" s="168"/>
      <c r="G65" s="168"/>
      <c r="H65" s="168"/>
      <c r="I65" s="169"/>
      <c r="J65" s="170">
        <f>J118</f>
        <v>0</v>
      </c>
      <c r="K65" s="171"/>
    </row>
    <row r="66" spans="2:11" s="9" customFormat="1" ht="19.9" customHeight="1">
      <c r="B66" s="165"/>
      <c r="C66" s="166"/>
      <c r="D66" s="167" t="s">
        <v>704</v>
      </c>
      <c r="E66" s="168"/>
      <c r="F66" s="168"/>
      <c r="G66" s="168"/>
      <c r="H66" s="168"/>
      <c r="I66" s="169"/>
      <c r="J66" s="170">
        <f>J128</f>
        <v>0</v>
      </c>
      <c r="K66" s="171"/>
    </row>
    <row r="67" spans="2:11" s="9" customFormat="1" ht="19.9" customHeight="1">
      <c r="B67" s="165"/>
      <c r="C67" s="166"/>
      <c r="D67" s="167" t="s">
        <v>705</v>
      </c>
      <c r="E67" s="168"/>
      <c r="F67" s="168"/>
      <c r="G67" s="168"/>
      <c r="H67" s="168"/>
      <c r="I67" s="169"/>
      <c r="J67" s="170">
        <f>J149</f>
        <v>0</v>
      </c>
      <c r="K67" s="171"/>
    </row>
    <row r="68" spans="2:11" s="9" customFormat="1" ht="19.9" customHeight="1">
      <c r="B68" s="165"/>
      <c r="C68" s="166"/>
      <c r="D68" s="167" t="s">
        <v>706</v>
      </c>
      <c r="E68" s="168"/>
      <c r="F68" s="168"/>
      <c r="G68" s="168"/>
      <c r="H68" s="168"/>
      <c r="I68" s="169"/>
      <c r="J68" s="170">
        <f>J160</f>
        <v>0</v>
      </c>
      <c r="K68" s="171"/>
    </row>
    <row r="69" spans="2:11" s="1" customFormat="1" ht="21.75" customHeight="1">
      <c r="B69" s="41"/>
      <c r="C69" s="42"/>
      <c r="D69" s="42"/>
      <c r="E69" s="42"/>
      <c r="F69" s="42"/>
      <c r="G69" s="42"/>
      <c r="H69" s="42"/>
      <c r="I69" s="127"/>
      <c r="J69" s="42"/>
      <c r="K69" s="45"/>
    </row>
    <row r="70" spans="2:11" s="1" customFormat="1" ht="6.95" customHeight="1">
      <c r="B70" s="56"/>
      <c r="C70" s="57"/>
      <c r="D70" s="57"/>
      <c r="E70" s="57"/>
      <c r="F70" s="57"/>
      <c r="G70" s="57"/>
      <c r="H70" s="57"/>
      <c r="I70" s="148"/>
      <c r="J70" s="57"/>
      <c r="K70" s="58"/>
    </row>
    <row r="74" spans="2:12" s="1" customFormat="1" ht="6.95" customHeight="1">
      <c r="B74" s="59"/>
      <c r="C74" s="60"/>
      <c r="D74" s="60"/>
      <c r="E74" s="60"/>
      <c r="F74" s="60"/>
      <c r="G74" s="60"/>
      <c r="H74" s="60"/>
      <c r="I74" s="151"/>
      <c r="J74" s="60"/>
      <c r="K74" s="60"/>
      <c r="L74" s="61"/>
    </row>
    <row r="75" spans="2:12" s="1" customFormat="1" ht="36.95" customHeight="1">
      <c r="B75" s="41"/>
      <c r="C75" s="62" t="s">
        <v>133</v>
      </c>
      <c r="D75" s="63"/>
      <c r="E75" s="63"/>
      <c r="F75" s="63"/>
      <c r="G75" s="63"/>
      <c r="H75" s="63"/>
      <c r="I75" s="172"/>
      <c r="J75" s="63"/>
      <c r="K75" s="63"/>
      <c r="L75" s="61"/>
    </row>
    <row r="76" spans="2:12" s="1" customFormat="1" ht="6.95" customHeight="1">
      <c r="B76" s="41"/>
      <c r="C76" s="63"/>
      <c r="D76" s="63"/>
      <c r="E76" s="63"/>
      <c r="F76" s="63"/>
      <c r="G76" s="63"/>
      <c r="H76" s="63"/>
      <c r="I76" s="172"/>
      <c r="J76" s="63"/>
      <c r="K76" s="63"/>
      <c r="L76" s="61"/>
    </row>
    <row r="77" spans="2:12" s="1" customFormat="1" ht="14.45" customHeight="1">
      <c r="B77" s="41"/>
      <c r="C77" s="65" t="s">
        <v>18</v>
      </c>
      <c r="D77" s="63"/>
      <c r="E77" s="63"/>
      <c r="F77" s="63"/>
      <c r="G77" s="63"/>
      <c r="H77" s="63"/>
      <c r="I77" s="172"/>
      <c r="J77" s="63"/>
      <c r="K77" s="63"/>
      <c r="L77" s="61"/>
    </row>
    <row r="78" spans="2:12" s="1" customFormat="1" ht="16.5" customHeight="1">
      <c r="B78" s="41"/>
      <c r="C78" s="63"/>
      <c r="D78" s="63"/>
      <c r="E78" s="416" t="str">
        <f>E7</f>
        <v>STAVEBNÍ ÚPRAVY V OKOLÍ NÁDRAŽÍ V ČESKÉM BRODĚ- ČÁST4 - PARKOVIŠTĚ V NÁKLADOVÉ ČÁSTI NÁDRAŽÍ</v>
      </c>
      <c r="F78" s="417"/>
      <c r="G78" s="417"/>
      <c r="H78" s="417"/>
      <c r="I78" s="172"/>
      <c r="J78" s="63"/>
      <c r="K78" s="63"/>
      <c r="L78" s="61"/>
    </row>
    <row r="79" spans="2:12" ht="15">
      <c r="B79" s="28"/>
      <c r="C79" s="65" t="s">
        <v>121</v>
      </c>
      <c r="D79" s="173"/>
      <c r="E79" s="173"/>
      <c r="F79" s="173"/>
      <c r="G79" s="173"/>
      <c r="H79" s="173"/>
      <c r="J79" s="173"/>
      <c r="K79" s="173"/>
      <c r="L79" s="174"/>
    </row>
    <row r="80" spans="2:12" s="1" customFormat="1" ht="16.5" customHeight="1">
      <c r="B80" s="41"/>
      <c r="C80" s="63"/>
      <c r="D80" s="63"/>
      <c r="E80" s="416" t="s">
        <v>702</v>
      </c>
      <c r="F80" s="410"/>
      <c r="G80" s="410"/>
      <c r="H80" s="410"/>
      <c r="I80" s="172"/>
      <c r="J80" s="63"/>
      <c r="K80" s="63"/>
      <c r="L80" s="61"/>
    </row>
    <row r="81" spans="2:12" s="1" customFormat="1" ht="14.45" customHeight="1">
      <c r="B81" s="41"/>
      <c r="C81" s="65" t="s">
        <v>123</v>
      </c>
      <c r="D81" s="63"/>
      <c r="E81" s="63"/>
      <c r="F81" s="63"/>
      <c r="G81" s="63"/>
      <c r="H81" s="63"/>
      <c r="I81" s="172"/>
      <c r="J81" s="63"/>
      <c r="K81" s="63"/>
      <c r="L81" s="61"/>
    </row>
    <row r="82" spans="2:12" s="1" customFormat="1" ht="17.25" customHeight="1">
      <c r="B82" s="41"/>
      <c r="C82" s="63"/>
      <c r="D82" s="63"/>
      <c r="E82" s="394" t="str">
        <f>E11</f>
        <v>SO 104.1 - Parkoviště v nákladové části nádraží - Přístřešky pro kola</v>
      </c>
      <c r="F82" s="410"/>
      <c r="G82" s="410"/>
      <c r="H82" s="410"/>
      <c r="I82" s="172"/>
      <c r="J82" s="63"/>
      <c r="K82" s="63"/>
      <c r="L82" s="61"/>
    </row>
    <row r="83" spans="2:12" s="1" customFormat="1" ht="6.95" customHeight="1">
      <c r="B83" s="41"/>
      <c r="C83" s="63"/>
      <c r="D83" s="63"/>
      <c r="E83" s="63"/>
      <c r="F83" s="63"/>
      <c r="G83" s="63"/>
      <c r="H83" s="63"/>
      <c r="I83" s="172"/>
      <c r="J83" s="63"/>
      <c r="K83" s="63"/>
      <c r="L83" s="61"/>
    </row>
    <row r="84" spans="2:12" s="1" customFormat="1" ht="18" customHeight="1">
      <c r="B84" s="41"/>
      <c r="C84" s="65" t="s">
        <v>25</v>
      </c>
      <c r="D84" s="63"/>
      <c r="E84" s="63"/>
      <c r="F84" s="175" t="str">
        <f>F14</f>
        <v xml:space="preserve"> </v>
      </c>
      <c r="G84" s="63"/>
      <c r="H84" s="63"/>
      <c r="I84" s="176" t="s">
        <v>27</v>
      </c>
      <c r="J84" s="73" t="str">
        <f>IF(J14="","",J14)</f>
        <v>29. 1. 2019</v>
      </c>
      <c r="K84" s="63"/>
      <c r="L84" s="61"/>
    </row>
    <row r="85" spans="2:12" s="1" customFormat="1" ht="6.95" customHeight="1">
      <c r="B85" s="41"/>
      <c r="C85" s="63"/>
      <c r="D85" s="63"/>
      <c r="E85" s="63"/>
      <c r="F85" s="63"/>
      <c r="G85" s="63"/>
      <c r="H85" s="63"/>
      <c r="I85" s="172"/>
      <c r="J85" s="63"/>
      <c r="K85" s="63"/>
      <c r="L85" s="61"/>
    </row>
    <row r="86" spans="2:12" s="1" customFormat="1" ht="15">
      <c r="B86" s="41"/>
      <c r="C86" s="65" t="s">
        <v>31</v>
      </c>
      <c r="D86" s="63"/>
      <c r="E86" s="63"/>
      <c r="F86" s="175" t="str">
        <f>E17</f>
        <v>Město Český Brod</v>
      </c>
      <c r="G86" s="63"/>
      <c r="H86" s="63"/>
      <c r="I86" s="176" t="s">
        <v>37</v>
      </c>
      <c r="J86" s="175" t="str">
        <f>E23</f>
        <v xml:space="preserve"> </v>
      </c>
      <c r="K86" s="63"/>
      <c r="L86" s="61"/>
    </row>
    <row r="87" spans="2:12" s="1" customFormat="1" ht="14.45" customHeight="1">
      <c r="B87" s="41"/>
      <c r="C87" s="65" t="s">
        <v>35</v>
      </c>
      <c r="D87" s="63"/>
      <c r="E87" s="63"/>
      <c r="F87" s="175" t="str">
        <f>IF(E20="","",E20)</f>
        <v/>
      </c>
      <c r="G87" s="63"/>
      <c r="H87" s="63"/>
      <c r="I87" s="172"/>
      <c r="J87" s="63"/>
      <c r="K87" s="63"/>
      <c r="L87" s="61"/>
    </row>
    <row r="88" spans="2:12" s="1" customFormat="1" ht="10.35" customHeight="1">
      <c r="B88" s="41"/>
      <c r="C88" s="63"/>
      <c r="D88" s="63"/>
      <c r="E88" s="63"/>
      <c r="F88" s="63"/>
      <c r="G88" s="63"/>
      <c r="H88" s="63"/>
      <c r="I88" s="172"/>
      <c r="J88" s="63"/>
      <c r="K88" s="63"/>
      <c r="L88" s="61"/>
    </row>
    <row r="89" spans="2:20" s="10" customFormat="1" ht="29.25" customHeight="1">
      <c r="B89" s="177"/>
      <c r="C89" s="178" t="s">
        <v>134</v>
      </c>
      <c r="D89" s="179" t="s">
        <v>60</v>
      </c>
      <c r="E89" s="179" t="s">
        <v>56</v>
      </c>
      <c r="F89" s="179" t="s">
        <v>135</v>
      </c>
      <c r="G89" s="179" t="s">
        <v>136</v>
      </c>
      <c r="H89" s="179" t="s">
        <v>137</v>
      </c>
      <c r="I89" s="180" t="s">
        <v>138</v>
      </c>
      <c r="J89" s="179" t="s">
        <v>126</v>
      </c>
      <c r="K89" s="181" t="s">
        <v>139</v>
      </c>
      <c r="L89" s="182"/>
      <c r="M89" s="81" t="s">
        <v>140</v>
      </c>
      <c r="N89" s="82" t="s">
        <v>45</v>
      </c>
      <c r="O89" s="82" t="s">
        <v>141</v>
      </c>
      <c r="P89" s="82" t="s">
        <v>142</v>
      </c>
      <c r="Q89" s="82" t="s">
        <v>143</v>
      </c>
      <c r="R89" s="82" t="s">
        <v>144</v>
      </c>
      <c r="S89" s="82" t="s">
        <v>145</v>
      </c>
      <c r="T89" s="83" t="s">
        <v>146</v>
      </c>
    </row>
    <row r="90" spans="2:63" s="1" customFormat="1" ht="29.25" customHeight="1">
      <c r="B90" s="41"/>
      <c r="C90" s="87" t="s">
        <v>127</v>
      </c>
      <c r="D90" s="63"/>
      <c r="E90" s="63"/>
      <c r="F90" s="63"/>
      <c r="G90" s="63"/>
      <c r="H90" s="63"/>
      <c r="I90" s="172"/>
      <c r="J90" s="183">
        <f>BK90</f>
        <v>0</v>
      </c>
      <c r="K90" s="63"/>
      <c r="L90" s="61"/>
      <c r="M90" s="84"/>
      <c r="N90" s="85"/>
      <c r="O90" s="85"/>
      <c r="P90" s="184">
        <f>P91+P117</f>
        <v>0</v>
      </c>
      <c r="Q90" s="85"/>
      <c r="R90" s="184">
        <f>R91+R117</f>
        <v>19.804799199999998</v>
      </c>
      <c r="S90" s="85"/>
      <c r="T90" s="185">
        <f>T91+T117</f>
        <v>0</v>
      </c>
      <c r="AT90" s="24" t="s">
        <v>74</v>
      </c>
      <c r="AU90" s="24" t="s">
        <v>128</v>
      </c>
      <c r="BK90" s="186">
        <f>BK91+BK117</f>
        <v>0</v>
      </c>
    </row>
    <row r="91" spans="2:63" s="11" customFormat="1" ht="37.35" customHeight="1">
      <c r="B91" s="187"/>
      <c r="C91" s="188"/>
      <c r="D91" s="189" t="s">
        <v>74</v>
      </c>
      <c r="E91" s="190" t="s">
        <v>187</v>
      </c>
      <c r="F91" s="190" t="s">
        <v>188</v>
      </c>
      <c r="G91" s="188"/>
      <c r="H91" s="188"/>
      <c r="I91" s="191"/>
      <c r="J91" s="192">
        <f>BK91</f>
        <v>0</v>
      </c>
      <c r="K91" s="188"/>
      <c r="L91" s="193"/>
      <c r="M91" s="194"/>
      <c r="N91" s="195"/>
      <c r="O91" s="195"/>
      <c r="P91" s="196">
        <f>P92+P109</f>
        <v>0</v>
      </c>
      <c r="Q91" s="195"/>
      <c r="R91" s="196">
        <f>R92+R109</f>
        <v>15.305679779999998</v>
      </c>
      <c r="S91" s="195"/>
      <c r="T91" s="197">
        <f>T92+T109</f>
        <v>0</v>
      </c>
      <c r="AR91" s="198" t="s">
        <v>24</v>
      </c>
      <c r="AT91" s="199" t="s">
        <v>74</v>
      </c>
      <c r="AU91" s="199" t="s">
        <v>75</v>
      </c>
      <c r="AY91" s="198" t="s">
        <v>150</v>
      </c>
      <c r="BK91" s="200">
        <f>BK92+BK109</f>
        <v>0</v>
      </c>
    </row>
    <row r="92" spans="2:63" s="11" customFormat="1" ht="19.9" customHeight="1">
      <c r="B92" s="187"/>
      <c r="C92" s="188"/>
      <c r="D92" s="189" t="s">
        <v>74</v>
      </c>
      <c r="E92" s="201" t="s">
        <v>24</v>
      </c>
      <c r="F92" s="201" t="s">
        <v>189</v>
      </c>
      <c r="G92" s="188"/>
      <c r="H92" s="188"/>
      <c r="I92" s="191"/>
      <c r="J92" s="202">
        <f>BK92</f>
        <v>0</v>
      </c>
      <c r="K92" s="188"/>
      <c r="L92" s="193"/>
      <c r="M92" s="194"/>
      <c r="N92" s="195"/>
      <c r="O92" s="195"/>
      <c r="P92" s="196">
        <f>SUM(P93:P108)</f>
        <v>0</v>
      </c>
      <c r="Q92" s="195"/>
      <c r="R92" s="196">
        <f>SUM(R93:R108)</f>
        <v>0</v>
      </c>
      <c r="S92" s="195"/>
      <c r="T92" s="197">
        <f>SUM(T93:T108)</f>
        <v>0</v>
      </c>
      <c r="AR92" s="198" t="s">
        <v>24</v>
      </c>
      <c r="AT92" s="199" t="s">
        <v>74</v>
      </c>
      <c r="AU92" s="199" t="s">
        <v>24</v>
      </c>
      <c r="AY92" s="198" t="s">
        <v>150</v>
      </c>
      <c r="BK92" s="200">
        <f>SUM(BK93:BK108)</f>
        <v>0</v>
      </c>
    </row>
    <row r="93" spans="2:65" s="1" customFormat="1" ht="25.5" customHeight="1">
      <c r="B93" s="41"/>
      <c r="C93" s="203" t="s">
        <v>24</v>
      </c>
      <c r="D93" s="203" t="s">
        <v>153</v>
      </c>
      <c r="E93" s="204" t="s">
        <v>224</v>
      </c>
      <c r="F93" s="205" t="s">
        <v>225</v>
      </c>
      <c r="G93" s="206" t="s">
        <v>213</v>
      </c>
      <c r="H93" s="207">
        <v>4.808</v>
      </c>
      <c r="I93" s="208"/>
      <c r="J93" s="209">
        <f>ROUND(I93*H93,2)</f>
        <v>0</v>
      </c>
      <c r="K93" s="205" t="s">
        <v>157</v>
      </c>
      <c r="L93" s="61"/>
      <c r="M93" s="210" t="s">
        <v>22</v>
      </c>
      <c r="N93" s="211" t="s">
        <v>46</v>
      </c>
      <c r="O93" s="42"/>
      <c r="P93" s="212">
        <f>O93*H93</f>
        <v>0</v>
      </c>
      <c r="Q93" s="212">
        <v>0</v>
      </c>
      <c r="R93" s="212">
        <f>Q93*H93</f>
        <v>0</v>
      </c>
      <c r="S93" s="212">
        <v>0</v>
      </c>
      <c r="T93" s="213">
        <f>S93*H93</f>
        <v>0</v>
      </c>
      <c r="AR93" s="24" t="s">
        <v>169</v>
      </c>
      <c r="AT93" s="24" t="s">
        <v>153</v>
      </c>
      <c r="AU93" s="24" t="s">
        <v>83</v>
      </c>
      <c r="AY93" s="24" t="s">
        <v>150</v>
      </c>
      <c r="BE93" s="214">
        <f>IF(N93="základní",J93,0)</f>
        <v>0</v>
      </c>
      <c r="BF93" s="214">
        <f>IF(N93="snížená",J93,0)</f>
        <v>0</v>
      </c>
      <c r="BG93" s="214">
        <f>IF(N93="zákl. přenesená",J93,0)</f>
        <v>0</v>
      </c>
      <c r="BH93" s="214">
        <f>IF(N93="sníž. přenesená",J93,0)</f>
        <v>0</v>
      </c>
      <c r="BI93" s="214">
        <f>IF(N93="nulová",J93,0)</f>
        <v>0</v>
      </c>
      <c r="BJ93" s="24" t="s">
        <v>24</v>
      </c>
      <c r="BK93" s="214">
        <f>ROUND(I93*H93,2)</f>
        <v>0</v>
      </c>
      <c r="BL93" s="24" t="s">
        <v>169</v>
      </c>
      <c r="BM93" s="24" t="s">
        <v>707</v>
      </c>
    </row>
    <row r="94" spans="2:47" s="1" customFormat="1" ht="162">
      <c r="B94" s="41"/>
      <c r="C94" s="63"/>
      <c r="D94" s="219" t="s">
        <v>194</v>
      </c>
      <c r="E94" s="63"/>
      <c r="F94" s="220" t="s">
        <v>227</v>
      </c>
      <c r="G94" s="63"/>
      <c r="H94" s="63"/>
      <c r="I94" s="172"/>
      <c r="J94" s="63"/>
      <c r="K94" s="63"/>
      <c r="L94" s="61"/>
      <c r="M94" s="221"/>
      <c r="N94" s="42"/>
      <c r="O94" s="42"/>
      <c r="P94" s="42"/>
      <c r="Q94" s="42"/>
      <c r="R94" s="42"/>
      <c r="S94" s="42"/>
      <c r="T94" s="78"/>
      <c r="AT94" s="24" t="s">
        <v>194</v>
      </c>
      <c r="AU94" s="24" t="s">
        <v>83</v>
      </c>
    </row>
    <row r="95" spans="2:51" s="12" customFormat="1" ht="13.5">
      <c r="B95" s="222"/>
      <c r="C95" s="223"/>
      <c r="D95" s="219" t="s">
        <v>196</v>
      </c>
      <c r="E95" s="224" t="s">
        <v>22</v>
      </c>
      <c r="F95" s="225" t="s">
        <v>708</v>
      </c>
      <c r="G95" s="223"/>
      <c r="H95" s="226">
        <v>4.808</v>
      </c>
      <c r="I95" s="227"/>
      <c r="J95" s="223"/>
      <c r="K95" s="223"/>
      <c r="L95" s="228"/>
      <c r="M95" s="229"/>
      <c r="N95" s="230"/>
      <c r="O95" s="230"/>
      <c r="P95" s="230"/>
      <c r="Q95" s="230"/>
      <c r="R95" s="230"/>
      <c r="S95" s="230"/>
      <c r="T95" s="231"/>
      <c r="AT95" s="232" t="s">
        <v>196</v>
      </c>
      <c r="AU95" s="232" t="s">
        <v>83</v>
      </c>
      <c r="AV95" s="12" t="s">
        <v>83</v>
      </c>
      <c r="AW95" s="12" t="s">
        <v>38</v>
      </c>
      <c r="AX95" s="12" t="s">
        <v>24</v>
      </c>
      <c r="AY95" s="232" t="s">
        <v>150</v>
      </c>
    </row>
    <row r="96" spans="2:65" s="1" customFormat="1" ht="38.25" customHeight="1">
      <c r="B96" s="41"/>
      <c r="C96" s="203" t="s">
        <v>83</v>
      </c>
      <c r="D96" s="203" t="s">
        <v>153</v>
      </c>
      <c r="E96" s="204" t="s">
        <v>231</v>
      </c>
      <c r="F96" s="205" t="s">
        <v>232</v>
      </c>
      <c r="G96" s="206" t="s">
        <v>213</v>
      </c>
      <c r="H96" s="207">
        <v>1.442</v>
      </c>
      <c r="I96" s="208"/>
      <c r="J96" s="209">
        <f>ROUND(I96*H96,2)</f>
        <v>0</v>
      </c>
      <c r="K96" s="205" t="s">
        <v>157</v>
      </c>
      <c r="L96" s="61"/>
      <c r="M96" s="210" t="s">
        <v>22</v>
      </c>
      <c r="N96" s="211" t="s">
        <v>46</v>
      </c>
      <c r="O96" s="42"/>
      <c r="P96" s="212">
        <f>O96*H96</f>
        <v>0</v>
      </c>
      <c r="Q96" s="212">
        <v>0</v>
      </c>
      <c r="R96" s="212">
        <f>Q96*H96</f>
        <v>0</v>
      </c>
      <c r="S96" s="212">
        <v>0</v>
      </c>
      <c r="T96" s="213">
        <f>S96*H96</f>
        <v>0</v>
      </c>
      <c r="AR96" s="24" t="s">
        <v>169</v>
      </c>
      <c r="AT96" s="24" t="s">
        <v>153</v>
      </c>
      <c r="AU96" s="24" t="s">
        <v>83</v>
      </c>
      <c r="AY96" s="24" t="s">
        <v>150</v>
      </c>
      <c r="BE96" s="214">
        <f>IF(N96="základní",J96,0)</f>
        <v>0</v>
      </c>
      <c r="BF96" s="214">
        <f>IF(N96="snížená",J96,0)</f>
        <v>0</v>
      </c>
      <c r="BG96" s="214">
        <f>IF(N96="zákl. přenesená",J96,0)</f>
        <v>0</v>
      </c>
      <c r="BH96" s="214">
        <f>IF(N96="sníž. přenesená",J96,0)</f>
        <v>0</v>
      </c>
      <c r="BI96" s="214">
        <f>IF(N96="nulová",J96,0)</f>
        <v>0</v>
      </c>
      <c r="BJ96" s="24" t="s">
        <v>24</v>
      </c>
      <c r="BK96" s="214">
        <f>ROUND(I96*H96,2)</f>
        <v>0</v>
      </c>
      <c r="BL96" s="24" t="s">
        <v>169</v>
      </c>
      <c r="BM96" s="24" t="s">
        <v>709</v>
      </c>
    </row>
    <row r="97" spans="2:47" s="1" customFormat="1" ht="162">
      <c r="B97" s="41"/>
      <c r="C97" s="63"/>
      <c r="D97" s="219" t="s">
        <v>194</v>
      </c>
      <c r="E97" s="63"/>
      <c r="F97" s="220" t="s">
        <v>227</v>
      </c>
      <c r="G97" s="63"/>
      <c r="H97" s="63"/>
      <c r="I97" s="172"/>
      <c r="J97" s="63"/>
      <c r="K97" s="63"/>
      <c r="L97" s="61"/>
      <c r="M97" s="221"/>
      <c r="N97" s="42"/>
      <c r="O97" s="42"/>
      <c r="P97" s="42"/>
      <c r="Q97" s="42"/>
      <c r="R97" s="42"/>
      <c r="S97" s="42"/>
      <c r="T97" s="78"/>
      <c r="AT97" s="24" t="s">
        <v>194</v>
      </c>
      <c r="AU97" s="24" t="s">
        <v>83</v>
      </c>
    </row>
    <row r="98" spans="2:51" s="12" customFormat="1" ht="13.5">
      <c r="B98" s="222"/>
      <c r="C98" s="223"/>
      <c r="D98" s="219" t="s">
        <v>196</v>
      </c>
      <c r="E98" s="224" t="s">
        <v>22</v>
      </c>
      <c r="F98" s="225" t="s">
        <v>710</v>
      </c>
      <c r="G98" s="223"/>
      <c r="H98" s="226">
        <v>1.442</v>
      </c>
      <c r="I98" s="227"/>
      <c r="J98" s="223"/>
      <c r="K98" s="223"/>
      <c r="L98" s="228"/>
      <c r="M98" s="229"/>
      <c r="N98" s="230"/>
      <c r="O98" s="230"/>
      <c r="P98" s="230"/>
      <c r="Q98" s="230"/>
      <c r="R98" s="230"/>
      <c r="S98" s="230"/>
      <c r="T98" s="231"/>
      <c r="AT98" s="232" t="s">
        <v>196</v>
      </c>
      <c r="AU98" s="232" t="s">
        <v>83</v>
      </c>
      <c r="AV98" s="12" t="s">
        <v>83</v>
      </c>
      <c r="AW98" s="12" t="s">
        <v>38</v>
      </c>
      <c r="AX98" s="12" t="s">
        <v>24</v>
      </c>
      <c r="AY98" s="232" t="s">
        <v>150</v>
      </c>
    </row>
    <row r="99" spans="2:65" s="1" customFormat="1" ht="38.25" customHeight="1">
      <c r="B99" s="41"/>
      <c r="C99" s="203" t="s">
        <v>163</v>
      </c>
      <c r="D99" s="203" t="s">
        <v>153</v>
      </c>
      <c r="E99" s="204" t="s">
        <v>263</v>
      </c>
      <c r="F99" s="205" t="s">
        <v>264</v>
      </c>
      <c r="G99" s="206" t="s">
        <v>213</v>
      </c>
      <c r="H99" s="207">
        <v>4.808</v>
      </c>
      <c r="I99" s="208"/>
      <c r="J99" s="209">
        <f>ROUND(I99*H99,2)</f>
        <v>0</v>
      </c>
      <c r="K99" s="205" t="s">
        <v>157</v>
      </c>
      <c r="L99" s="61"/>
      <c r="M99" s="210" t="s">
        <v>22</v>
      </c>
      <c r="N99" s="211" t="s">
        <v>46</v>
      </c>
      <c r="O99" s="42"/>
      <c r="P99" s="212">
        <f>O99*H99</f>
        <v>0</v>
      </c>
      <c r="Q99" s="212">
        <v>0</v>
      </c>
      <c r="R99" s="212">
        <f>Q99*H99</f>
        <v>0</v>
      </c>
      <c r="S99" s="212">
        <v>0</v>
      </c>
      <c r="T99" s="213">
        <f>S99*H99</f>
        <v>0</v>
      </c>
      <c r="AR99" s="24" t="s">
        <v>169</v>
      </c>
      <c r="AT99" s="24" t="s">
        <v>153</v>
      </c>
      <c r="AU99" s="24" t="s">
        <v>83</v>
      </c>
      <c r="AY99" s="24" t="s">
        <v>150</v>
      </c>
      <c r="BE99" s="214">
        <f>IF(N99="základní",J99,0)</f>
        <v>0</v>
      </c>
      <c r="BF99" s="214">
        <f>IF(N99="snížená",J99,0)</f>
        <v>0</v>
      </c>
      <c r="BG99" s="214">
        <f>IF(N99="zákl. přenesená",J99,0)</f>
        <v>0</v>
      </c>
      <c r="BH99" s="214">
        <f>IF(N99="sníž. přenesená",J99,0)</f>
        <v>0</v>
      </c>
      <c r="BI99" s="214">
        <f>IF(N99="nulová",J99,0)</f>
        <v>0</v>
      </c>
      <c r="BJ99" s="24" t="s">
        <v>24</v>
      </c>
      <c r="BK99" s="214">
        <f>ROUND(I99*H99,2)</f>
        <v>0</v>
      </c>
      <c r="BL99" s="24" t="s">
        <v>169</v>
      </c>
      <c r="BM99" s="24" t="s">
        <v>711</v>
      </c>
    </row>
    <row r="100" spans="2:47" s="1" customFormat="1" ht="337.5">
      <c r="B100" s="41"/>
      <c r="C100" s="63"/>
      <c r="D100" s="219" t="s">
        <v>194</v>
      </c>
      <c r="E100" s="63"/>
      <c r="F100" s="220" t="s">
        <v>266</v>
      </c>
      <c r="G100" s="63"/>
      <c r="H100" s="63"/>
      <c r="I100" s="172"/>
      <c r="J100" s="63"/>
      <c r="K100" s="63"/>
      <c r="L100" s="61"/>
      <c r="M100" s="221"/>
      <c r="N100" s="42"/>
      <c r="O100" s="42"/>
      <c r="P100" s="42"/>
      <c r="Q100" s="42"/>
      <c r="R100" s="42"/>
      <c r="S100" s="42"/>
      <c r="T100" s="78"/>
      <c r="AT100" s="24" t="s">
        <v>194</v>
      </c>
      <c r="AU100" s="24" t="s">
        <v>83</v>
      </c>
    </row>
    <row r="101" spans="2:51" s="12" customFormat="1" ht="13.5">
      <c r="B101" s="222"/>
      <c r="C101" s="223"/>
      <c r="D101" s="219" t="s">
        <v>196</v>
      </c>
      <c r="E101" s="224" t="s">
        <v>22</v>
      </c>
      <c r="F101" s="225" t="s">
        <v>712</v>
      </c>
      <c r="G101" s="223"/>
      <c r="H101" s="226">
        <v>4.808</v>
      </c>
      <c r="I101" s="227"/>
      <c r="J101" s="223"/>
      <c r="K101" s="223"/>
      <c r="L101" s="228"/>
      <c r="M101" s="229"/>
      <c r="N101" s="230"/>
      <c r="O101" s="230"/>
      <c r="P101" s="230"/>
      <c r="Q101" s="230"/>
      <c r="R101" s="230"/>
      <c r="S101" s="230"/>
      <c r="T101" s="231"/>
      <c r="AT101" s="232" t="s">
        <v>196</v>
      </c>
      <c r="AU101" s="232" t="s">
        <v>83</v>
      </c>
      <c r="AV101" s="12" t="s">
        <v>83</v>
      </c>
      <c r="AW101" s="12" t="s">
        <v>38</v>
      </c>
      <c r="AX101" s="12" t="s">
        <v>24</v>
      </c>
      <c r="AY101" s="232" t="s">
        <v>150</v>
      </c>
    </row>
    <row r="102" spans="2:65" s="1" customFormat="1" ht="51" customHeight="1">
      <c r="B102" s="41"/>
      <c r="C102" s="203" t="s">
        <v>169</v>
      </c>
      <c r="D102" s="203" t="s">
        <v>153</v>
      </c>
      <c r="E102" s="204" t="s">
        <v>270</v>
      </c>
      <c r="F102" s="205" t="s">
        <v>271</v>
      </c>
      <c r="G102" s="206" t="s">
        <v>213</v>
      </c>
      <c r="H102" s="207">
        <v>4.808</v>
      </c>
      <c r="I102" s="208"/>
      <c r="J102" s="209">
        <f>ROUND(I102*H102,2)</f>
        <v>0</v>
      </c>
      <c r="K102" s="205" t="s">
        <v>157</v>
      </c>
      <c r="L102" s="61"/>
      <c r="M102" s="210" t="s">
        <v>22</v>
      </c>
      <c r="N102" s="211" t="s">
        <v>46</v>
      </c>
      <c r="O102" s="42"/>
      <c r="P102" s="212">
        <f>O102*H102</f>
        <v>0</v>
      </c>
      <c r="Q102" s="212">
        <v>0</v>
      </c>
      <c r="R102" s="212">
        <f>Q102*H102</f>
        <v>0</v>
      </c>
      <c r="S102" s="212">
        <v>0</v>
      </c>
      <c r="T102" s="213">
        <f>S102*H102</f>
        <v>0</v>
      </c>
      <c r="AR102" s="24" t="s">
        <v>169</v>
      </c>
      <c r="AT102" s="24" t="s">
        <v>153</v>
      </c>
      <c r="AU102" s="24" t="s">
        <v>83</v>
      </c>
      <c r="AY102" s="24" t="s">
        <v>150</v>
      </c>
      <c r="BE102" s="214">
        <f>IF(N102="základní",J102,0)</f>
        <v>0</v>
      </c>
      <c r="BF102" s="214">
        <f>IF(N102="snížená",J102,0)</f>
        <v>0</v>
      </c>
      <c r="BG102" s="214">
        <f>IF(N102="zákl. přenesená",J102,0)</f>
        <v>0</v>
      </c>
      <c r="BH102" s="214">
        <f>IF(N102="sníž. přenesená",J102,0)</f>
        <v>0</v>
      </c>
      <c r="BI102" s="214">
        <f>IF(N102="nulová",J102,0)</f>
        <v>0</v>
      </c>
      <c r="BJ102" s="24" t="s">
        <v>24</v>
      </c>
      <c r="BK102" s="214">
        <f>ROUND(I102*H102,2)</f>
        <v>0</v>
      </c>
      <c r="BL102" s="24" t="s">
        <v>169</v>
      </c>
      <c r="BM102" s="24" t="s">
        <v>713</v>
      </c>
    </row>
    <row r="103" spans="2:47" s="1" customFormat="1" ht="337.5">
      <c r="B103" s="41"/>
      <c r="C103" s="63"/>
      <c r="D103" s="219" t="s">
        <v>194</v>
      </c>
      <c r="E103" s="63"/>
      <c r="F103" s="220" t="s">
        <v>266</v>
      </c>
      <c r="G103" s="63"/>
      <c r="H103" s="63"/>
      <c r="I103" s="172"/>
      <c r="J103" s="63"/>
      <c r="K103" s="63"/>
      <c r="L103" s="61"/>
      <c r="M103" s="221"/>
      <c r="N103" s="42"/>
      <c r="O103" s="42"/>
      <c r="P103" s="42"/>
      <c r="Q103" s="42"/>
      <c r="R103" s="42"/>
      <c r="S103" s="42"/>
      <c r="T103" s="78"/>
      <c r="AT103" s="24" t="s">
        <v>194</v>
      </c>
      <c r="AU103" s="24" t="s">
        <v>83</v>
      </c>
    </row>
    <row r="104" spans="2:51" s="12" customFormat="1" ht="13.5">
      <c r="B104" s="222"/>
      <c r="C104" s="223"/>
      <c r="D104" s="219" t="s">
        <v>196</v>
      </c>
      <c r="E104" s="224" t="s">
        <v>22</v>
      </c>
      <c r="F104" s="225" t="s">
        <v>712</v>
      </c>
      <c r="G104" s="223"/>
      <c r="H104" s="226">
        <v>4.808</v>
      </c>
      <c r="I104" s="227"/>
      <c r="J104" s="223"/>
      <c r="K104" s="223"/>
      <c r="L104" s="228"/>
      <c r="M104" s="229"/>
      <c r="N104" s="230"/>
      <c r="O104" s="230"/>
      <c r="P104" s="230"/>
      <c r="Q104" s="230"/>
      <c r="R104" s="230"/>
      <c r="S104" s="230"/>
      <c r="T104" s="231"/>
      <c r="AT104" s="232" t="s">
        <v>196</v>
      </c>
      <c r="AU104" s="232" t="s">
        <v>83</v>
      </c>
      <c r="AV104" s="12" t="s">
        <v>83</v>
      </c>
      <c r="AW104" s="12" t="s">
        <v>38</v>
      </c>
      <c r="AX104" s="12" t="s">
        <v>24</v>
      </c>
      <c r="AY104" s="232" t="s">
        <v>150</v>
      </c>
    </row>
    <row r="105" spans="2:65" s="1" customFormat="1" ht="16.5" customHeight="1">
      <c r="B105" s="41"/>
      <c r="C105" s="203" t="s">
        <v>149</v>
      </c>
      <c r="D105" s="203" t="s">
        <v>153</v>
      </c>
      <c r="E105" s="204" t="s">
        <v>288</v>
      </c>
      <c r="F105" s="205" t="s">
        <v>289</v>
      </c>
      <c r="G105" s="206" t="s">
        <v>213</v>
      </c>
      <c r="H105" s="207">
        <v>4.808</v>
      </c>
      <c r="I105" s="208"/>
      <c r="J105" s="209">
        <f>ROUND(I105*H105,2)</f>
        <v>0</v>
      </c>
      <c r="K105" s="205" t="s">
        <v>157</v>
      </c>
      <c r="L105" s="61"/>
      <c r="M105" s="210" t="s">
        <v>22</v>
      </c>
      <c r="N105" s="211" t="s">
        <v>46</v>
      </c>
      <c r="O105" s="42"/>
      <c r="P105" s="212">
        <f>O105*H105</f>
        <v>0</v>
      </c>
      <c r="Q105" s="212">
        <v>0</v>
      </c>
      <c r="R105" s="212">
        <f>Q105*H105</f>
        <v>0</v>
      </c>
      <c r="S105" s="212">
        <v>0</v>
      </c>
      <c r="T105" s="213">
        <f>S105*H105</f>
        <v>0</v>
      </c>
      <c r="AR105" s="24" t="s">
        <v>169</v>
      </c>
      <c r="AT105" s="24" t="s">
        <v>153</v>
      </c>
      <c r="AU105" s="24" t="s">
        <v>83</v>
      </c>
      <c r="AY105" s="24" t="s">
        <v>150</v>
      </c>
      <c r="BE105" s="214">
        <f>IF(N105="základní",J105,0)</f>
        <v>0</v>
      </c>
      <c r="BF105" s="214">
        <f>IF(N105="snížená",J105,0)</f>
        <v>0</v>
      </c>
      <c r="BG105" s="214">
        <f>IF(N105="zákl. přenesená",J105,0)</f>
        <v>0</v>
      </c>
      <c r="BH105" s="214">
        <f>IF(N105="sníž. přenesená",J105,0)</f>
        <v>0</v>
      </c>
      <c r="BI105" s="214">
        <f>IF(N105="nulová",J105,0)</f>
        <v>0</v>
      </c>
      <c r="BJ105" s="24" t="s">
        <v>24</v>
      </c>
      <c r="BK105" s="214">
        <f>ROUND(I105*H105,2)</f>
        <v>0</v>
      </c>
      <c r="BL105" s="24" t="s">
        <v>169</v>
      </c>
      <c r="BM105" s="24" t="s">
        <v>714</v>
      </c>
    </row>
    <row r="106" spans="2:51" s="12" customFormat="1" ht="13.5">
      <c r="B106" s="222"/>
      <c r="C106" s="223"/>
      <c r="D106" s="219" t="s">
        <v>196</v>
      </c>
      <c r="E106" s="224" t="s">
        <v>22</v>
      </c>
      <c r="F106" s="225" t="s">
        <v>712</v>
      </c>
      <c r="G106" s="223"/>
      <c r="H106" s="226">
        <v>4.808</v>
      </c>
      <c r="I106" s="227"/>
      <c r="J106" s="223"/>
      <c r="K106" s="223"/>
      <c r="L106" s="228"/>
      <c r="M106" s="229"/>
      <c r="N106" s="230"/>
      <c r="O106" s="230"/>
      <c r="P106" s="230"/>
      <c r="Q106" s="230"/>
      <c r="R106" s="230"/>
      <c r="S106" s="230"/>
      <c r="T106" s="231"/>
      <c r="AT106" s="232" t="s">
        <v>196</v>
      </c>
      <c r="AU106" s="232" t="s">
        <v>83</v>
      </c>
      <c r="AV106" s="12" t="s">
        <v>83</v>
      </c>
      <c r="AW106" s="12" t="s">
        <v>38</v>
      </c>
      <c r="AX106" s="12" t="s">
        <v>24</v>
      </c>
      <c r="AY106" s="232" t="s">
        <v>150</v>
      </c>
    </row>
    <row r="107" spans="2:65" s="1" customFormat="1" ht="16.5" customHeight="1">
      <c r="B107" s="41"/>
      <c r="C107" s="203" t="s">
        <v>178</v>
      </c>
      <c r="D107" s="203" t="s">
        <v>153</v>
      </c>
      <c r="E107" s="204" t="s">
        <v>292</v>
      </c>
      <c r="F107" s="205" t="s">
        <v>293</v>
      </c>
      <c r="G107" s="206" t="s">
        <v>284</v>
      </c>
      <c r="H107" s="207">
        <v>8.654</v>
      </c>
      <c r="I107" s="208"/>
      <c r="J107" s="209">
        <f>ROUND(I107*H107,2)</f>
        <v>0</v>
      </c>
      <c r="K107" s="205" t="s">
        <v>157</v>
      </c>
      <c r="L107" s="61"/>
      <c r="M107" s="210" t="s">
        <v>22</v>
      </c>
      <c r="N107" s="211" t="s">
        <v>46</v>
      </c>
      <c r="O107" s="42"/>
      <c r="P107" s="212">
        <f>O107*H107</f>
        <v>0</v>
      </c>
      <c r="Q107" s="212">
        <v>0</v>
      </c>
      <c r="R107" s="212">
        <f>Q107*H107</f>
        <v>0</v>
      </c>
      <c r="S107" s="212">
        <v>0</v>
      </c>
      <c r="T107" s="213">
        <f>S107*H107</f>
        <v>0</v>
      </c>
      <c r="AR107" s="24" t="s">
        <v>169</v>
      </c>
      <c r="AT107" s="24" t="s">
        <v>153</v>
      </c>
      <c r="AU107" s="24" t="s">
        <v>83</v>
      </c>
      <c r="AY107" s="24" t="s">
        <v>150</v>
      </c>
      <c r="BE107" s="214">
        <f>IF(N107="základní",J107,0)</f>
        <v>0</v>
      </c>
      <c r="BF107" s="214">
        <f>IF(N107="snížená",J107,0)</f>
        <v>0</v>
      </c>
      <c r="BG107" s="214">
        <f>IF(N107="zákl. přenesená",J107,0)</f>
        <v>0</v>
      </c>
      <c r="BH107" s="214">
        <f>IF(N107="sníž. přenesená",J107,0)</f>
        <v>0</v>
      </c>
      <c r="BI107" s="214">
        <f>IF(N107="nulová",J107,0)</f>
        <v>0</v>
      </c>
      <c r="BJ107" s="24" t="s">
        <v>24</v>
      </c>
      <c r="BK107" s="214">
        <f>ROUND(I107*H107,2)</f>
        <v>0</v>
      </c>
      <c r="BL107" s="24" t="s">
        <v>169</v>
      </c>
      <c r="BM107" s="24" t="s">
        <v>715</v>
      </c>
    </row>
    <row r="108" spans="2:51" s="12" customFormat="1" ht="13.5">
      <c r="B108" s="222"/>
      <c r="C108" s="223"/>
      <c r="D108" s="219" t="s">
        <v>196</v>
      </c>
      <c r="E108" s="224" t="s">
        <v>22</v>
      </c>
      <c r="F108" s="225" t="s">
        <v>716</v>
      </c>
      <c r="G108" s="223"/>
      <c r="H108" s="226">
        <v>8.654</v>
      </c>
      <c r="I108" s="227"/>
      <c r="J108" s="223"/>
      <c r="K108" s="223"/>
      <c r="L108" s="228"/>
      <c r="M108" s="229"/>
      <c r="N108" s="230"/>
      <c r="O108" s="230"/>
      <c r="P108" s="230"/>
      <c r="Q108" s="230"/>
      <c r="R108" s="230"/>
      <c r="S108" s="230"/>
      <c r="T108" s="231"/>
      <c r="AT108" s="232" t="s">
        <v>196</v>
      </c>
      <c r="AU108" s="232" t="s">
        <v>83</v>
      </c>
      <c r="AV108" s="12" t="s">
        <v>83</v>
      </c>
      <c r="AW108" s="12" t="s">
        <v>38</v>
      </c>
      <c r="AX108" s="12" t="s">
        <v>24</v>
      </c>
      <c r="AY108" s="232" t="s">
        <v>150</v>
      </c>
    </row>
    <row r="109" spans="2:63" s="11" customFormat="1" ht="29.85" customHeight="1">
      <c r="B109" s="187"/>
      <c r="C109" s="188"/>
      <c r="D109" s="189" t="s">
        <v>74</v>
      </c>
      <c r="E109" s="201" t="s">
        <v>83</v>
      </c>
      <c r="F109" s="201" t="s">
        <v>401</v>
      </c>
      <c r="G109" s="188"/>
      <c r="H109" s="188"/>
      <c r="I109" s="191"/>
      <c r="J109" s="202">
        <f>BK109</f>
        <v>0</v>
      </c>
      <c r="K109" s="188"/>
      <c r="L109" s="193"/>
      <c r="M109" s="194"/>
      <c r="N109" s="195"/>
      <c r="O109" s="195"/>
      <c r="P109" s="196">
        <f>SUM(P110:P116)</f>
        <v>0</v>
      </c>
      <c r="Q109" s="195"/>
      <c r="R109" s="196">
        <f>SUM(R110:R116)</f>
        <v>15.305679779999998</v>
      </c>
      <c r="S109" s="195"/>
      <c r="T109" s="197">
        <f>SUM(T110:T116)</f>
        <v>0</v>
      </c>
      <c r="AR109" s="198" t="s">
        <v>24</v>
      </c>
      <c r="AT109" s="199" t="s">
        <v>74</v>
      </c>
      <c r="AU109" s="199" t="s">
        <v>24</v>
      </c>
      <c r="AY109" s="198" t="s">
        <v>150</v>
      </c>
      <c r="BK109" s="200">
        <f>SUM(BK110:BK116)</f>
        <v>0</v>
      </c>
    </row>
    <row r="110" spans="2:65" s="1" customFormat="1" ht="25.5" customHeight="1">
      <c r="B110" s="41"/>
      <c r="C110" s="203" t="s">
        <v>223</v>
      </c>
      <c r="D110" s="203" t="s">
        <v>153</v>
      </c>
      <c r="E110" s="204" t="s">
        <v>717</v>
      </c>
      <c r="F110" s="205" t="s">
        <v>718</v>
      </c>
      <c r="G110" s="206" t="s">
        <v>213</v>
      </c>
      <c r="H110" s="207">
        <v>0.89</v>
      </c>
      <c r="I110" s="208"/>
      <c r="J110" s="209">
        <f>ROUND(I110*H110,2)</f>
        <v>0</v>
      </c>
      <c r="K110" s="205" t="s">
        <v>157</v>
      </c>
      <c r="L110" s="61"/>
      <c r="M110" s="210" t="s">
        <v>22</v>
      </c>
      <c r="N110" s="211" t="s">
        <v>46</v>
      </c>
      <c r="O110" s="42"/>
      <c r="P110" s="212">
        <f>O110*H110</f>
        <v>0</v>
      </c>
      <c r="Q110" s="212">
        <v>2.47214</v>
      </c>
      <c r="R110" s="212">
        <f>Q110*H110</f>
        <v>2.2002046</v>
      </c>
      <c r="S110" s="212">
        <v>0</v>
      </c>
      <c r="T110" s="213">
        <f>S110*H110</f>
        <v>0</v>
      </c>
      <c r="AR110" s="24" t="s">
        <v>169</v>
      </c>
      <c r="AT110" s="24" t="s">
        <v>153</v>
      </c>
      <c r="AU110" s="24" t="s">
        <v>83</v>
      </c>
      <c r="AY110" s="24" t="s">
        <v>150</v>
      </c>
      <c r="BE110" s="214">
        <f>IF(N110="základní",J110,0)</f>
        <v>0</v>
      </c>
      <c r="BF110" s="214">
        <f>IF(N110="snížená",J110,0)</f>
        <v>0</v>
      </c>
      <c r="BG110" s="214">
        <f>IF(N110="zákl. přenesená",J110,0)</f>
        <v>0</v>
      </c>
      <c r="BH110" s="214">
        <f>IF(N110="sníž. přenesená",J110,0)</f>
        <v>0</v>
      </c>
      <c r="BI110" s="214">
        <f>IF(N110="nulová",J110,0)</f>
        <v>0</v>
      </c>
      <c r="BJ110" s="24" t="s">
        <v>24</v>
      </c>
      <c r="BK110" s="214">
        <f>ROUND(I110*H110,2)</f>
        <v>0</v>
      </c>
      <c r="BL110" s="24" t="s">
        <v>169</v>
      </c>
      <c r="BM110" s="24" t="s">
        <v>719</v>
      </c>
    </row>
    <row r="111" spans="2:47" s="1" customFormat="1" ht="135">
      <c r="B111" s="41"/>
      <c r="C111" s="63"/>
      <c r="D111" s="219" t="s">
        <v>194</v>
      </c>
      <c r="E111" s="63"/>
      <c r="F111" s="220" t="s">
        <v>431</v>
      </c>
      <c r="G111" s="63"/>
      <c r="H111" s="63"/>
      <c r="I111" s="172"/>
      <c r="J111" s="63"/>
      <c r="K111" s="63"/>
      <c r="L111" s="61"/>
      <c r="M111" s="221"/>
      <c r="N111" s="42"/>
      <c r="O111" s="42"/>
      <c r="P111" s="42"/>
      <c r="Q111" s="42"/>
      <c r="R111" s="42"/>
      <c r="S111" s="42"/>
      <c r="T111" s="78"/>
      <c r="AT111" s="24" t="s">
        <v>194</v>
      </c>
      <c r="AU111" s="24" t="s">
        <v>83</v>
      </c>
    </row>
    <row r="112" spans="2:51" s="12" customFormat="1" ht="13.5">
      <c r="B112" s="222"/>
      <c r="C112" s="223"/>
      <c r="D112" s="219" t="s">
        <v>196</v>
      </c>
      <c r="E112" s="224" t="s">
        <v>22</v>
      </c>
      <c r="F112" s="225" t="s">
        <v>720</v>
      </c>
      <c r="G112" s="223"/>
      <c r="H112" s="226">
        <v>0.89</v>
      </c>
      <c r="I112" s="227"/>
      <c r="J112" s="223"/>
      <c r="K112" s="223"/>
      <c r="L112" s="228"/>
      <c r="M112" s="229"/>
      <c r="N112" s="230"/>
      <c r="O112" s="230"/>
      <c r="P112" s="230"/>
      <c r="Q112" s="230"/>
      <c r="R112" s="230"/>
      <c r="S112" s="230"/>
      <c r="T112" s="231"/>
      <c r="AT112" s="232" t="s">
        <v>196</v>
      </c>
      <c r="AU112" s="232" t="s">
        <v>83</v>
      </c>
      <c r="AV112" s="12" t="s">
        <v>83</v>
      </c>
      <c r="AW112" s="12" t="s">
        <v>38</v>
      </c>
      <c r="AX112" s="12" t="s">
        <v>24</v>
      </c>
      <c r="AY112" s="232" t="s">
        <v>150</v>
      </c>
    </row>
    <row r="113" spans="2:65" s="1" customFormat="1" ht="25.5" customHeight="1">
      <c r="B113" s="41"/>
      <c r="C113" s="203" t="s">
        <v>230</v>
      </c>
      <c r="D113" s="203" t="s">
        <v>153</v>
      </c>
      <c r="E113" s="204" t="s">
        <v>721</v>
      </c>
      <c r="F113" s="205" t="s">
        <v>722</v>
      </c>
      <c r="G113" s="206" t="s">
        <v>213</v>
      </c>
      <c r="H113" s="207">
        <v>5.342</v>
      </c>
      <c r="I113" s="208"/>
      <c r="J113" s="209">
        <f>ROUND(I113*H113,2)</f>
        <v>0</v>
      </c>
      <c r="K113" s="205" t="s">
        <v>157</v>
      </c>
      <c r="L113" s="61"/>
      <c r="M113" s="210" t="s">
        <v>22</v>
      </c>
      <c r="N113" s="211" t="s">
        <v>46</v>
      </c>
      <c r="O113" s="42"/>
      <c r="P113" s="212">
        <f>O113*H113</f>
        <v>0</v>
      </c>
      <c r="Q113" s="212">
        <v>2.45329</v>
      </c>
      <c r="R113" s="212">
        <f>Q113*H113</f>
        <v>13.10547518</v>
      </c>
      <c r="S113" s="212">
        <v>0</v>
      </c>
      <c r="T113" s="213">
        <f>S113*H113</f>
        <v>0</v>
      </c>
      <c r="AR113" s="24" t="s">
        <v>169</v>
      </c>
      <c r="AT113" s="24" t="s">
        <v>153</v>
      </c>
      <c r="AU113" s="24" t="s">
        <v>83</v>
      </c>
      <c r="AY113" s="24" t="s">
        <v>150</v>
      </c>
      <c r="BE113" s="214">
        <f>IF(N113="základní",J113,0)</f>
        <v>0</v>
      </c>
      <c r="BF113" s="214">
        <f>IF(N113="snížená",J113,0)</f>
        <v>0</v>
      </c>
      <c r="BG113" s="214">
        <f>IF(N113="zákl. přenesená",J113,0)</f>
        <v>0</v>
      </c>
      <c r="BH113" s="214">
        <f>IF(N113="sníž. přenesená",J113,0)</f>
        <v>0</v>
      </c>
      <c r="BI113" s="214">
        <f>IF(N113="nulová",J113,0)</f>
        <v>0</v>
      </c>
      <c r="BJ113" s="24" t="s">
        <v>24</v>
      </c>
      <c r="BK113" s="214">
        <f>ROUND(I113*H113,2)</f>
        <v>0</v>
      </c>
      <c r="BL113" s="24" t="s">
        <v>169</v>
      </c>
      <c r="BM113" s="24" t="s">
        <v>723</v>
      </c>
    </row>
    <row r="114" spans="2:47" s="1" customFormat="1" ht="135">
      <c r="B114" s="41"/>
      <c r="C114" s="63"/>
      <c r="D114" s="219" t="s">
        <v>194</v>
      </c>
      <c r="E114" s="63"/>
      <c r="F114" s="220" t="s">
        <v>431</v>
      </c>
      <c r="G114" s="63"/>
      <c r="H114" s="63"/>
      <c r="I114" s="172"/>
      <c r="J114" s="63"/>
      <c r="K114" s="63"/>
      <c r="L114" s="61"/>
      <c r="M114" s="221"/>
      <c r="N114" s="42"/>
      <c r="O114" s="42"/>
      <c r="P114" s="42"/>
      <c r="Q114" s="42"/>
      <c r="R114" s="42"/>
      <c r="S114" s="42"/>
      <c r="T114" s="78"/>
      <c r="AT114" s="24" t="s">
        <v>194</v>
      </c>
      <c r="AU114" s="24" t="s">
        <v>83</v>
      </c>
    </row>
    <row r="115" spans="2:51" s="14" customFormat="1" ht="13.5">
      <c r="B115" s="255"/>
      <c r="C115" s="256"/>
      <c r="D115" s="219" t="s">
        <v>196</v>
      </c>
      <c r="E115" s="257" t="s">
        <v>22</v>
      </c>
      <c r="F115" s="258" t="s">
        <v>724</v>
      </c>
      <c r="G115" s="256"/>
      <c r="H115" s="257" t="s">
        <v>22</v>
      </c>
      <c r="I115" s="259"/>
      <c r="J115" s="256"/>
      <c r="K115" s="256"/>
      <c r="L115" s="260"/>
      <c r="M115" s="261"/>
      <c r="N115" s="262"/>
      <c r="O115" s="262"/>
      <c r="P115" s="262"/>
      <c r="Q115" s="262"/>
      <c r="R115" s="262"/>
      <c r="S115" s="262"/>
      <c r="T115" s="263"/>
      <c r="AT115" s="264" t="s">
        <v>196</v>
      </c>
      <c r="AU115" s="264" t="s">
        <v>83</v>
      </c>
      <c r="AV115" s="14" t="s">
        <v>24</v>
      </c>
      <c r="AW115" s="14" t="s">
        <v>38</v>
      </c>
      <c r="AX115" s="14" t="s">
        <v>75</v>
      </c>
      <c r="AY115" s="264" t="s">
        <v>150</v>
      </c>
    </row>
    <row r="116" spans="2:51" s="12" customFormat="1" ht="13.5">
      <c r="B116" s="222"/>
      <c r="C116" s="223"/>
      <c r="D116" s="219" t="s">
        <v>196</v>
      </c>
      <c r="E116" s="224" t="s">
        <v>22</v>
      </c>
      <c r="F116" s="225" t="s">
        <v>725</v>
      </c>
      <c r="G116" s="223"/>
      <c r="H116" s="226">
        <v>5.342</v>
      </c>
      <c r="I116" s="227"/>
      <c r="J116" s="223"/>
      <c r="K116" s="223"/>
      <c r="L116" s="228"/>
      <c r="M116" s="229"/>
      <c r="N116" s="230"/>
      <c r="O116" s="230"/>
      <c r="P116" s="230"/>
      <c r="Q116" s="230"/>
      <c r="R116" s="230"/>
      <c r="S116" s="230"/>
      <c r="T116" s="231"/>
      <c r="AT116" s="232" t="s">
        <v>196</v>
      </c>
      <c r="AU116" s="232" t="s">
        <v>83</v>
      </c>
      <c r="AV116" s="12" t="s">
        <v>83</v>
      </c>
      <c r="AW116" s="12" t="s">
        <v>38</v>
      </c>
      <c r="AX116" s="12" t="s">
        <v>24</v>
      </c>
      <c r="AY116" s="232" t="s">
        <v>150</v>
      </c>
    </row>
    <row r="117" spans="2:63" s="11" customFormat="1" ht="37.35" customHeight="1">
      <c r="B117" s="187"/>
      <c r="C117" s="188"/>
      <c r="D117" s="189" t="s">
        <v>74</v>
      </c>
      <c r="E117" s="190" t="s">
        <v>675</v>
      </c>
      <c r="F117" s="190" t="s">
        <v>676</v>
      </c>
      <c r="G117" s="188"/>
      <c r="H117" s="188"/>
      <c r="I117" s="191"/>
      <c r="J117" s="192">
        <f>BK117</f>
        <v>0</v>
      </c>
      <c r="K117" s="188"/>
      <c r="L117" s="193"/>
      <c r="M117" s="194"/>
      <c r="N117" s="195"/>
      <c r="O117" s="195"/>
      <c r="P117" s="196">
        <f>P118+P128+P149+P160</f>
        <v>0</v>
      </c>
      <c r="Q117" s="195"/>
      <c r="R117" s="196">
        <f>R118+R128+R149+R160</f>
        <v>4.49911942</v>
      </c>
      <c r="S117" s="195"/>
      <c r="T117" s="197">
        <f>T118+T128+T149+T160</f>
        <v>0</v>
      </c>
      <c r="AR117" s="198" t="s">
        <v>83</v>
      </c>
      <c r="AT117" s="199" t="s">
        <v>74</v>
      </c>
      <c r="AU117" s="199" t="s">
        <v>75</v>
      </c>
      <c r="AY117" s="198" t="s">
        <v>150</v>
      </c>
      <c r="BK117" s="200">
        <f>BK118+BK128+BK149+BK160</f>
        <v>0</v>
      </c>
    </row>
    <row r="118" spans="2:63" s="11" customFormat="1" ht="19.9" customHeight="1">
      <c r="B118" s="187"/>
      <c r="C118" s="188"/>
      <c r="D118" s="189" t="s">
        <v>74</v>
      </c>
      <c r="E118" s="201" t="s">
        <v>726</v>
      </c>
      <c r="F118" s="201" t="s">
        <v>727</v>
      </c>
      <c r="G118" s="188"/>
      <c r="H118" s="188"/>
      <c r="I118" s="191"/>
      <c r="J118" s="202">
        <f>BK118</f>
        <v>0</v>
      </c>
      <c r="K118" s="188"/>
      <c r="L118" s="193"/>
      <c r="M118" s="194"/>
      <c r="N118" s="195"/>
      <c r="O118" s="195"/>
      <c r="P118" s="196">
        <f>SUM(P119:P127)</f>
        <v>0</v>
      </c>
      <c r="Q118" s="195"/>
      <c r="R118" s="196">
        <f>SUM(R119:R127)</f>
        <v>0.0663276</v>
      </c>
      <c r="S118" s="195"/>
      <c r="T118" s="197">
        <f>SUM(T119:T127)</f>
        <v>0</v>
      </c>
      <c r="AR118" s="198" t="s">
        <v>83</v>
      </c>
      <c r="AT118" s="199" t="s">
        <v>74</v>
      </c>
      <c r="AU118" s="199" t="s">
        <v>24</v>
      </c>
      <c r="AY118" s="198" t="s">
        <v>150</v>
      </c>
      <c r="BK118" s="200">
        <f>SUM(BK119:BK127)</f>
        <v>0</v>
      </c>
    </row>
    <row r="119" spans="2:65" s="1" customFormat="1" ht="25.5" customHeight="1">
      <c r="B119" s="41"/>
      <c r="C119" s="203" t="s">
        <v>235</v>
      </c>
      <c r="D119" s="203" t="s">
        <v>153</v>
      </c>
      <c r="E119" s="204" t="s">
        <v>728</v>
      </c>
      <c r="F119" s="205" t="s">
        <v>729</v>
      </c>
      <c r="G119" s="206" t="s">
        <v>192</v>
      </c>
      <c r="H119" s="207">
        <v>63.84</v>
      </c>
      <c r="I119" s="208"/>
      <c r="J119" s="209">
        <f>ROUND(I119*H119,2)</f>
        <v>0</v>
      </c>
      <c r="K119" s="205" t="s">
        <v>22</v>
      </c>
      <c r="L119" s="61"/>
      <c r="M119" s="210" t="s">
        <v>22</v>
      </c>
      <c r="N119" s="211" t="s">
        <v>46</v>
      </c>
      <c r="O119" s="42"/>
      <c r="P119" s="212">
        <f>O119*H119</f>
        <v>0</v>
      </c>
      <c r="Q119" s="212">
        <v>0</v>
      </c>
      <c r="R119" s="212">
        <f>Q119*H119</f>
        <v>0</v>
      </c>
      <c r="S119" s="212">
        <v>0</v>
      </c>
      <c r="T119" s="213">
        <f>S119*H119</f>
        <v>0</v>
      </c>
      <c r="AR119" s="24" t="s">
        <v>269</v>
      </c>
      <c r="AT119" s="24" t="s">
        <v>153</v>
      </c>
      <c r="AU119" s="24" t="s">
        <v>83</v>
      </c>
      <c r="AY119" s="24" t="s">
        <v>150</v>
      </c>
      <c r="BE119" s="214">
        <f>IF(N119="základní",J119,0)</f>
        <v>0</v>
      </c>
      <c r="BF119" s="214">
        <f>IF(N119="snížená",J119,0)</f>
        <v>0</v>
      </c>
      <c r="BG119" s="214">
        <f>IF(N119="zákl. přenesená",J119,0)</f>
        <v>0</v>
      </c>
      <c r="BH119" s="214">
        <f>IF(N119="sníž. přenesená",J119,0)</f>
        <v>0</v>
      </c>
      <c r="BI119" s="214">
        <f>IF(N119="nulová",J119,0)</f>
        <v>0</v>
      </c>
      <c r="BJ119" s="24" t="s">
        <v>24</v>
      </c>
      <c r="BK119" s="214">
        <f>ROUND(I119*H119,2)</f>
        <v>0</v>
      </c>
      <c r="BL119" s="24" t="s">
        <v>269</v>
      </c>
      <c r="BM119" s="24" t="s">
        <v>730</v>
      </c>
    </row>
    <row r="120" spans="2:51" s="12" customFormat="1" ht="13.5">
      <c r="B120" s="222"/>
      <c r="C120" s="223"/>
      <c r="D120" s="219" t="s">
        <v>196</v>
      </c>
      <c r="E120" s="224" t="s">
        <v>22</v>
      </c>
      <c r="F120" s="225" t="s">
        <v>731</v>
      </c>
      <c r="G120" s="223"/>
      <c r="H120" s="226">
        <v>63.84</v>
      </c>
      <c r="I120" s="227"/>
      <c r="J120" s="223"/>
      <c r="K120" s="223"/>
      <c r="L120" s="228"/>
      <c r="M120" s="229"/>
      <c r="N120" s="230"/>
      <c r="O120" s="230"/>
      <c r="P120" s="230"/>
      <c r="Q120" s="230"/>
      <c r="R120" s="230"/>
      <c r="S120" s="230"/>
      <c r="T120" s="231"/>
      <c r="AT120" s="232" t="s">
        <v>196</v>
      </c>
      <c r="AU120" s="232" t="s">
        <v>83</v>
      </c>
      <c r="AV120" s="12" t="s">
        <v>83</v>
      </c>
      <c r="AW120" s="12" t="s">
        <v>38</v>
      </c>
      <c r="AX120" s="12" t="s">
        <v>24</v>
      </c>
      <c r="AY120" s="232" t="s">
        <v>150</v>
      </c>
    </row>
    <row r="121" spans="2:65" s="1" customFormat="1" ht="25.5" customHeight="1">
      <c r="B121" s="41"/>
      <c r="C121" s="203" t="s">
        <v>29</v>
      </c>
      <c r="D121" s="203" t="s">
        <v>153</v>
      </c>
      <c r="E121" s="204" t="s">
        <v>732</v>
      </c>
      <c r="F121" s="205" t="s">
        <v>733</v>
      </c>
      <c r="G121" s="206" t="s">
        <v>192</v>
      </c>
      <c r="H121" s="207">
        <v>74.4</v>
      </c>
      <c r="I121" s="208"/>
      <c r="J121" s="209">
        <f>ROUND(I121*H121,2)</f>
        <v>0</v>
      </c>
      <c r="K121" s="205" t="s">
        <v>157</v>
      </c>
      <c r="L121" s="61"/>
      <c r="M121" s="210" t="s">
        <v>22</v>
      </c>
      <c r="N121" s="211" t="s">
        <v>46</v>
      </c>
      <c r="O121" s="42"/>
      <c r="P121" s="212">
        <f>O121*H121</f>
        <v>0</v>
      </c>
      <c r="Q121" s="212">
        <v>0.00019</v>
      </c>
      <c r="R121" s="212">
        <f>Q121*H121</f>
        <v>0.014136000000000001</v>
      </c>
      <c r="S121" s="212">
        <v>0</v>
      </c>
      <c r="T121" s="213">
        <f>S121*H121</f>
        <v>0</v>
      </c>
      <c r="AR121" s="24" t="s">
        <v>269</v>
      </c>
      <c r="AT121" s="24" t="s">
        <v>153</v>
      </c>
      <c r="AU121" s="24" t="s">
        <v>83</v>
      </c>
      <c r="AY121" s="24" t="s">
        <v>150</v>
      </c>
      <c r="BE121" s="214">
        <f>IF(N121="základní",J121,0)</f>
        <v>0</v>
      </c>
      <c r="BF121" s="214">
        <f>IF(N121="snížená",J121,0)</f>
        <v>0</v>
      </c>
      <c r="BG121" s="214">
        <f>IF(N121="zákl. přenesená",J121,0)</f>
        <v>0</v>
      </c>
      <c r="BH121" s="214">
        <f>IF(N121="sníž. přenesená",J121,0)</f>
        <v>0</v>
      </c>
      <c r="BI121" s="214">
        <f>IF(N121="nulová",J121,0)</f>
        <v>0</v>
      </c>
      <c r="BJ121" s="24" t="s">
        <v>24</v>
      </c>
      <c r="BK121" s="214">
        <f>ROUND(I121*H121,2)</f>
        <v>0</v>
      </c>
      <c r="BL121" s="24" t="s">
        <v>269</v>
      </c>
      <c r="BM121" s="24" t="s">
        <v>734</v>
      </c>
    </row>
    <row r="122" spans="2:47" s="1" customFormat="1" ht="54">
      <c r="B122" s="41"/>
      <c r="C122" s="63"/>
      <c r="D122" s="219" t="s">
        <v>194</v>
      </c>
      <c r="E122" s="63"/>
      <c r="F122" s="220" t="s">
        <v>735</v>
      </c>
      <c r="G122" s="63"/>
      <c r="H122" s="63"/>
      <c r="I122" s="172"/>
      <c r="J122" s="63"/>
      <c r="K122" s="63"/>
      <c r="L122" s="61"/>
      <c r="M122" s="221"/>
      <c r="N122" s="42"/>
      <c r="O122" s="42"/>
      <c r="P122" s="42"/>
      <c r="Q122" s="42"/>
      <c r="R122" s="42"/>
      <c r="S122" s="42"/>
      <c r="T122" s="78"/>
      <c r="AT122" s="24" t="s">
        <v>194</v>
      </c>
      <c r="AU122" s="24" t="s">
        <v>83</v>
      </c>
    </row>
    <row r="123" spans="2:51" s="12" customFormat="1" ht="27">
      <c r="B123" s="222"/>
      <c r="C123" s="223"/>
      <c r="D123" s="219" t="s">
        <v>196</v>
      </c>
      <c r="E123" s="224" t="s">
        <v>22</v>
      </c>
      <c r="F123" s="225" t="s">
        <v>736</v>
      </c>
      <c r="G123" s="223"/>
      <c r="H123" s="226">
        <v>74.4</v>
      </c>
      <c r="I123" s="227"/>
      <c r="J123" s="223"/>
      <c r="K123" s="223"/>
      <c r="L123" s="228"/>
      <c r="M123" s="229"/>
      <c r="N123" s="230"/>
      <c r="O123" s="230"/>
      <c r="P123" s="230"/>
      <c r="Q123" s="230"/>
      <c r="R123" s="230"/>
      <c r="S123" s="230"/>
      <c r="T123" s="231"/>
      <c r="AT123" s="232" t="s">
        <v>196</v>
      </c>
      <c r="AU123" s="232" t="s">
        <v>83</v>
      </c>
      <c r="AV123" s="12" t="s">
        <v>83</v>
      </c>
      <c r="AW123" s="12" t="s">
        <v>38</v>
      </c>
      <c r="AX123" s="12" t="s">
        <v>24</v>
      </c>
      <c r="AY123" s="232" t="s">
        <v>150</v>
      </c>
    </row>
    <row r="124" spans="2:65" s="1" customFormat="1" ht="25.5" customHeight="1">
      <c r="B124" s="41"/>
      <c r="C124" s="245" t="s">
        <v>245</v>
      </c>
      <c r="D124" s="245" t="s">
        <v>281</v>
      </c>
      <c r="E124" s="246" t="s">
        <v>737</v>
      </c>
      <c r="F124" s="247" t="s">
        <v>738</v>
      </c>
      <c r="G124" s="248" t="s">
        <v>192</v>
      </c>
      <c r="H124" s="249">
        <v>85.56</v>
      </c>
      <c r="I124" s="250"/>
      <c r="J124" s="251">
        <f>ROUND(I124*H124,2)</f>
        <v>0</v>
      </c>
      <c r="K124" s="247" t="s">
        <v>22</v>
      </c>
      <c r="L124" s="252"/>
      <c r="M124" s="253" t="s">
        <v>22</v>
      </c>
      <c r="N124" s="254" t="s">
        <v>46</v>
      </c>
      <c r="O124" s="42"/>
      <c r="P124" s="212">
        <f>O124*H124</f>
        <v>0</v>
      </c>
      <c r="Q124" s="212">
        <v>0.00061</v>
      </c>
      <c r="R124" s="212">
        <f>Q124*H124</f>
        <v>0.0521916</v>
      </c>
      <c r="S124" s="212">
        <v>0</v>
      </c>
      <c r="T124" s="213">
        <f>S124*H124</f>
        <v>0</v>
      </c>
      <c r="AR124" s="24" t="s">
        <v>492</v>
      </c>
      <c r="AT124" s="24" t="s">
        <v>281</v>
      </c>
      <c r="AU124" s="24" t="s">
        <v>83</v>
      </c>
      <c r="AY124" s="24" t="s">
        <v>150</v>
      </c>
      <c r="BE124" s="214">
        <f>IF(N124="základní",J124,0)</f>
        <v>0</v>
      </c>
      <c r="BF124" s="214">
        <f>IF(N124="snížená",J124,0)</f>
        <v>0</v>
      </c>
      <c r="BG124" s="214">
        <f>IF(N124="zákl. přenesená",J124,0)</f>
        <v>0</v>
      </c>
      <c r="BH124" s="214">
        <f>IF(N124="sníž. přenesená",J124,0)</f>
        <v>0</v>
      </c>
      <c r="BI124" s="214">
        <f>IF(N124="nulová",J124,0)</f>
        <v>0</v>
      </c>
      <c r="BJ124" s="24" t="s">
        <v>24</v>
      </c>
      <c r="BK124" s="214">
        <f>ROUND(I124*H124,2)</f>
        <v>0</v>
      </c>
      <c r="BL124" s="24" t="s">
        <v>269</v>
      </c>
      <c r="BM124" s="24" t="s">
        <v>739</v>
      </c>
    </row>
    <row r="125" spans="2:51" s="12" customFormat="1" ht="13.5">
      <c r="B125" s="222"/>
      <c r="C125" s="223"/>
      <c r="D125" s="219" t="s">
        <v>196</v>
      </c>
      <c r="E125" s="224" t="s">
        <v>22</v>
      </c>
      <c r="F125" s="225" t="s">
        <v>740</v>
      </c>
      <c r="G125" s="223"/>
      <c r="H125" s="226">
        <v>85.56</v>
      </c>
      <c r="I125" s="227"/>
      <c r="J125" s="223"/>
      <c r="K125" s="223"/>
      <c r="L125" s="228"/>
      <c r="M125" s="229"/>
      <c r="N125" s="230"/>
      <c r="O125" s="230"/>
      <c r="P125" s="230"/>
      <c r="Q125" s="230"/>
      <c r="R125" s="230"/>
      <c r="S125" s="230"/>
      <c r="T125" s="231"/>
      <c r="AT125" s="232" t="s">
        <v>196</v>
      </c>
      <c r="AU125" s="232" t="s">
        <v>83</v>
      </c>
      <c r="AV125" s="12" t="s">
        <v>83</v>
      </c>
      <c r="AW125" s="12" t="s">
        <v>38</v>
      </c>
      <c r="AX125" s="12" t="s">
        <v>24</v>
      </c>
      <c r="AY125" s="232" t="s">
        <v>150</v>
      </c>
    </row>
    <row r="126" spans="2:65" s="1" customFormat="1" ht="25.5" customHeight="1">
      <c r="B126" s="41"/>
      <c r="C126" s="203" t="s">
        <v>250</v>
      </c>
      <c r="D126" s="203" t="s">
        <v>153</v>
      </c>
      <c r="E126" s="204" t="s">
        <v>741</v>
      </c>
      <c r="F126" s="205" t="s">
        <v>742</v>
      </c>
      <c r="G126" s="206" t="s">
        <v>699</v>
      </c>
      <c r="H126" s="268"/>
      <c r="I126" s="208"/>
      <c r="J126" s="209">
        <f>ROUND(I126*H126,2)</f>
        <v>0</v>
      </c>
      <c r="K126" s="205" t="s">
        <v>157</v>
      </c>
      <c r="L126" s="61"/>
      <c r="M126" s="210" t="s">
        <v>22</v>
      </c>
      <c r="N126" s="211" t="s">
        <v>46</v>
      </c>
      <c r="O126" s="42"/>
      <c r="P126" s="212">
        <f>O126*H126</f>
        <v>0</v>
      </c>
      <c r="Q126" s="212">
        <v>0</v>
      </c>
      <c r="R126" s="212">
        <f>Q126*H126</f>
        <v>0</v>
      </c>
      <c r="S126" s="212">
        <v>0</v>
      </c>
      <c r="T126" s="213">
        <f>S126*H126</f>
        <v>0</v>
      </c>
      <c r="AR126" s="24" t="s">
        <v>269</v>
      </c>
      <c r="AT126" s="24" t="s">
        <v>153</v>
      </c>
      <c r="AU126" s="24" t="s">
        <v>83</v>
      </c>
      <c r="AY126" s="24" t="s">
        <v>150</v>
      </c>
      <c r="BE126" s="214">
        <f>IF(N126="základní",J126,0)</f>
        <v>0</v>
      </c>
      <c r="BF126" s="214">
        <f>IF(N126="snížená",J126,0)</f>
        <v>0</v>
      </c>
      <c r="BG126" s="214">
        <f>IF(N126="zákl. přenesená",J126,0)</f>
        <v>0</v>
      </c>
      <c r="BH126" s="214">
        <f>IF(N126="sníž. přenesená",J126,0)</f>
        <v>0</v>
      </c>
      <c r="BI126" s="214">
        <f>IF(N126="nulová",J126,0)</f>
        <v>0</v>
      </c>
      <c r="BJ126" s="24" t="s">
        <v>24</v>
      </c>
      <c r="BK126" s="214">
        <f>ROUND(I126*H126,2)</f>
        <v>0</v>
      </c>
      <c r="BL126" s="24" t="s">
        <v>269</v>
      </c>
      <c r="BM126" s="24" t="s">
        <v>743</v>
      </c>
    </row>
    <row r="127" spans="2:47" s="1" customFormat="1" ht="189">
      <c r="B127" s="41"/>
      <c r="C127" s="63"/>
      <c r="D127" s="219" t="s">
        <v>194</v>
      </c>
      <c r="E127" s="63"/>
      <c r="F127" s="220" t="s">
        <v>744</v>
      </c>
      <c r="G127" s="63"/>
      <c r="H127" s="63"/>
      <c r="I127" s="172"/>
      <c r="J127" s="63"/>
      <c r="K127" s="63"/>
      <c r="L127" s="61"/>
      <c r="M127" s="221"/>
      <c r="N127" s="42"/>
      <c r="O127" s="42"/>
      <c r="P127" s="42"/>
      <c r="Q127" s="42"/>
      <c r="R127" s="42"/>
      <c r="S127" s="42"/>
      <c r="T127" s="78"/>
      <c r="AT127" s="24" t="s">
        <v>194</v>
      </c>
      <c r="AU127" s="24" t="s">
        <v>83</v>
      </c>
    </row>
    <row r="128" spans="2:63" s="11" customFormat="1" ht="29.85" customHeight="1">
      <c r="B128" s="187"/>
      <c r="C128" s="188"/>
      <c r="D128" s="189" t="s">
        <v>74</v>
      </c>
      <c r="E128" s="201" t="s">
        <v>745</v>
      </c>
      <c r="F128" s="201" t="s">
        <v>746</v>
      </c>
      <c r="G128" s="188"/>
      <c r="H128" s="188"/>
      <c r="I128" s="191"/>
      <c r="J128" s="202">
        <f>BK128</f>
        <v>0</v>
      </c>
      <c r="K128" s="188"/>
      <c r="L128" s="193"/>
      <c r="M128" s="194"/>
      <c r="N128" s="195"/>
      <c r="O128" s="195"/>
      <c r="P128" s="196">
        <f>SUM(P129:P148)</f>
        <v>0</v>
      </c>
      <c r="Q128" s="195"/>
      <c r="R128" s="196">
        <f>SUM(R129:R148)</f>
        <v>0.79601182</v>
      </c>
      <c r="S128" s="195"/>
      <c r="T128" s="197">
        <f>SUM(T129:T148)</f>
        <v>0</v>
      </c>
      <c r="AR128" s="198" t="s">
        <v>83</v>
      </c>
      <c r="AT128" s="199" t="s">
        <v>74</v>
      </c>
      <c r="AU128" s="199" t="s">
        <v>24</v>
      </c>
      <c r="AY128" s="198" t="s">
        <v>150</v>
      </c>
      <c r="BK128" s="200">
        <f>SUM(BK129:BK148)</f>
        <v>0</v>
      </c>
    </row>
    <row r="129" spans="2:65" s="1" customFormat="1" ht="38.25" customHeight="1">
      <c r="B129" s="41"/>
      <c r="C129" s="203" t="s">
        <v>254</v>
      </c>
      <c r="D129" s="203" t="s">
        <v>153</v>
      </c>
      <c r="E129" s="204" t="s">
        <v>747</v>
      </c>
      <c r="F129" s="205" t="s">
        <v>748</v>
      </c>
      <c r="G129" s="206" t="s">
        <v>213</v>
      </c>
      <c r="H129" s="207">
        <v>0.169</v>
      </c>
      <c r="I129" s="208"/>
      <c r="J129" s="209">
        <f>ROUND(I129*H129,2)</f>
        <v>0</v>
      </c>
      <c r="K129" s="205" t="s">
        <v>157</v>
      </c>
      <c r="L129" s="61"/>
      <c r="M129" s="210" t="s">
        <v>22</v>
      </c>
      <c r="N129" s="211" t="s">
        <v>46</v>
      </c>
      <c r="O129" s="42"/>
      <c r="P129" s="212">
        <f>O129*H129</f>
        <v>0</v>
      </c>
      <c r="Q129" s="212">
        <v>0.00189</v>
      </c>
      <c r="R129" s="212">
        <f>Q129*H129</f>
        <v>0.00031941</v>
      </c>
      <c r="S129" s="212">
        <v>0</v>
      </c>
      <c r="T129" s="213">
        <f>S129*H129</f>
        <v>0</v>
      </c>
      <c r="AR129" s="24" t="s">
        <v>269</v>
      </c>
      <c r="AT129" s="24" t="s">
        <v>153</v>
      </c>
      <c r="AU129" s="24" t="s">
        <v>83</v>
      </c>
      <c r="AY129" s="24" t="s">
        <v>150</v>
      </c>
      <c r="BE129" s="214">
        <f>IF(N129="základní",J129,0)</f>
        <v>0</v>
      </c>
      <c r="BF129" s="214">
        <f>IF(N129="snížená",J129,0)</f>
        <v>0</v>
      </c>
      <c r="BG129" s="214">
        <f>IF(N129="zákl. přenesená",J129,0)</f>
        <v>0</v>
      </c>
      <c r="BH129" s="214">
        <f>IF(N129="sníž. přenesená",J129,0)</f>
        <v>0</v>
      </c>
      <c r="BI129" s="214">
        <f>IF(N129="nulová",J129,0)</f>
        <v>0</v>
      </c>
      <c r="BJ129" s="24" t="s">
        <v>24</v>
      </c>
      <c r="BK129" s="214">
        <f>ROUND(I129*H129,2)</f>
        <v>0</v>
      </c>
      <c r="BL129" s="24" t="s">
        <v>269</v>
      </c>
      <c r="BM129" s="24" t="s">
        <v>749</v>
      </c>
    </row>
    <row r="130" spans="2:47" s="1" customFormat="1" ht="216">
      <c r="B130" s="41"/>
      <c r="C130" s="63"/>
      <c r="D130" s="219" t="s">
        <v>194</v>
      </c>
      <c r="E130" s="63"/>
      <c r="F130" s="220" t="s">
        <v>750</v>
      </c>
      <c r="G130" s="63"/>
      <c r="H130" s="63"/>
      <c r="I130" s="172"/>
      <c r="J130" s="63"/>
      <c r="K130" s="63"/>
      <c r="L130" s="61"/>
      <c r="M130" s="221"/>
      <c r="N130" s="42"/>
      <c r="O130" s="42"/>
      <c r="P130" s="42"/>
      <c r="Q130" s="42"/>
      <c r="R130" s="42"/>
      <c r="S130" s="42"/>
      <c r="T130" s="78"/>
      <c r="AT130" s="24" t="s">
        <v>194</v>
      </c>
      <c r="AU130" s="24" t="s">
        <v>83</v>
      </c>
    </row>
    <row r="131" spans="2:51" s="12" customFormat="1" ht="13.5">
      <c r="B131" s="222"/>
      <c r="C131" s="223"/>
      <c r="D131" s="219" t="s">
        <v>196</v>
      </c>
      <c r="E131" s="224" t="s">
        <v>22</v>
      </c>
      <c r="F131" s="225" t="s">
        <v>751</v>
      </c>
      <c r="G131" s="223"/>
      <c r="H131" s="226">
        <v>0.169</v>
      </c>
      <c r="I131" s="227"/>
      <c r="J131" s="223"/>
      <c r="K131" s="223"/>
      <c r="L131" s="228"/>
      <c r="M131" s="229"/>
      <c r="N131" s="230"/>
      <c r="O131" s="230"/>
      <c r="P131" s="230"/>
      <c r="Q131" s="230"/>
      <c r="R131" s="230"/>
      <c r="S131" s="230"/>
      <c r="T131" s="231"/>
      <c r="AT131" s="232" t="s">
        <v>196</v>
      </c>
      <c r="AU131" s="232" t="s">
        <v>83</v>
      </c>
      <c r="AV131" s="12" t="s">
        <v>83</v>
      </c>
      <c r="AW131" s="12" t="s">
        <v>38</v>
      </c>
      <c r="AX131" s="12" t="s">
        <v>24</v>
      </c>
      <c r="AY131" s="232" t="s">
        <v>150</v>
      </c>
    </row>
    <row r="132" spans="2:65" s="1" customFormat="1" ht="38.25" customHeight="1">
      <c r="B132" s="41"/>
      <c r="C132" s="203" t="s">
        <v>258</v>
      </c>
      <c r="D132" s="203" t="s">
        <v>153</v>
      </c>
      <c r="E132" s="204" t="s">
        <v>752</v>
      </c>
      <c r="F132" s="205" t="s">
        <v>753</v>
      </c>
      <c r="G132" s="206" t="s">
        <v>307</v>
      </c>
      <c r="H132" s="207">
        <v>24</v>
      </c>
      <c r="I132" s="208"/>
      <c r="J132" s="209">
        <f>ROUND(I132*H132,2)</f>
        <v>0</v>
      </c>
      <c r="K132" s="205" t="s">
        <v>157</v>
      </c>
      <c r="L132" s="61"/>
      <c r="M132" s="210" t="s">
        <v>22</v>
      </c>
      <c r="N132" s="211" t="s">
        <v>46</v>
      </c>
      <c r="O132" s="42"/>
      <c r="P132" s="212">
        <f>O132*H132</f>
        <v>0</v>
      </c>
      <c r="Q132" s="212">
        <v>0</v>
      </c>
      <c r="R132" s="212">
        <f>Q132*H132</f>
        <v>0</v>
      </c>
      <c r="S132" s="212">
        <v>0</v>
      </c>
      <c r="T132" s="213">
        <f>S132*H132</f>
        <v>0</v>
      </c>
      <c r="AR132" s="24" t="s">
        <v>269</v>
      </c>
      <c r="AT132" s="24" t="s">
        <v>153</v>
      </c>
      <c r="AU132" s="24" t="s">
        <v>83</v>
      </c>
      <c r="AY132" s="24" t="s">
        <v>150</v>
      </c>
      <c r="BE132" s="214">
        <f>IF(N132="základní",J132,0)</f>
        <v>0</v>
      </c>
      <c r="BF132" s="214">
        <f>IF(N132="snížená",J132,0)</f>
        <v>0</v>
      </c>
      <c r="BG132" s="214">
        <f>IF(N132="zákl. přenesená",J132,0)</f>
        <v>0</v>
      </c>
      <c r="BH132" s="214">
        <f>IF(N132="sníž. přenesená",J132,0)</f>
        <v>0</v>
      </c>
      <c r="BI132" s="214">
        <f>IF(N132="nulová",J132,0)</f>
        <v>0</v>
      </c>
      <c r="BJ132" s="24" t="s">
        <v>24</v>
      </c>
      <c r="BK132" s="214">
        <f>ROUND(I132*H132,2)</f>
        <v>0</v>
      </c>
      <c r="BL132" s="24" t="s">
        <v>269</v>
      </c>
      <c r="BM132" s="24" t="s">
        <v>754</v>
      </c>
    </row>
    <row r="133" spans="2:47" s="1" customFormat="1" ht="81">
      <c r="B133" s="41"/>
      <c r="C133" s="63"/>
      <c r="D133" s="219" t="s">
        <v>194</v>
      </c>
      <c r="E133" s="63"/>
      <c r="F133" s="220" t="s">
        <v>755</v>
      </c>
      <c r="G133" s="63"/>
      <c r="H133" s="63"/>
      <c r="I133" s="172"/>
      <c r="J133" s="63"/>
      <c r="K133" s="63"/>
      <c r="L133" s="61"/>
      <c r="M133" s="221"/>
      <c r="N133" s="42"/>
      <c r="O133" s="42"/>
      <c r="P133" s="42"/>
      <c r="Q133" s="42"/>
      <c r="R133" s="42"/>
      <c r="S133" s="42"/>
      <c r="T133" s="78"/>
      <c r="AT133" s="24" t="s">
        <v>194</v>
      </c>
      <c r="AU133" s="24" t="s">
        <v>83</v>
      </c>
    </row>
    <row r="134" spans="2:51" s="12" customFormat="1" ht="13.5">
      <c r="B134" s="222"/>
      <c r="C134" s="223"/>
      <c r="D134" s="219" t="s">
        <v>196</v>
      </c>
      <c r="E134" s="224" t="s">
        <v>22</v>
      </c>
      <c r="F134" s="225" t="s">
        <v>756</v>
      </c>
      <c r="G134" s="223"/>
      <c r="H134" s="226">
        <v>24</v>
      </c>
      <c r="I134" s="227"/>
      <c r="J134" s="223"/>
      <c r="K134" s="223"/>
      <c r="L134" s="228"/>
      <c r="M134" s="229"/>
      <c r="N134" s="230"/>
      <c r="O134" s="230"/>
      <c r="P134" s="230"/>
      <c r="Q134" s="230"/>
      <c r="R134" s="230"/>
      <c r="S134" s="230"/>
      <c r="T134" s="231"/>
      <c r="AT134" s="232" t="s">
        <v>196</v>
      </c>
      <c r="AU134" s="232" t="s">
        <v>83</v>
      </c>
      <c r="AV134" s="12" t="s">
        <v>83</v>
      </c>
      <c r="AW134" s="12" t="s">
        <v>38</v>
      </c>
      <c r="AX134" s="12" t="s">
        <v>24</v>
      </c>
      <c r="AY134" s="232" t="s">
        <v>150</v>
      </c>
    </row>
    <row r="135" spans="2:65" s="1" customFormat="1" ht="25.5" customHeight="1">
      <c r="B135" s="41"/>
      <c r="C135" s="245" t="s">
        <v>10</v>
      </c>
      <c r="D135" s="245" t="s">
        <v>281</v>
      </c>
      <c r="E135" s="246" t="s">
        <v>757</v>
      </c>
      <c r="F135" s="247" t="s">
        <v>758</v>
      </c>
      <c r="G135" s="248" t="s">
        <v>213</v>
      </c>
      <c r="H135" s="249">
        <v>0.169</v>
      </c>
      <c r="I135" s="250"/>
      <c r="J135" s="251">
        <f>ROUND(I135*H135,2)</f>
        <v>0</v>
      </c>
      <c r="K135" s="247" t="s">
        <v>157</v>
      </c>
      <c r="L135" s="252"/>
      <c r="M135" s="253" t="s">
        <v>22</v>
      </c>
      <c r="N135" s="254" t="s">
        <v>46</v>
      </c>
      <c r="O135" s="42"/>
      <c r="P135" s="212">
        <f>O135*H135</f>
        <v>0</v>
      </c>
      <c r="Q135" s="212">
        <v>0.55</v>
      </c>
      <c r="R135" s="212">
        <f>Q135*H135</f>
        <v>0.09295000000000002</v>
      </c>
      <c r="S135" s="212">
        <v>0</v>
      </c>
      <c r="T135" s="213">
        <f>S135*H135</f>
        <v>0</v>
      </c>
      <c r="AR135" s="24" t="s">
        <v>492</v>
      </c>
      <c r="AT135" s="24" t="s">
        <v>281</v>
      </c>
      <c r="AU135" s="24" t="s">
        <v>83</v>
      </c>
      <c r="AY135" s="24" t="s">
        <v>150</v>
      </c>
      <c r="BE135" s="214">
        <f>IF(N135="základní",J135,0)</f>
        <v>0</v>
      </c>
      <c r="BF135" s="214">
        <f>IF(N135="snížená",J135,0)</f>
        <v>0</v>
      </c>
      <c r="BG135" s="214">
        <f>IF(N135="zákl. přenesená",J135,0)</f>
        <v>0</v>
      </c>
      <c r="BH135" s="214">
        <f>IF(N135="sníž. přenesená",J135,0)</f>
        <v>0</v>
      </c>
      <c r="BI135" s="214">
        <f>IF(N135="nulová",J135,0)</f>
        <v>0</v>
      </c>
      <c r="BJ135" s="24" t="s">
        <v>24</v>
      </c>
      <c r="BK135" s="214">
        <f>ROUND(I135*H135,2)</f>
        <v>0</v>
      </c>
      <c r="BL135" s="24" t="s">
        <v>269</v>
      </c>
      <c r="BM135" s="24" t="s">
        <v>759</v>
      </c>
    </row>
    <row r="136" spans="2:51" s="12" customFormat="1" ht="13.5">
      <c r="B136" s="222"/>
      <c r="C136" s="223"/>
      <c r="D136" s="219" t="s">
        <v>196</v>
      </c>
      <c r="E136" s="224" t="s">
        <v>22</v>
      </c>
      <c r="F136" s="225" t="s">
        <v>760</v>
      </c>
      <c r="G136" s="223"/>
      <c r="H136" s="226">
        <v>0.169</v>
      </c>
      <c r="I136" s="227"/>
      <c r="J136" s="223"/>
      <c r="K136" s="223"/>
      <c r="L136" s="228"/>
      <c r="M136" s="229"/>
      <c r="N136" s="230"/>
      <c r="O136" s="230"/>
      <c r="P136" s="230"/>
      <c r="Q136" s="230"/>
      <c r="R136" s="230"/>
      <c r="S136" s="230"/>
      <c r="T136" s="231"/>
      <c r="AT136" s="232" t="s">
        <v>196</v>
      </c>
      <c r="AU136" s="232" t="s">
        <v>83</v>
      </c>
      <c r="AV136" s="12" t="s">
        <v>83</v>
      </c>
      <c r="AW136" s="12" t="s">
        <v>38</v>
      </c>
      <c r="AX136" s="12" t="s">
        <v>24</v>
      </c>
      <c r="AY136" s="232" t="s">
        <v>150</v>
      </c>
    </row>
    <row r="137" spans="2:65" s="1" customFormat="1" ht="38.25" customHeight="1">
      <c r="B137" s="41"/>
      <c r="C137" s="203" t="s">
        <v>269</v>
      </c>
      <c r="D137" s="203" t="s">
        <v>153</v>
      </c>
      <c r="E137" s="204" t="s">
        <v>761</v>
      </c>
      <c r="F137" s="205" t="s">
        <v>762</v>
      </c>
      <c r="G137" s="206" t="s">
        <v>192</v>
      </c>
      <c r="H137" s="207">
        <v>68.64</v>
      </c>
      <c r="I137" s="208"/>
      <c r="J137" s="209">
        <f>ROUND(I137*H137,2)</f>
        <v>0</v>
      </c>
      <c r="K137" s="205" t="s">
        <v>157</v>
      </c>
      <c r="L137" s="61"/>
      <c r="M137" s="210" t="s">
        <v>22</v>
      </c>
      <c r="N137" s="211" t="s">
        <v>46</v>
      </c>
      <c r="O137" s="42"/>
      <c r="P137" s="212">
        <f>O137*H137</f>
        <v>0</v>
      </c>
      <c r="Q137" s="212">
        <v>0</v>
      </c>
      <c r="R137" s="212">
        <f>Q137*H137</f>
        <v>0</v>
      </c>
      <c r="S137" s="212">
        <v>0</v>
      </c>
      <c r="T137" s="213">
        <f>S137*H137</f>
        <v>0</v>
      </c>
      <c r="AR137" s="24" t="s">
        <v>269</v>
      </c>
      <c r="AT137" s="24" t="s">
        <v>153</v>
      </c>
      <c r="AU137" s="24" t="s">
        <v>83</v>
      </c>
      <c r="AY137" s="24" t="s">
        <v>150</v>
      </c>
      <c r="BE137" s="214">
        <f>IF(N137="základní",J137,0)</f>
        <v>0</v>
      </c>
      <c r="BF137" s="214">
        <f>IF(N137="snížená",J137,0)</f>
        <v>0</v>
      </c>
      <c r="BG137" s="214">
        <f>IF(N137="zákl. přenesená",J137,0)</f>
        <v>0</v>
      </c>
      <c r="BH137" s="214">
        <f>IF(N137="sníž. přenesená",J137,0)</f>
        <v>0</v>
      </c>
      <c r="BI137" s="214">
        <f>IF(N137="nulová",J137,0)</f>
        <v>0</v>
      </c>
      <c r="BJ137" s="24" t="s">
        <v>24</v>
      </c>
      <c r="BK137" s="214">
        <f>ROUND(I137*H137,2)</f>
        <v>0</v>
      </c>
      <c r="BL137" s="24" t="s">
        <v>269</v>
      </c>
      <c r="BM137" s="24" t="s">
        <v>763</v>
      </c>
    </row>
    <row r="138" spans="2:47" s="1" customFormat="1" ht="81">
      <c r="B138" s="41"/>
      <c r="C138" s="63"/>
      <c r="D138" s="219" t="s">
        <v>194</v>
      </c>
      <c r="E138" s="63"/>
      <c r="F138" s="220" t="s">
        <v>764</v>
      </c>
      <c r="G138" s="63"/>
      <c r="H138" s="63"/>
      <c r="I138" s="172"/>
      <c r="J138" s="63"/>
      <c r="K138" s="63"/>
      <c r="L138" s="61"/>
      <c r="M138" s="221"/>
      <c r="N138" s="42"/>
      <c r="O138" s="42"/>
      <c r="P138" s="42"/>
      <c r="Q138" s="42"/>
      <c r="R138" s="42"/>
      <c r="S138" s="42"/>
      <c r="T138" s="78"/>
      <c r="AT138" s="24" t="s">
        <v>194</v>
      </c>
      <c r="AU138" s="24" t="s">
        <v>83</v>
      </c>
    </row>
    <row r="139" spans="2:51" s="12" customFormat="1" ht="13.5">
      <c r="B139" s="222"/>
      <c r="C139" s="223"/>
      <c r="D139" s="219" t="s">
        <v>196</v>
      </c>
      <c r="E139" s="224" t="s">
        <v>22</v>
      </c>
      <c r="F139" s="225" t="s">
        <v>765</v>
      </c>
      <c r="G139" s="223"/>
      <c r="H139" s="226">
        <v>68.64</v>
      </c>
      <c r="I139" s="227"/>
      <c r="J139" s="223"/>
      <c r="K139" s="223"/>
      <c r="L139" s="228"/>
      <c r="M139" s="229"/>
      <c r="N139" s="230"/>
      <c r="O139" s="230"/>
      <c r="P139" s="230"/>
      <c r="Q139" s="230"/>
      <c r="R139" s="230"/>
      <c r="S139" s="230"/>
      <c r="T139" s="231"/>
      <c r="AT139" s="232" t="s">
        <v>196</v>
      </c>
      <c r="AU139" s="232" t="s">
        <v>83</v>
      </c>
      <c r="AV139" s="12" t="s">
        <v>83</v>
      </c>
      <c r="AW139" s="12" t="s">
        <v>38</v>
      </c>
      <c r="AX139" s="12" t="s">
        <v>24</v>
      </c>
      <c r="AY139" s="232" t="s">
        <v>150</v>
      </c>
    </row>
    <row r="140" spans="2:65" s="1" customFormat="1" ht="25.5" customHeight="1">
      <c r="B140" s="41"/>
      <c r="C140" s="245" t="s">
        <v>274</v>
      </c>
      <c r="D140" s="245" t="s">
        <v>281</v>
      </c>
      <c r="E140" s="246" t="s">
        <v>766</v>
      </c>
      <c r="F140" s="247" t="s">
        <v>767</v>
      </c>
      <c r="G140" s="248" t="s">
        <v>192</v>
      </c>
      <c r="H140" s="249">
        <v>75.504</v>
      </c>
      <c r="I140" s="250"/>
      <c r="J140" s="251">
        <f>ROUND(I140*H140,2)</f>
        <v>0</v>
      </c>
      <c r="K140" s="247" t="s">
        <v>157</v>
      </c>
      <c r="L140" s="252"/>
      <c r="M140" s="253" t="s">
        <v>22</v>
      </c>
      <c r="N140" s="254" t="s">
        <v>46</v>
      </c>
      <c r="O140" s="42"/>
      <c r="P140" s="212">
        <f>O140*H140</f>
        <v>0</v>
      </c>
      <c r="Q140" s="212">
        <v>0.009</v>
      </c>
      <c r="R140" s="212">
        <f>Q140*H140</f>
        <v>0.679536</v>
      </c>
      <c r="S140" s="212">
        <v>0</v>
      </c>
      <c r="T140" s="213">
        <f>S140*H140</f>
        <v>0</v>
      </c>
      <c r="AR140" s="24" t="s">
        <v>492</v>
      </c>
      <c r="AT140" s="24" t="s">
        <v>281</v>
      </c>
      <c r="AU140" s="24" t="s">
        <v>83</v>
      </c>
      <c r="AY140" s="24" t="s">
        <v>150</v>
      </c>
      <c r="BE140" s="214">
        <f>IF(N140="základní",J140,0)</f>
        <v>0</v>
      </c>
      <c r="BF140" s="214">
        <f>IF(N140="snížená",J140,0)</f>
        <v>0</v>
      </c>
      <c r="BG140" s="214">
        <f>IF(N140="zákl. přenesená",J140,0)</f>
        <v>0</v>
      </c>
      <c r="BH140" s="214">
        <f>IF(N140="sníž. přenesená",J140,0)</f>
        <v>0</v>
      </c>
      <c r="BI140" s="214">
        <f>IF(N140="nulová",J140,0)</f>
        <v>0</v>
      </c>
      <c r="BJ140" s="24" t="s">
        <v>24</v>
      </c>
      <c r="BK140" s="214">
        <f>ROUND(I140*H140,2)</f>
        <v>0</v>
      </c>
      <c r="BL140" s="24" t="s">
        <v>269</v>
      </c>
      <c r="BM140" s="24" t="s">
        <v>768</v>
      </c>
    </row>
    <row r="141" spans="2:51" s="12" customFormat="1" ht="13.5">
      <c r="B141" s="222"/>
      <c r="C141" s="223"/>
      <c r="D141" s="219" t="s">
        <v>196</v>
      </c>
      <c r="E141" s="224" t="s">
        <v>22</v>
      </c>
      <c r="F141" s="225" t="s">
        <v>769</v>
      </c>
      <c r="G141" s="223"/>
      <c r="H141" s="226">
        <v>75.504</v>
      </c>
      <c r="I141" s="227"/>
      <c r="J141" s="223"/>
      <c r="K141" s="223"/>
      <c r="L141" s="228"/>
      <c r="M141" s="229"/>
      <c r="N141" s="230"/>
      <c r="O141" s="230"/>
      <c r="P141" s="230"/>
      <c r="Q141" s="230"/>
      <c r="R141" s="230"/>
      <c r="S141" s="230"/>
      <c r="T141" s="231"/>
      <c r="AT141" s="232" t="s">
        <v>196</v>
      </c>
      <c r="AU141" s="232" t="s">
        <v>83</v>
      </c>
      <c r="AV141" s="12" t="s">
        <v>83</v>
      </c>
      <c r="AW141" s="12" t="s">
        <v>38</v>
      </c>
      <c r="AX141" s="12" t="s">
        <v>24</v>
      </c>
      <c r="AY141" s="232" t="s">
        <v>150</v>
      </c>
    </row>
    <row r="142" spans="2:65" s="1" customFormat="1" ht="25.5" customHeight="1">
      <c r="B142" s="41"/>
      <c r="C142" s="203" t="s">
        <v>280</v>
      </c>
      <c r="D142" s="203" t="s">
        <v>153</v>
      </c>
      <c r="E142" s="204" t="s">
        <v>770</v>
      </c>
      <c r="F142" s="205" t="s">
        <v>771</v>
      </c>
      <c r="G142" s="206" t="s">
        <v>213</v>
      </c>
      <c r="H142" s="207">
        <v>0.993</v>
      </c>
      <c r="I142" s="208"/>
      <c r="J142" s="209">
        <f>ROUND(I142*H142,2)</f>
        <v>0</v>
      </c>
      <c r="K142" s="205" t="s">
        <v>157</v>
      </c>
      <c r="L142" s="61"/>
      <c r="M142" s="210" t="s">
        <v>22</v>
      </c>
      <c r="N142" s="211" t="s">
        <v>46</v>
      </c>
      <c r="O142" s="42"/>
      <c r="P142" s="212">
        <f>O142*H142</f>
        <v>0</v>
      </c>
      <c r="Q142" s="212">
        <v>0.02337</v>
      </c>
      <c r="R142" s="212">
        <f>Q142*H142</f>
        <v>0.023206409999999997</v>
      </c>
      <c r="S142" s="212">
        <v>0</v>
      </c>
      <c r="T142" s="213">
        <f>S142*H142</f>
        <v>0</v>
      </c>
      <c r="AR142" s="24" t="s">
        <v>269</v>
      </c>
      <c r="AT142" s="24" t="s">
        <v>153</v>
      </c>
      <c r="AU142" s="24" t="s">
        <v>83</v>
      </c>
      <c r="AY142" s="24" t="s">
        <v>150</v>
      </c>
      <c r="BE142" s="214">
        <f>IF(N142="základní",J142,0)</f>
        <v>0</v>
      </c>
      <c r="BF142" s="214">
        <f>IF(N142="snížená",J142,0)</f>
        <v>0</v>
      </c>
      <c r="BG142" s="214">
        <f>IF(N142="zákl. přenesená",J142,0)</f>
        <v>0</v>
      </c>
      <c r="BH142" s="214">
        <f>IF(N142="sníž. přenesená",J142,0)</f>
        <v>0</v>
      </c>
      <c r="BI142" s="214">
        <f>IF(N142="nulová",J142,0)</f>
        <v>0</v>
      </c>
      <c r="BJ142" s="24" t="s">
        <v>24</v>
      </c>
      <c r="BK142" s="214">
        <f>ROUND(I142*H142,2)</f>
        <v>0</v>
      </c>
      <c r="BL142" s="24" t="s">
        <v>269</v>
      </c>
      <c r="BM142" s="24" t="s">
        <v>772</v>
      </c>
    </row>
    <row r="143" spans="2:47" s="1" customFormat="1" ht="135">
      <c r="B143" s="41"/>
      <c r="C143" s="63"/>
      <c r="D143" s="219" t="s">
        <v>194</v>
      </c>
      <c r="E143" s="63"/>
      <c r="F143" s="220" t="s">
        <v>773</v>
      </c>
      <c r="G143" s="63"/>
      <c r="H143" s="63"/>
      <c r="I143" s="172"/>
      <c r="J143" s="63"/>
      <c r="K143" s="63"/>
      <c r="L143" s="61"/>
      <c r="M143" s="221"/>
      <c r="N143" s="42"/>
      <c r="O143" s="42"/>
      <c r="P143" s="42"/>
      <c r="Q143" s="42"/>
      <c r="R143" s="42"/>
      <c r="S143" s="42"/>
      <c r="T143" s="78"/>
      <c r="AT143" s="24" t="s">
        <v>194</v>
      </c>
      <c r="AU143" s="24" t="s">
        <v>83</v>
      </c>
    </row>
    <row r="144" spans="2:51" s="12" customFormat="1" ht="13.5">
      <c r="B144" s="222"/>
      <c r="C144" s="223"/>
      <c r="D144" s="219" t="s">
        <v>196</v>
      </c>
      <c r="E144" s="224" t="s">
        <v>22</v>
      </c>
      <c r="F144" s="225" t="s">
        <v>774</v>
      </c>
      <c r="G144" s="223"/>
      <c r="H144" s="226">
        <v>0.169</v>
      </c>
      <c r="I144" s="227"/>
      <c r="J144" s="223"/>
      <c r="K144" s="223"/>
      <c r="L144" s="228"/>
      <c r="M144" s="229"/>
      <c r="N144" s="230"/>
      <c r="O144" s="230"/>
      <c r="P144" s="230"/>
      <c r="Q144" s="230"/>
      <c r="R144" s="230"/>
      <c r="S144" s="230"/>
      <c r="T144" s="231"/>
      <c r="AT144" s="232" t="s">
        <v>196</v>
      </c>
      <c r="AU144" s="232" t="s">
        <v>83</v>
      </c>
      <c r="AV144" s="12" t="s">
        <v>83</v>
      </c>
      <c r="AW144" s="12" t="s">
        <v>38</v>
      </c>
      <c r="AX144" s="12" t="s">
        <v>75</v>
      </c>
      <c r="AY144" s="232" t="s">
        <v>150</v>
      </c>
    </row>
    <row r="145" spans="2:51" s="12" customFormat="1" ht="13.5">
      <c r="B145" s="222"/>
      <c r="C145" s="223"/>
      <c r="D145" s="219" t="s">
        <v>196</v>
      </c>
      <c r="E145" s="224" t="s">
        <v>22</v>
      </c>
      <c r="F145" s="225" t="s">
        <v>775</v>
      </c>
      <c r="G145" s="223"/>
      <c r="H145" s="226">
        <v>0.824</v>
      </c>
      <c r="I145" s="227"/>
      <c r="J145" s="223"/>
      <c r="K145" s="223"/>
      <c r="L145" s="228"/>
      <c r="M145" s="229"/>
      <c r="N145" s="230"/>
      <c r="O145" s="230"/>
      <c r="P145" s="230"/>
      <c r="Q145" s="230"/>
      <c r="R145" s="230"/>
      <c r="S145" s="230"/>
      <c r="T145" s="231"/>
      <c r="AT145" s="232" t="s">
        <v>196</v>
      </c>
      <c r="AU145" s="232" t="s">
        <v>83</v>
      </c>
      <c r="AV145" s="12" t="s">
        <v>83</v>
      </c>
      <c r="AW145" s="12" t="s">
        <v>38</v>
      </c>
      <c r="AX145" s="12" t="s">
        <v>75</v>
      </c>
      <c r="AY145" s="232" t="s">
        <v>150</v>
      </c>
    </row>
    <row r="146" spans="2:51" s="13" customFormat="1" ht="13.5">
      <c r="B146" s="233"/>
      <c r="C146" s="234"/>
      <c r="D146" s="219" t="s">
        <v>196</v>
      </c>
      <c r="E146" s="235" t="s">
        <v>22</v>
      </c>
      <c r="F146" s="236" t="s">
        <v>218</v>
      </c>
      <c r="G146" s="234"/>
      <c r="H146" s="237">
        <v>0.993</v>
      </c>
      <c r="I146" s="238"/>
      <c r="J146" s="234"/>
      <c r="K146" s="234"/>
      <c r="L146" s="239"/>
      <c r="M146" s="240"/>
      <c r="N146" s="241"/>
      <c r="O146" s="241"/>
      <c r="P146" s="241"/>
      <c r="Q146" s="241"/>
      <c r="R146" s="241"/>
      <c r="S146" s="241"/>
      <c r="T146" s="242"/>
      <c r="AT146" s="243" t="s">
        <v>196</v>
      </c>
      <c r="AU146" s="243" t="s">
        <v>83</v>
      </c>
      <c r="AV146" s="13" t="s">
        <v>169</v>
      </c>
      <c r="AW146" s="13" t="s">
        <v>38</v>
      </c>
      <c r="AX146" s="13" t="s">
        <v>24</v>
      </c>
      <c r="AY146" s="243" t="s">
        <v>150</v>
      </c>
    </row>
    <row r="147" spans="2:65" s="1" customFormat="1" ht="25.5" customHeight="1">
      <c r="B147" s="41"/>
      <c r="C147" s="203" t="s">
        <v>287</v>
      </c>
      <c r="D147" s="203" t="s">
        <v>153</v>
      </c>
      <c r="E147" s="204" t="s">
        <v>776</v>
      </c>
      <c r="F147" s="205" t="s">
        <v>777</v>
      </c>
      <c r="G147" s="206" t="s">
        <v>699</v>
      </c>
      <c r="H147" s="268"/>
      <c r="I147" s="208"/>
      <c r="J147" s="209">
        <f>ROUND(I147*H147,2)</f>
        <v>0</v>
      </c>
      <c r="K147" s="205" t="s">
        <v>157</v>
      </c>
      <c r="L147" s="61"/>
      <c r="M147" s="210" t="s">
        <v>22</v>
      </c>
      <c r="N147" s="211" t="s">
        <v>46</v>
      </c>
      <c r="O147" s="42"/>
      <c r="P147" s="212">
        <f>O147*H147</f>
        <v>0</v>
      </c>
      <c r="Q147" s="212">
        <v>0</v>
      </c>
      <c r="R147" s="212">
        <f>Q147*H147</f>
        <v>0</v>
      </c>
      <c r="S147" s="212">
        <v>0</v>
      </c>
      <c r="T147" s="213">
        <f>S147*H147</f>
        <v>0</v>
      </c>
      <c r="AR147" s="24" t="s">
        <v>269</v>
      </c>
      <c r="AT147" s="24" t="s">
        <v>153</v>
      </c>
      <c r="AU147" s="24" t="s">
        <v>83</v>
      </c>
      <c r="AY147" s="24" t="s">
        <v>150</v>
      </c>
      <c r="BE147" s="214">
        <f>IF(N147="základní",J147,0)</f>
        <v>0</v>
      </c>
      <c r="BF147" s="214">
        <f>IF(N147="snížená",J147,0)</f>
        <v>0</v>
      </c>
      <c r="BG147" s="214">
        <f>IF(N147="zákl. přenesená",J147,0)</f>
        <v>0</v>
      </c>
      <c r="BH147" s="214">
        <f>IF(N147="sníž. přenesená",J147,0)</f>
        <v>0</v>
      </c>
      <c r="BI147" s="214">
        <f>IF(N147="nulová",J147,0)</f>
        <v>0</v>
      </c>
      <c r="BJ147" s="24" t="s">
        <v>24</v>
      </c>
      <c r="BK147" s="214">
        <f>ROUND(I147*H147,2)</f>
        <v>0</v>
      </c>
      <c r="BL147" s="24" t="s">
        <v>269</v>
      </c>
      <c r="BM147" s="24" t="s">
        <v>778</v>
      </c>
    </row>
    <row r="148" spans="2:47" s="1" customFormat="1" ht="189">
      <c r="B148" s="41"/>
      <c r="C148" s="63"/>
      <c r="D148" s="219" t="s">
        <v>194</v>
      </c>
      <c r="E148" s="63"/>
      <c r="F148" s="220" t="s">
        <v>744</v>
      </c>
      <c r="G148" s="63"/>
      <c r="H148" s="63"/>
      <c r="I148" s="172"/>
      <c r="J148" s="63"/>
      <c r="K148" s="63"/>
      <c r="L148" s="61"/>
      <c r="M148" s="221"/>
      <c r="N148" s="42"/>
      <c r="O148" s="42"/>
      <c r="P148" s="42"/>
      <c r="Q148" s="42"/>
      <c r="R148" s="42"/>
      <c r="S148" s="42"/>
      <c r="T148" s="78"/>
      <c r="AT148" s="24" t="s">
        <v>194</v>
      </c>
      <c r="AU148" s="24" t="s">
        <v>83</v>
      </c>
    </row>
    <row r="149" spans="2:63" s="11" customFormat="1" ht="29.85" customHeight="1">
      <c r="B149" s="187"/>
      <c r="C149" s="188"/>
      <c r="D149" s="189" t="s">
        <v>74</v>
      </c>
      <c r="E149" s="201" t="s">
        <v>779</v>
      </c>
      <c r="F149" s="201" t="s">
        <v>780</v>
      </c>
      <c r="G149" s="188"/>
      <c r="H149" s="188"/>
      <c r="I149" s="191"/>
      <c r="J149" s="202">
        <f>BK149</f>
        <v>0</v>
      </c>
      <c r="K149" s="188"/>
      <c r="L149" s="193"/>
      <c r="M149" s="194"/>
      <c r="N149" s="195"/>
      <c r="O149" s="195"/>
      <c r="P149" s="196">
        <f>SUM(P150:P159)</f>
        <v>0</v>
      </c>
      <c r="Q149" s="195"/>
      <c r="R149" s="196">
        <f>SUM(R150:R159)</f>
        <v>0.18312</v>
      </c>
      <c r="S149" s="195"/>
      <c r="T149" s="197">
        <f>SUM(T150:T159)</f>
        <v>0</v>
      </c>
      <c r="AR149" s="198" t="s">
        <v>83</v>
      </c>
      <c r="AT149" s="199" t="s">
        <v>74</v>
      </c>
      <c r="AU149" s="199" t="s">
        <v>24</v>
      </c>
      <c r="AY149" s="198" t="s">
        <v>150</v>
      </c>
      <c r="BK149" s="200">
        <f>SUM(BK150:BK159)</f>
        <v>0</v>
      </c>
    </row>
    <row r="150" spans="2:65" s="1" customFormat="1" ht="25.5" customHeight="1">
      <c r="B150" s="41"/>
      <c r="C150" s="203" t="s">
        <v>291</v>
      </c>
      <c r="D150" s="203" t="s">
        <v>153</v>
      </c>
      <c r="E150" s="204" t="s">
        <v>781</v>
      </c>
      <c r="F150" s="205" t="s">
        <v>782</v>
      </c>
      <c r="G150" s="206" t="s">
        <v>307</v>
      </c>
      <c r="H150" s="207">
        <v>24</v>
      </c>
      <c r="I150" s="208"/>
      <c r="J150" s="209">
        <f>ROUND(I150*H150,2)</f>
        <v>0</v>
      </c>
      <c r="K150" s="205" t="s">
        <v>157</v>
      </c>
      <c r="L150" s="61"/>
      <c r="M150" s="210" t="s">
        <v>22</v>
      </c>
      <c r="N150" s="211" t="s">
        <v>46</v>
      </c>
      <c r="O150" s="42"/>
      <c r="P150" s="212">
        <f>O150*H150</f>
        <v>0</v>
      </c>
      <c r="Q150" s="212">
        <v>0.002</v>
      </c>
      <c r="R150" s="212">
        <f>Q150*H150</f>
        <v>0.048</v>
      </c>
      <c r="S150" s="212">
        <v>0</v>
      </c>
      <c r="T150" s="213">
        <f>S150*H150</f>
        <v>0</v>
      </c>
      <c r="AR150" s="24" t="s">
        <v>269</v>
      </c>
      <c r="AT150" s="24" t="s">
        <v>153</v>
      </c>
      <c r="AU150" s="24" t="s">
        <v>83</v>
      </c>
      <c r="AY150" s="24" t="s">
        <v>150</v>
      </c>
      <c r="BE150" s="214">
        <f>IF(N150="základní",J150,0)</f>
        <v>0</v>
      </c>
      <c r="BF150" s="214">
        <f>IF(N150="snížená",J150,0)</f>
        <v>0</v>
      </c>
      <c r="BG150" s="214">
        <f>IF(N150="zákl. přenesená",J150,0)</f>
        <v>0</v>
      </c>
      <c r="BH150" s="214">
        <f>IF(N150="sníž. přenesená",J150,0)</f>
        <v>0</v>
      </c>
      <c r="BI150" s="214">
        <f>IF(N150="nulová",J150,0)</f>
        <v>0</v>
      </c>
      <c r="BJ150" s="24" t="s">
        <v>24</v>
      </c>
      <c r="BK150" s="214">
        <f>ROUND(I150*H150,2)</f>
        <v>0</v>
      </c>
      <c r="BL150" s="24" t="s">
        <v>269</v>
      </c>
      <c r="BM150" s="24" t="s">
        <v>783</v>
      </c>
    </row>
    <row r="151" spans="2:51" s="12" customFormat="1" ht="13.5">
      <c r="B151" s="222"/>
      <c r="C151" s="223"/>
      <c r="D151" s="219" t="s">
        <v>196</v>
      </c>
      <c r="E151" s="224" t="s">
        <v>22</v>
      </c>
      <c r="F151" s="225" t="s">
        <v>784</v>
      </c>
      <c r="G151" s="223"/>
      <c r="H151" s="226">
        <v>24</v>
      </c>
      <c r="I151" s="227"/>
      <c r="J151" s="223"/>
      <c r="K151" s="223"/>
      <c r="L151" s="228"/>
      <c r="M151" s="229"/>
      <c r="N151" s="230"/>
      <c r="O151" s="230"/>
      <c r="P151" s="230"/>
      <c r="Q151" s="230"/>
      <c r="R151" s="230"/>
      <c r="S151" s="230"/>
      <c r="T151" s="231"/>
      <c r="AT151" s="232" t="s">
        <v>196</v>
      </c>
      <c r="AU151" s="232" t="s">
        <v>83</v>
      </c>
      <c r="AV151" s="12" t="s">
        <v>83</v>
      </c>
      <c r="AW151" s="12" t="s">
        <v>38</v>
      </c>
      <c r="AX151" s="12" t="s">
        <v>24</v>
      </c>
      <c r="AY151" s="232" t="s">
        <v>150</v>
      </c>
    </row>
    <row r="152" spans="2:65" s="1" customFormat="1" ht="25.5" customHeight="1">
      <c r="B152" s="41"/>
      <c r="C152" s="203" t="s">
        <v>9</v>
      </c>
      <c r="D152" s="203" t="s">
        <v>153</v>
      </c>
      <c r="E152" s="204" t="s">
        <v>785</v>
      </c>
      <c r="F152" s="205" t="s">
        <v>786</v>
      </c>
      <c r="G152" s="206" t="s">
        <v>307</v>
      </c>
      <c r="H152" s="207">
        <v>24</v>
      </c>
      <c r="I152" s="208"/>
      <c r="J152" s="209">
        <f>ROUND(I152*H152,2)</f>
        <v>0</v>
      </c>
      <c r="K152" s="205" t="s">
        <v>157</v>
      </c>
      <c r="L152" s="61"/>
      <c r="M152" s="210" t="s">
        <v>22</v>
      </c>
      <c r="N152" s="211" t="s">
        <v>46</v>
      </c>
      <c r="O152" s="42"/>
      <c r="P152" s="212">
        <f>O152*H152</f>
        <v>0</v>
      </c>
      <c r="Q152" s="212">
        <v>0.00553</v>
      </c>
      <c r="R152" s="212">
        <f>Q152*H152</f>
        <v>0.13272</v>
      </c>
      <c r="S152" s="212">
        <v>0</v>
      </c>
      <c r="T152" s="213">
        <f>S152*H152</f>
        <v>0</v>
      </c>
      <c r="AR152" s="24" t="s">
        <v>269</v>
      </c>
      <c r="AT152" s="24" t="s">
        <v>153</v>
      </c>
      <c r="AU152" s="24" t="s">
        <v>83</v>
      </c>
      <c r="AY152" s="24" t="s">
        <v>150</v>
      </c>
      <c r="BE152" s="214">
        <f>IF(N152="základní",J152,0)</f>
        <v>0</v>
      </c>
      <c r="BF152" s="214">
        <f>IF(N152="snížená",J152,0)</f>
        <v>0</v>
      </c>
      <c r="BG152" s="214">
        <f>IF(N152="zákl. přenesená",J152,0)</f>
        <v>0</v>
      </c>
      <c r="BH152" s="214">
        <f>IF(N152="sníž. přenesená",J152,0)</f>
        <v>0</v>
      </c>
      <c r="BI152" s="214">
        <f>IF(N152="nulová",J152,0)</f>
        <v>0</v>
      </c>
      <c r="BJ152" s="24" t="s">
        <v>24</v>
      </c>
      <c r="BK152" s="214">
        <f>ROUND(I152*H152,2)</f>
        <v>0</v>
      </c>
      <c r="BL152" s="24" t="s">
        <v>269</v>
      </c>
      <c r="BM152" s="24" t="s">
        <v>787</v>
      </c>
    </row>
    <row r="153" spans="2:47" s="1" customFormat="1" ht="54">
      <c r="B153" s="41"/>
      <c r="C153" s="63"/>
      <c r="D153" s="219" t="s">
        <v>194</v>
      </c>
      <c r="E153" s="63"/>
      <c r="F153" s="220" t="s">
        <v>788</v>
      </c>
      <c r="G153" s="63"/>
      <c r="H153" s="63"/>
      <c r="I153" s="172"/>
      <c r="J153" s="63"/>
      <c r="K153" s="63"/>
      <c r="L153" s="61"/>
      <c r="M153" s="221"/>
      <c r="N153" s="42"/>
      <c r="O153" s="42"/>
      <c r="P153" s="42"/>
      <c r="Q153" s="42"/>
      <c r="R153" s="42"/>
      <c r="S153" s="42"/>
      <c r="T153" s="78"/>
      <c r="AT153" s="24" t="s">
        <v>194</v>
      </c>
      <c r="AU153" s="24" t="s">
        <v>83</v>
      </c>
    </row>
    <row r="154" spans="2:51" s="12" customFormat="1" ht="13.5">
      <c r="B154" s="222"/>
      <c r="C154" s="223"/>
      <c r="D154" s="219" t="s">
        <v>196</v>
      </c>
      <c r="E154" s="224" t="s">
        <v>22</v>
      </c>
      <c r="F154" s="225" t="s">
        <v>789</v>
      </c>
      <c r="G154" s="223"/>
      <c r="H154" s="226">
        <v>24</v>
      </c>
      <c r="I154" s="227"/>
      <c r="J154" s="223"/>
      <c r="K154" s="223"/>
      <c r="L154" s="228"/>
      <c r="M154" s="229"/>
      <c r="N154" s="230"/>
      <c r="O154" s="230"/>
      <c r="P154" s="230"/>
      <c r="Q154" s="230"/>
      <c r="R154" s="230"/>
      <c r="S154" s="230"/>
      <c r="T154" s="231"/>
      <c r="AT154" s="232" t="s">
        <v>196</v>
      </c>
      <c r="AU154" s="232" t="s">
        <v>83</v>
      </c>
      <c r="AV154" s="12" t="s">
        <v>83</v>
      </c>
      <c r="AW154" s="12" t="s">
        <v>38</v>
      </c>
      <c r="AX154" s="12" t="s">
        <v>24</v>
      </c>
      <c r="AY154" s="232" t="s">
        <v>150</v>
      </c>
    </row>
    <row r="155" spans="2:65" s="1" customFormat="1" ht="38.25" customHeight="1">
      <c r="B155" s="41"/>
      <c r="C155" s="203" t="s">
        <v>304</v>
      </c>
      <c r="D155" s="203" t="s">
        <v>153</v>
      </c>
      <c r="E155" s="204" t="s">
        <v>790</v>
      </c>
      <c r="F155" s="205" t="s">
        <v>791</v>
      </c>
      <c r="G155" s="206" t="s">
        <v>199</v>
      </c>
      <c r="H155" s="207">
        <v>24</v>
      </c>
      <c r="I155" s="208"/>
      <c r="J155" s="209">
        <f>ROUND(I155*H155,2)</f>
        <v>0</v>
      </c>
      <c r="K155" s="205" t="s">
        <v>157</v>
      </c>
      <c r="L155" s="61"/>
      <c r="M155" s="210" t="s">
        <v>22</v>
      </c>
      <c r="N155" s="211" t="s">
        <v>46</v>
      </c>
      <c r="O155" s="42"/>
      <c r="P155" s="212">
        <f>O155*H155</f>
        <v>0</v>
      </c>
      <c r="Q155" s="212">
        <v>0.0001</v>
      </c>
      <c r="R155" s="212">
        <f>Q155*H155</f>
        <v>0.0024000000000000002</v>
      </c>
      <c r="S155" s="212">
        <v>0</v>
      </c>
      <c r="T155" s="213">
        <f>S155*H155</f>
        <v>0</v>
      </c>
      <c r="AR155" s="24" t="s">
        <v>269</v>
      </c>
      <c r="AT155" s="24" t="s">
        <v>153</v>
      </c>
      <c r="AU155" s="24" t="s">
        <v>83</v>
      </c>
      <c r="AY155" s="24" t="s">
        <v>150</v>
      </c>
      <c r="BE155" s="214">
        <f>IF(N155="základní",J155,0)</f>
        <v>0</v>
      </c>
      <c r="BF155" s="214">
        <f>IF(N155="snížená",J155,0)</f>
        <v>0</v>
      </c>
      <c r="BG155" s="214">
        <f>IF(N155="zákl. přenesená",J155,0)</f>
        <v>0</v>
      </c>
      <c r="BH155" s="214">
        <f>IF(N155="sníž. přenesená",J155,0)</f>
        <v>0</v>
      </c>
      <c r="BI155" s="214">
        <f>IF(N155="nulová",J155,0)</f>
        <v>0</v>
      </c>
      <c r="BJ155" s="24" t="s">
        <v>24</v>
      </c>
      <c r="BK155" s="214">
        <f>ROUND(I155*H155,2)</f>
        <v>0</v>
      </c>
      <c r="BL155" s="24" t="s">
        <v>269</v>
      </c>
      <c r="BM155" s="24" t="s">
        <v>792</v>
      </c>
    </row>
    <row r="156" spans="2:47" s="1" customFormat="1" ht="54">
      <c r="B156" s="41"/>
      <c r="C156" s="63"/>
      <c r="D156" s="219" t="s">
        <v>194</v>
      </c>
      <c r="E156" s="63"/>
      <c r="F156" s="220" t="s">
        <v>788</v>
      </c>
      <c r="G156" s="63"/>
      <c r="H156" s="63"/>
      <c r="I156" s="172"/>
      <c r="J156" s="63"/>
      <c r="K156" s="63"/>
      <c r="L156" s="61"/>
      <c r="M156" s="221"/>
      <c r="N156" s="42"/>
      <c r="O156" s="42"/>
      <c r="P156" s="42"/>
      <c r="Q156" s="42"/>
      <c r="R156" s="42"/>
      <c r="S156" s="42"/>
      <c r="T156" s="78"/>
      <c r="AT156" s="24" t="s">
        <v>194</v>
      </c>
      <c r="AU156" s="24" t="s">
        <v>83</v>
      </c>
    </row>
    <row r="157" spans="2:51" s="12" customFormat="1" ht="13.5">
      <c r="B157" s="222"/>
      <c r="C157" s="223"/>
      <c r="D157" s="219" t="s">
        <v>196</v>
      </c>
      <c r="E157" s="224" t="s">
        <v>22</v>
      </c>
      <c r="F157" s="225" t="s">
        <v>789</v>
      </c>
      <c r="G157" s="223"/>
      <c r="H157" s="226">
        <v>24</v>
      </c>
      <c r="I157" s="227"/>
      <c r="J157" s="223"/>
      <c r="K157" s="223"/>
      <c r="L157" s="228"/>
      <c r="M157" s="229"/>
      <c r="N157" s="230"/>
      <c r="O157" s="230"/>
      <c r="P157" s="230"/>
      <c r="Q157" s="230"/>
      <c r="R157" s="230"/>
      <c r="S157" s="230"/>
      <c r="T157" s="231"/>
      <c r="AT157" s="232" t="s">
        <v>196</v>
      </c>
      <c r="AU157" s="232" t="s">
        <v>83</v>
      </c>
      <c r="AV157" s="12" t="s">
        <v>83</v>
      </c>
      <c r="AW157" s="12" t="s">
        <v>38</v>
      </c>
      <c r="AX157" s="12" t="s">
        <v>24</v>
      </c>
      <c r="AY157" s="232" t="s">
        <v>150</v>
      </c>
    </row>
    <row r="158" spans="2:65" s="1" customFormat="1" ht="25.5" customHeight="1">
      <c r="B158" s="41"/>
      <c r="C158" s="203" t="s">
        <v>310</v>
      </c>
      <c r="D158" s="203" t="s">
        <v>153</v>
      </c>
      <c r="E158" s="204" t="s">
        <v>793</v>
      </c>
      <c r="F158" s="205" t="s">
        <v>794</v>
      </c>
      <c r="G158" s="206" t="s">
        <v>699</v>
      </c>
      <c r="H158" s="268"/>
      <c r="I158" s="208"/>
      <c r="J158" s="209">
        <f>ROUND(I158*H158,2)</f>
        <v>0</v>
      </c>
      <c r="K158" s="205" t="s">
        <v>157</v>
      </c>
      <c r="L158" s="61"/>
      <c r="M158" s="210" t="s">
        <v>22</v>
      </c>
      <c r="N158" s="211" t="s">
        <v>46</v>
      </c>
      <c r="O158" s="42"/>
      <c r="P158" s="212">
        <f>O158*H158</f>
        <v>0</v>
      </c>
      <c r="Q158" s="212">
        <v>0</v>
      </c>
      <c r="R158" s="212">
        <f>Q158*H158</f>
        <v>0</v>
      </c>
      <c r="S158" s="212">
        <v>0</v>
      </c>
      <c r="T158" s="213">
        <f>S158*H158</f>
        <v>0</v>
      </c>
      <c r="AR158" s="24" t="s">
        <v>269</v>
      </c>
      <c r="AT158" s="24" t="s">
        <v>153</v>
      </c>
      <c r="AU158" s="24" t="s">
        <v>83</v>
      </c>
      <c r="AY158" s="24" t="s">
        <v>150</v>
      </c>
      <c r="BE158" s="214">
        <f>IF(N158="základní",J158,0)</f>
        <v>0</v>
      </c>
      <c r="BF158" s="214">
        <f>IF(N158="snížená",J158,0)</f>
        <v>0</v>
      </c>
      <c r="BG158" s="214">
        <f>IF(N158="zákl. přenesená",J158,0)</f>
        <v>0</v>
      </c>
      <c r="BH158" s="214">
        <f>IF(N158="sníž. přenesená",J158,0)</f>
        <v>0</v>
      </c>
      <c r="BI158" s="214">
        <f>IF(N158="nulová",J158,0)</f>
        <v>0</v>
      </c>
      <c r="BJ158" s="24" t="s">
        <v>24</v>
      </c>
      <c r="BK158" s="214">
        <f>ROUND(I158*H158,2)</f>
        <v>0</v>
      </c>
      <c r="BL158" s="24" t="s">
        <v>269</v>
      </c>
      <c r="BM158" s="24" t="s">
        <v>795</v>
      </c>
    </row>
    <row r="159" spans="2:47" s="1" customFormat="1" ht="189">
      <c r="B159" s="41"/>
      <c r="C159" s="63"/>
      <c r="D159" s="219" t="s">
        <v>194</v>
      </c>
      <c r="E159" s="63"/>
      <c r="F159" s="220" t="s">
        <v>796</v>
      </c>
      <c r="G159" s="63"/>
      <c r="H159" s="63"/>
      <c r="I159" s="172"/>
      <c r="J159" s="63"/>
      <c r="K159" s="63"/>
      <c r="L159" s="61"/>
      <c r="M159" s="221"/>
      <c r="N159" s="42"/>
      <c r="O159" s="42"/>
      <c r="P159" s="42"/>
      <c r="Q159" s="42"/>
      <c r="R159" s="42"/>
      <c r="S159" s="42"/>
      <c r="T159" s="78"/>
      <c r="AT159" s="24" t="s">
        <v>194</v>
      </c>
      <c r="AU159" s="24" t="s">
        <v>83</v>
      </c>
    </row>
    <row r="160" spans="2:63" s="11" customFormat="1" ht="29.85" customHeight="1">
      <c r="B160" s="187"/>
      <c r="C160" s="188"/>
      <c r="D160" s="189" t="s">
        <v>74</v>
      </c>
      <c r="E160" s="201" t="s">
        <v>797</v>
      </c>
      <c r="F160" s="201" t="s">
        <v>798</v>
      </c>
      <c r="G160" s="188"/>
      <c r="H160" s="188"/>
      <c r="I160" s="191"/>
      <c r="J160" s="202">
        <f>BK160</f>
        <v>0</v>
      </c>
      <c r="K160" s="188"/>
      <c r="L160" s="193"/>
      <c r="M160" s="194"/>
      <c r="N160" s="195"/>
      <c r="O160" s="195"/>
      <c r="P160" s="196">
        <f>SUM(P161:P167)</f>
        <v>0</v>
      </c>
      <c r="Q160" s="195"/>
      <c r="R160" s="196">
        <f>SUM(R161:R167)</f>
        <v>3.45366</v>
      </c>
      <c r="S160" s="195"/>
      <c r="T160" s="197">
        <f>SUM(T161:T167)</f>
        <v>0</v>
      </c>
      <c r="AR160" s="198" t="s">
        <v>83</v>
      </c>
      <c r="AT160" s="199" t="s">
        <v>74</v>
      </c>
      <c r="AU160" s="199" t="s">
        <v>24</v>
      </c>
      <c r="AY160" s="198" t="s">
        <v>150</v>
      </c>
      <c r="BK160" s="200">
        <f>SUM(BK161:BK167)</f>
        <v>0</v>
      </c>
    </row>
    <row r="161" spans="2:65" s="1" customFormat="1" ht="25.5" customHeight="1">
      <c r="B161" s="41"/>
      <c r="C161" s="203" t="s">
        <v>315</v>
      </c>
      <c r="D161" s="203" t="s">
        <v>153</v>
      </c>
      <c r="E161" s="204" t="s">
        <v>799</v>
      </c>
      <c r="F161" s="205" t="s">
        <v>800</v>
      </c>
      <c r="G161" s="206" t="s">
        <v>384</v>
      </c>
      <c r="H161" s="207">
        <v>3289.2</v>
      </c>
      <c r="I161" s="208"/>
      <c r="J161" s="209">
        <f>ROUND(I161*H161,2)</f>
        <v>0</v>
      </c>
      <c r="K161" s="205" t="s">
        <v>157</v>
      </c>
      <c r="L161" s="61"/>
      <c r="M161" s="210" t="s">
        <v>22</v>
      </c>
      <c r="N161" s="211" t="s">
        <v>46</v>
      </c>
      <c r="O161" s="42"/>
      <c r="P161" s="212">
        <f>O161*H161</f>
        <v>0</v>
      </c>
      <c r="Q161" s="212">
        <v>5E-05</v>
      </c>
      <c r="R161" s="212">
        <f>Q161*H161</f>
        <v>0.16446</v>
      </c>
      <c r="S161" s="212">
        <v>0</v>
      </c>
      <c r="T161" s="213">
        <f>S161*H161</f>
        <v>0</v>
      </c>
      <c r="AR161" s="24" t="s">
        <v>269</v>
      </c>
      <c r="AT161" s="24" t="s">
        <v>153</v>
      </c>
      <c r="AU161" s="24" t="s">
        <v>83</v>
      </c>
      <c r="AY161" s="24" t="s">
        <v>150</v>
      </c>
      <c r="BE161" s="214">
        <f>IF(N161="základní",J161,0)</f>
        <v>0</v>
      </c>
      <c r="BF161" s="214">
        <f>IF(N161="snížená",J161,0)</f>
        <v>0</v>
      </c>
      <c r="BG161" s="214">
        <f>IF(N161="zákl. přenesená",J161,0)</f>
        <v>0</v>
      </c>
      <c r="BH161" s="214">
        <f>IF(N161="sníž. přenesená",J161,0)</f>
        <v>0</v>
      </c>
      <c r="BI161" s="214">
        <f>IF(N161="nulová",J161,0)</f>
        <v>0</v>
      </c>
      <c r="BJ161" s="24" t="s">
        <v>24</v>
      </c>
      <c r="BK161" s="214">
        <f>ROUND(I161*H161,2)</f>
        <v>0</v>
      </c>
      <c r="BL161" s="24" t="s">
        <v>269</v>
      </c>
      <c r="BM161" s="24" t="s">
        <v>801</v>
      </c>
    </row>
    <row r="162" spans="2:47" s="1" customFormat="1" ht="40.5">
      <c r="B162" s="41"/>
      <c r="C162" s="63"/>
      <c r="D162" s="219" t="s">
        <v>194</v>
      </c>
      <c r="E162" s="63"/>
      <c r="F162" s="220" t="s">
        <v>802</v>
      </c>
      <c r="G162" s="63"/>
      <c r="H162" s="63"/>
      <c r="I162" s="172"/>
      <c r="J162" s="63"/>
      <c r="K162" s="63"/>
      <c r="L162" s="61"/>
      <c r="M162" s="221"/>
      <c r="N162" s="42"/>
      <c r="O162" s="42"/>
      <c r="P162" s="42"/>
      <c r="Q162" s="42"/>
      <c r="R162" s="42"/>
      <c r="S162" s="42"/>
      <c r="T162" s="78"/>
      <c r="AT162" s="24" t="s">
        <v>194</v>
      </c>
      <c r="AU162" s="24" t="s">
        <v>83</v>
      </c>
    </row>
    <row r="163" spans="2:51" s="12" customFormat="1" ht="27">
      <c r="B163" s="222"/>
      <c r="C163" s="223"/>
      <c r="D163" s="219" t="s">
        <v>196</v>
      </c>
      <c r="E163" s="224" t="s">
        <v>22</v>
      </c>
      <c r="F163" s="225" t="s">
        <v>803</v>
      </c>
      <c r="G163" s="223"/>
      <c r="H163" s="226">
        <v>3289.2</v>
      </c>
      <c r="I163" s="227"/>
      <c r="J163" s="223"/>
      <c r="K163" s="223"/>
      <c r="L163" s="228"/>
      <c r="M163" s="229"/>
      <c r="N163" s="230"/>
      <c r="O163" s="230"/>
      <c r="P163" s="230"/>
      <c r="Q163" s="230"/>
      <c r="R163" s="230"/>
      <c r="S163" s="230"/>
      <c r="T163" s="231"/>
      <c r="AT163" s="232" t="s">
        <v>196</v>
      </c>
      <c r="AU163" s="232" t="s">
        <v>83</v>
      </c>
      <c r="AV163" s="12" t="s">
        <v>83</v>
      </c>
      <c r="AW163" s="12" t="s">
        <v>38</v>
      </c>
      <c r="AX163" s="12" t="s">
        <v>24</v>
      </c>
      <c r="AY163" s="232" t="s">
        <v>150</v>
      </c>
    </row>
    <row r="164" spans="2:65" s="1" customFormat="1" ht="16.5" customHeight="1">
      <c r="B164" s="41"/>
      <c r="C164" s="245" t="s">
        <v>320</v>
      </c>
      <c r="D164" s="245" t="s">
        <v>281</v>
      </c>
      <c r="E164" s="246" t="s">
        <v>493</v>
      </c>
      <c r="F164" s="247" t="s">
        <v>804</v>
      </c>
      <c r="G164" s="248" t="s">
        <v>199</v>
      </c>
      <c r="H164" s="249">
        <v>6</v>
      </c>
      <c r="I164" s="250"/>
      <c r="J164" s="251">
        <f>ROUND(I164*H164,2)</f>
        <v>0</v>
      </c>
      <c r="K164" s="247" t="s">
        <v>22</v>
      </c>
      <c r="L164" s="252"/>
      <c r="M164" s="253" t="s">
        <v>22</v>
      </c>
      <c r="N164" s="254" t="s">
        <v>46</v>
      </c>
      <c r="O164" s="42"/>
      <c r="P164" s="212">
        <f>O164*H164</f>
        <v>0</v>
      </c>
      <c r="Q164" s="212">
        <v>0.5482</v>
      </c>
      <c r="R164" s="212">
        <f>Q164*H164</f>
        <v>3.2892</v>
      </c>
      <c r="S164" s="212">
        <v>0</v>
      </c>
      <c r="T164" s="213">
        <f>S164*H164</f>
        <v>0</v>
      </c>
      <c r="AR164" s="24" t="s">
        <v>492</v>
      </c>
      <c r="AT164" s="24" t="s">
        <v>281</v>
      </c>
      <c r="AU164" s="24" t="s">
        <v>83</v>
      </c>
      <c r="AY164" s="24" t="s">
        <v>150</v>
      </c>
      <c r="BE164" s="214">
        <f>IF(N164="základní",J164,0)</f>
        <v>0</v>
      </c>
      <c r="BF164" s="214">
        <f>IF(N164="snížená",J164,0)</f>
        <v>0</v>
      </c>
      <c r="BG164" s="214">
        <f>IF(N164="zákl. přenesená",J164,0)</f>
        <v>0</v>
      </c>
      <c r="BH164" s="214">
        <f>IF(N164="sníž. přenesená",J164,0)</f>
        <v>0</v>
      </c>
      <c r="BI164" s="214">
        <f>IF(N164="nulová",J164,0)</f>
        <v>0</v>
      </c>
      <c r="BJ164" s="24" t="s">
        <v>24</v>
      </c>
      <c r="BK164" s="214">
        <f>ROUND(I164*H164,2)</f>
        <v>0</v>
      </c>
      <c r="BL164" s="24" t="s">
        <v>269</v>
      </c>
      <c r="BM164" s="24" t="s">
        <v>805</v>
      </c>
    </row>
    <row r="165" spans="2:51" s="12" customFormat="1" ht="13.5">
      <c r="B165" s="222"/>
      <c r="C165" s="223"/>
      <c r="D165" s="219" t="s">
        <v>196</v>
      </c>
      <c r="E165" s="224" t="s">
        <v>22</v>
      </c>
      <c r="F165" s="225" t="s">
        <v>178</v>
      </c>
      <c r="G165" s="223"/>
      <c r="H165" s="226">
        <v>6</v>
      </c>
      <c r="I165" s="227"/>
      <c r="J165" s="223"/>
      <c r="K165" s="223"/>
      <c r="L165" s="228"/>
      <c r="M165" s="229"/>
      <c r="N165" s="230"/>
      <c r="O165" s="230"/>
      <c r="P165" s="230"/>
      <c r="Q165" s="230"/>
      <c r="R165" s="230"/>
      <c r="S165" s="230"/>
      <c r="T165" s="231"/>
      <c r="AT165" s="232" t="s">
        <v>196</v>
      </c>
      <c r="AU165" s="232" t="s">
        <v>83</v>
      </c>
      <c r="AV165" s="12" t="s">
        <v>83</v>
      </c>
      <c r="AW165" s="12" t="s">
        <v>38</v>
      </c>
      <c r="AX165" s="12" t="s">
        <v>24</v>
      </c>
      <c r="AY165" s="232" t="s">
        <v>150</v>
      </c>
    </row>
    <row r="166" spans="2:65" s="1" customFormat="1" ht="25.5" customHeight="1">
      <c r="B166" s="41"/>
      <c r="C166" s="203" t="s">
        <v>328</v>
      </c>
      <c r="D166" s="203" t="s">
        <v>153</v>
      </c>
      <c r="E166" s="204" t="s">
        <v>806</v>
      </c>
      <c r="F166" s="205" t="s">
        <v>807</v>
      </c>
      <c r="G166" s="206" t="s">
        <v>699</v>
      </c>
      <c r="H166" s="268"/>
      <c r="I166" s="208"/>
      <c r="J166" s="209">
        <f>ROUND(I166*H166,2)</f>
        <v>0</v>
      </c>
      <c r="K166" s="205" t="s">
        <v>157</v>
      </c>
      <c r="L166" s="61"/>
      <c r="M166" s="210" t="s">
        <v>22</v>
      </c>
      <c r="N166" s="211" t="s">
        <v>46</v>
      </c>
      <c r="O166" s="42"/>
      <c r="P166" s="212">
        <f>O166*H166</f>
        <v>0</v>
      </c>
      <c r="Q166" s="212">
        <v>0</v>
      </c>
      <c r="R166" s="212">
        <f>Q166*H166</f>
        <v>0</v>
      </c>
      <c r="S166" s="212">
        <v>0</v>
      </c>
      <c r="T166" s="213">
        <f>S166*H166</f>
        <v>0</v>
      </c>
      <c r="AR166" s="24" t="s">
        <v>269</v>
      </c>
      <c r="AT166" s="24" t="s">
        <v>153</v>
      </c>
      <c r="AU166" s="24" t="s">
        <v>83</v>
      </c>
      <c r="AY166" s="24" t="s">
        <v>150</v>
      </c>
      <c r="BE166" s="214">
        <f>IF(N166="základní",J166,0)</f>
        <v>0</v>
      </c>
      <c r="BF166" s="214">
        <f>IF(N166="snížená",J166,0)</f>
        <v>0</v>
      </c>
      <c r="BG166" s="214">
        <f>IF(N166="zákl. přenesená",J166,0)</f>
        <v>0</v>
      </c>
      <c r="BH166" s="214">
        <f>IF(N166="sníž. přenesená",J166,0)</f>
        <v>0</v>
      </c>
      <c r="BI166" s="214">
        <f>IF(N166="nulová",J166,0)</f>
        <v>0</v>
      </c>
      <c r="BJ166" s="24" t="s">
        <v>24</v>
      </c>
      <c r="BK166" s="214">
        <f>ROUND(I166*H166,2)</f>
        <v>0</v>
      </c>
      <c r="BL166" s="24" t="s">
        <v>269</v>
      </c>
      <c r="BM166" s="24" t="s">
        <v>808</v>
      </c>
    </row>
    <row r="167" spans="2:47" s="1" customFormat="1" ht="189">
      <c r="B167" s="41"/>
      <c r="C167" s="63"/>
      <c r="D167" s="219" t="s">
        <v>194</v>
      </c>
      <c r="E167" s="63"/>
      <c r="F167" s="220" t="s">
        <v>809</v>
      </c>
      <c r="G167" s="63"/>
      <c r="H167" s="63"/>
      <c r="I167" s="172"/>
      <c r="J167" s="63"/>
      <c r="K167" s="63"/>
      <c r="L167" s="61"/>
      <c r="M167" s="269"/>
      <c r="N167" s="216"/>
      <c r="O167" s="216"/>
      <c r="P167" s="216"/>
      <c r="Q167" s="216"/>
      <c r="R167" s="216"/>
      <c r="S167" s="216"/>
      <c r="T167" s="270"/>
      <c r="AT167" s="24" t="s">
        <v>194</v>
      </c>
      <c r="AU167" s="24" t="s">
        <v>83</v>
      </c>
    </row>
    <row r="168" spans="2:12" s="1" customFormat="1" ht="6.95" customHeight="1">
      <c r="B168" s="56"/>
      <c r="C168" s="57"/>
      <c r="D168" s="57"/>
      <c r="E168" s="57"/>
      <c r="F168" s="57"/>
      <c r="G168" s="57"/>
      <c r="H168" s="57"/>
      <c r="I168" s="148"/>
      <c r="J168" s="57"/>
      <c r="K168" s="57"/>
      <c r="L168" s="61"/>
    </row>
  </sheetData>
  <sheetProtection algorithmName="SHA-512" hashValue="CeOHLW7YSiTh6AMN7q04s5Q1dfiNbJeVOQBjUqcqHqodmdNa9/2i8aaq2YsDGxo3ReEm+yv84G04kEpZp3dJgw==" saltValue="N4+qh3MsphOyGnBK7qCK16k9wuyGO1yR7gRW8hHSf7tqTjada6NtnDQCZSVpzXmtxAh6WoguxvEsdcdfySDNIQ==" spinCount="100000" sheet="1" objects="1" scenarios="1" formatColumns="0" formatRows="0" autoFilter="0"/>
  <autoFilter ref="C89:K167"/>
  <mergeCells count="13">
    <mergeCell ref="E82:H82"/>
    <mergeCell ref="G1:H1"/>
    <mergeCell ref="L2:V2"/>
    <mergeCell ref="E49:H49"/>
    <mergeCell ref="E51:H51"/>
    <mergeCell ref="J55:J56"/>
    <mergeCell ref="E78:H78"/>
    <mergeCell ref="E80:H80"/>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4"/>
  <sheetViews>
    <sheetView showGridLines="0" workbookViewId="0" topLeftCell="A1">
      <pane ySplit="1" topLeftCell="A163" activePane="bottomLeft" state="frozen"/>
      <selection pane="bottomLeft" activeCell="I173" sqref="I173"/>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115</v>
      </c>
      <c r="G1" s="411" t="s">
        <v>116</v>
      </c>
      <c r="H1" s="411"/>
      <c r="I1" s="124"/>
      <c r="J1" s="123" t="s">
        <v>117</v>
      </c>
      <c r="K1" s="122" t="s">
        <v>118</v>
      </c>
      <c r="L1" s="123" t="s">
        <v>119</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76"/>
      <c r="M2" s="376"/>
      <c r="N2" s="376"/>
      <c r="O2" s="376"/>
      <c r="P2" s="376"/>
      <c r="Q2" s="376"/>
      <c r="R2" s="376"/>
      <c r="S2" s="376"/>
      <c r="T2" s="376"/>
      <c r="U2" s="376"/>
      <c r="V2" s="376"/>
      <c r="AT2" s="24" t="s">
        <v>102</v>
      </c>
    </row>
    <row r="3" spans="2:46" ht="6.95" customHeight="1">
      <c r="B3" s="25"/>
      <c r="C3" s="26"/>
      <c r="D3" s="26"/>
      <c r="E3" s="26"/>
      <c r="F3" s="26"/>
      <c r="G3" s="26"/>
      <c r="H3" s="26"/>
      <c r="I3" s="125"/>
      <c r="J3" s="26"/>
      <c r="K3" s="27"/>
      <c r="AT3" s="24" t="s">
        <v>83</v>
      </c>
    </row>
    <row r="4" spans="2:46" ht="36.95" customHeight="1">
      <c r="B4" s="28"/>
      <c r="C4" s="29"/>
      <c r="D4" s="30" t="s">
        <v>120</v>
      </c>
      <c r="E4" s="29"/>
      <c r="F4" s="29"/>
      <c r="G4" s="29"/>
      <c r="H4" s="29"/>
      <c r="I4" s="126"/>
      <c r="J4" s="29"/>
      <c r="K4" s="31"/>
      <c r="M4" s="32" t="s">
        <v>12</v>
      </c>
      <c r="AT4" s="24" t="s">
        <v>6</v>
      </c>
    </row>
    <row r="5" spans="2:11" ht="6.95" customHeight="1">
      <c r="B5" s="28"/>
      <c r="C5" s="29"/>
      <c r="D5" s="29"/>
      <c r="E5" s="29"/>
      <c r="F5" s="29"/>
      <c r="G5" s="29"/>
      <c r="H5" s="29"/>
      <c r="I5" s="126"/>
      <c r="J5" s="29"/>
      <c r="K5" s="31"/>
    </row>
    <row r="6" spans="2:11" ht="15">
      <c r="B6" s="28"/>
      <c r="C6" s="29"/>
      <c r="D6" s="37" t="s">
        <v>18</v>
      </c>
      <c r="E6" s="29"/>
      <c r="F6" s="29"/>
      <c r="G6" s="29"/>
      <c r="H6" s="29"/>
      <c r="I6" s="126"/>
      <c r="J6" s="29"/>
      <c r="K6" s="31"/>
    </row>
    <row r="7" spans="2:11" ht="16.5" customHeight="1">
      <c r="B7" s="28"/>
      <c r="C7" s="29"/>
      <c r="D7" s="29"/>
      <c r="E7" s="412" t="str">
        <f>'Rekapitulace stavby'!K6</f>
        <v>STAVEBNÍ ÚPRAVY V OKOLÍ NÁDRAŽÍ V ČESKÉM BRODĚ- ČÁST4 - PARKOVIŠTĚ V NÁKLADOVÉ ČÁSTI NÁDRAŽÍ</v>
      </c>
      <c r="F7" s="418"/>
      <c r="G7" s="418"/>
      <c r="H7" s="418"/>
      <c r="I7" s="126"/>
      <c r="J7" s="29"/>
      <c r="K7" s="31"/>
    </row>
    <row r="8" spans="2:11" ht="15">
      <c r="B8" s="28"/>
      <c r="C8" s="29"/>
      <c r="D8" s="37" t="s">
        <v>121</v>
      </c>
      <c r="E8" s="29"/>
      <c r="F8" s="29"/>
      <c r="G8" s="29"/>
      <c r="H8" s="29"/>
      <c r="I8" s="126"/>
      <c r="J8" s="29"/>
      <c r="K8" s="31"/>
    </row>
    <row r="9" spans="2:11" s="1" customFormat="1" ht="16.5" customHeight="1">
      <c r="B9" s="41"/>
      <c r="C9" s="42"/>
      <c r="D9" s="42"/>
      <c r="E9" s="412" t="s">
        <v>810</v>
      </c>
      <c r="F9" s="413"/>
      <c r="G9" s="413"/>
      <c r="H9" s="413"/>
      <c r="I9" s="127"/>
      <c r="J9" s="42"/>
      <c r="K9" s="45"/>
    </row>
    <row r="10" spans="2:11" s="1" customFormat="1" ht="15">
      <c r="B10" s="41"/>
      <c r="C10" s="42"/>
      <c r="D10" s="37" t="s">
        <v>123</v>
      </c>
      <c r="E10" s="42"/>
      <c r="F10" s="42"/>
      <c r="G10" s="42"/>
      <c r="H10" s="42"/>
      <c r="I10" s="127"/>
      <c r="J10" s="42"/>
      <c r="K10" s="45"/>
    </row>
    <row r="11" spans="2:11" s="1" customFormat="1" ht="36.95" customHeight="1">
      <c r="B11" s="41"/>
      <c r="C11" s="42"/>
      <c r="D11" s="42"/>
      <c r="E11" s="414" t="s">
        <v>810</v>
      </c>
      <c r="F11" s="413"/>
      <c r="G11" s="413"/>
      <c r="H11" s="413"/>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21</v>
      </c>
      <c r="E13" s="42"/>
      <c r="F13" s="35" t="s">
        <v>22</v>
      </c>
      <c r="G13" s="42"/>
      <c r="H13" s="42"/>
      <c r="I13" s="128" t="s">
        <v>23</v>
      </c>
      <c r="J13" s="35" t="s">
        <v>22</v>
      </c>
      <c r="K13" s="45"/>
    </row>
    <row r="14" spans="2:11" s="1" customFormat="1" ht="14.45" customHeight="1">
      <c r="B14" s="41"/>
      <c r="C14" s="42"/>
      <c r="D14" s="37" t="s">
        <v>25</v>
      </c>
      <c r="E14" s="42"/>
      <c r="F14" s="35" t="s">
        <v>26</v>
      </c>
      <c r="G14" s="42"/>
      <c r="H14" s="42"/>
      <c r="I14" s="128" t="s">
        <v>27</v>
      </c>
      <c r="J14" s="129" t="str">
        <f>'Rekapitulace stavby'!AN8</f>
        <v>29. 1. 2019</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31</v>
      </c>
      <c r="E16" s="42"/>
      <c r="F16" s="42"/>
      <c r="G16" s="42"/>
      <c r="H16" s="42"/>
      <c r="I16" s="128" t="s">
        <v>32</v>
      </c>
      <c r="J16" s="35" t="str">
        <f>IF('Rekapitulace stavby'!AN10="","",'Rekapitulace stavby'!AN10)</f>
        <v/>
      </c>
      <c r="K16" s="45"/>
    </row>
    <row r="17" spans="2:11" s="1" customFormat="1" ht="18" customHeight="1">
      <c r="B17" s="41"/>
      <c r="C17" s="42"/>
      <c r="D17" s="42"/>
      <c r="E17" s="35" t="str">
        <f>IF('Rekapitulace stavby'!E11="","",'Rekapitulace stavby'!E11)</f>
        <v>Město Český Brod</v>
      </c>
      <c r="F17" s="42"/>
      <c r="G17" s="42"/>
      <c r="H17" s="42"/>
      <c r="I17" s="128" t="s">
        <v>34</v>
      </c>
      <c r="J17" s="35" t="str">
        <f>IF('Rekapitulace stavby'!AN11="","",'Rekapitulace stavby'!AN11)</f>
        <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35</v>
      </c>
      <c r="E19" s="42"/>
      <c r="F19" s="42"/>
      <c r="G19" s="42"/>
      <c r="H19" s="42"/>
      <c r="I19" s="128" t="s">
        <v>32</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34</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37</v>
      </c>
      <c r="E22" s="42"/>
      <c r="F22" s="42"/>
      <c r="G22" s="42"/>
      <c r="H22" s="42"/>
      <c r="I22" s="128" t="s">
        <v>32</v>
      </c>
      <c r="J22" s="35" t="str">
        <f>IF('Rekapitulace stavby'!AN16="","",'Rekapitulace stavby'!AN16)</f>
        <v/>
      </c>
      <c r="K22" s="45"/>
    </row>
    <row r="23" spans="2:11" s="1" customFormat="1" ht="18" customHeight="1">
      <c r="B23" s="41"/>
      <c r="C23" s="42"/>
      <c r="D23" s="42"/>
      <c r="E23" s="35" t="str">
        <f>IF('Rekapitulace stavby'!E17="","",'Rekapitulace stavby'!E17)</f>
        <v xml:space="preserve"> </v>
      </c>
      <c r="F23" s="42"/>
      <c r="G23" s="42"/>
      <c r="H23" s="42"/>
      <c r="I23" s="128" t="s">
        <v>34</v>
      </c>
      <c r="J23" s="35" t="str">
        <f>IF('Rekapitulace stavby'!AN17="","",'Rekapitulace stavby'!AN17)</f>
        <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39</v>
      </c>
      <c r="E25" s="42"/>
      <c r="F25" s="42"/>
      <c r="G25" s="42"/>
      <c r="H25" s="42"/>
      <c r="I25" s="127"/>
      <c r="J25" s="42"/>
      <c r="K25" s="45"/>
    </row>
    <row r="26" spans="2:11" s="7" customFormat="1" ht="16.5" customHeight="1">
      <c r="B26" s="130"/>
      <c r="C26" s="131"/>
      <c r="D26" s="131"/>
      <c r="E26" s="386" t="s">
        <v>22</v>
      </c>
      <c r="F26" s="386"/>
      <c r="G26" s="386"/>
      <c r="H26" s="386"/>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41</v>
      </c>
      <c r="E29" s="42"/>
      <c r="F29" s="42"/>
      <c r="G29" s="42"/>
      <c r="H29" s="42"/>
      <c r="I29" s="127"/>
      <c r="J29" s="137">
        <f>ROUND(J92,2)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43</v>
      </c>
      <c r="G31" s="42"/>
      <c r="H31" s="42"/>
      <c r="I31" s="138" t="s">
        <v>42</v>
      </c>
      <c r="J31" s="46" t="s">
        <v>44</v>
      </c>
      <c r="K31" s="45"/>
    </row>
    <row r="32" spans="2:11" s="1" customFormat="1" ht="14.45" customHeight="1">
      <c r="B32" s="41"/>
      <c r="C32" s="42"/>
      <c r="D32" s="49" t="s">
        <v>45</v>
      </c>
      <c r="E32" s="49" t="s">
        <v>46</v>
      </c>
      <c r="F32" s="139">
        <f>ROUND(SUM(BE92:BE173),2)</f>
        <v>0</v>
      </c>
      <c r="G32" s="42"/>
      <c r="H32" s="42"/>
      <c r="I32" s="140">
        <v>0.21</v>
      </c>
      <c r="J32" s="139">
        <f>ROUND(ROUND((SUM(BE92:BE173)),2)*I32,2)</f>
        <v>0</v>
      </c>
      <c r="K32" s="45"/>
    </row>
    <row r="33" spans="2:11" s="1" customFormat="1" ht="14.45" customHeight="1">
      <c r="B33" s="41"/>
      <c r="C33" s="42"/>
      <c r="D33" s="42"/>
      <c r="E33" s="49" t="s">
        <v>47</v>
      </c>
      <c r="F33" s="139">
        <f>ROUND(SUM(BF92:BF173),2)</f>
        <v>0</v>
      </c>
      <c r="G33" s="42"/>
      <c r="H33" s="42"/>
      <c r="I33" s="140">
        <v>0.15</v>
      </c>
      <c r="J33" s="139">
        <f>ROUND(ROUND((SUM(BF92:BF173)),2)*I33,2)</f>
        <v>0</v>
      </c>
      <c r="K33" s="45"/>
    </row>
    <row r="34" spans="2:11" s="1" customFormat="1" ht="14.45" customHeight="1" hidden="1">
      <c r="B34" s="41"/>
      <c r="C34" s="42"/>
      <c r="D34" s="42"/>
      <c r="E34" s="49" t="s">
        <v>48</v>
      </c>
      <c r="F34" s="139">
        <f>ROUND(SUM(BG92:BG173),2)</f>
        <v>0</v>
      </c>
      <c r="G34" s="42"/>
      <c r="H34" s="42"/>
      <c r="I34" s="140">
        <v>0.21</v>
      </c>
      <c r="J34" s="139">
        <v>0</v>
      </c>
      <c r="K34" s="45"/>
    </row>
    <row r="35" spans="2:11" s="1" customFormat="1" ht="14.45" customHeight="1" hidden="1">
      <c r="B35" s="41"/>
      <c r="C35" s="42"/>
      <c r="D35" s="42"/>
      <c r="E35" s="49" t="s">
        <v>49</v>
      </c>
      <c r="F35" s="139">
        <f>ROUND(SUM(BH92:BH173),2)</f>
        <v>0</v>
      </c>
      <c r="G35" s="42"/>
      <c r="H35" s="42"/>
      <c r="I35" s="140">
        <v>0.15</v>
      </c>
      <c r="J35" s="139">
        <v>0</v>
      </c>
      <c r="K35" s="45"/>
    </row>
    <row r="36" spans="2:11" s="1" customFormat="1" ht="14.45" customHeight="1" hidden="1">
      <c r="B36" s="41"/>
      <c r="C36" s="42"/>
      <c r="D36" s="42"/>
      <c r="E36" s="49" t="s">
        <v>50</v>
      </c>
      <c r="F36" s="139">
        <f>ROUND(SUM(BI92:BI173),2)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51</v>
      </c>
      <c r="E38" s="79"/>
      <c r="F38" s="79"/>
      <c r="G38" s="143" t="s">
        <v>52</v>
      </c>
      <c r="H38" s="144" t="s">
        <v>53</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124</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16.5" customHeight="1">
      <c r="B47" s="41"/>
      <c r="C47" s="42"/>
      <c r="D47" s="42"/>
      <c r="E47" s="412" t="str">
        <f>E7</f>
        <v>STAVEBNÍ ÚPRAVY V OKOLÍ NÁDRAŽÍ V ČESKÉM BRODĚ- ČÁST4 - PARKOVIŠTĚ V NÁKLADOVÉ ČÁSTI NÁDRAŽÍ</v>
      </c>
      <c r="F47" s="418"/>
      <c r="G47" s="418"/>
      <c r="H47" s="418"/>
      <c r="I47" s="127"/>
      <c r="J47" s="42"/>
      <c r="K47" s="45"/>
    </row>
    <row r="48" spans="2:11" ht="15">
      <c r="B48" s="28"/>
      <c r="C48" s="37" t="s">
        <v>121</v>
      </c>
      <c r="D48" s="29"/>
      <c r="E48" s="29"/>
      <c r="F48" s="29"/>
      <c r="G48" s="29"/>
      <c r="H48" s="29"/>
      <c r="I48" s="126"/>
      <c r="J48" s="29"/>
      <c r="K48" s="31"/>
    </row>
    <row r="49" spans="2:11" s="1" customFormat="1" ht="16.5" customHeight="1">
      <c r="B49" s="41"/>
      <c r="C49" s="42"/>
      <c r="D49" s="42"/>
      <c r="E49" s="412" t="s">
        <v>810</v>
      </c>
      <c r="F49" s="413"/>
      <c r="G49" s="413"/>
      <c r="H49" s="413"/>
      <c r="I49" s="127"/>
      <c r="J49" s="42"/>
      <c r="K49" s="45"/>
    </row>
    <row r="50" spans="2:11" s="1" customFormat="1" ht="14.45" customHeight="1">
      <c r="B50" s="41"/>
      <c r="C50" s="37" t="s">
        <v>123</v>
      </c>
      <c r="D50" s="42"/>
      <c r="E50" s="42"/>
      <c r="F50" s="42"/>
      <c r="G50" s="42"/>
      <c r="H50" s="42"/>
      <c r="I50" s="127"/>
      <c r="J50" s="42"/>
      <c r="K50" s="45"/>
    </row>
    <row r="51" spans="2:11" s="1" customFormat="1" ht="17.25" customHeight="1">
      <c r="B51" s="41"/>
      <c r="C51" s="42"/>
      <c r="D51" s="42"/>
      <c r="E51" s="414" t="str">
        <f>E11</f>
        <v>SO 104.2 - Parkoviště v nákladové části nádraží - Cykloboxy</v>
      </c>
      <c r="F51" s="413"/>
      <c r="G51" s="413"/>
      <c r="H51" s="413"/>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25</v>
      </c>
      <c r="D53" s="42"/>
      <c r="E53" s="42"/>
      <c r="F53" s="35" t="str">
        <f>F14</f>
        <v xml:space="preserve"> </v>
      </c>
      <c r="G53" s="42"/>
      <c r="H53" s="42"/>
      <c r="I53" s="128" t="s">
        <v>27</v>
      </c>
      <c r="J53" s="129" t="str">
        <f>IF(J14="","",J14)</f>
        <v>29. 1. 2019</v>
      </c>
      <c r="K53" s="45"/>
    </row>
    <row r="54" spans="2:11" s="1" customFormat="1" ht="6.95" customHeight="1">
      <c r="B54" s="41"/>
      <c r="C54" s="42"/>
      <c r="D54" s="42"/>
      <c r="E54" s="42"/>
      <c r="F54" s="42"/>
      <c r="G54" s="42"/>
      <c r="H54" s="42"/>
      <c r="I54" s="127"/>
      <c r="J54" s="42"/>
      <c r="K54" s="45"/>
    </row>
    <row r="55" spans="2:11" s="1" customFormat="1" ht="15">
      <c r="B55" s="41"/>
      <c r="C55" s="37" t="s">
        <v>31</v>
      </c>
      <c r="D55" s="42"/>
      <c r="E55" s="42"/>
      <c r="F55" s="35" t="str">
        <f>E17</f>
        <v>Město Český Brod</v>
      </c>
      <c r="G55" s="42"/>
      <c r="H55" s="42"/>
      <c r="I55" s="128" t="s">
        <v>37</v>
      </c>
      <c r="J55" s="386" t="str">
        <f>E23</f>
        <v xml:space="preserve"> </v>
      </c>
      <c r="K55" s="45"/>
    </row>
    <row r="56" spans="2:11" s="1" customFormat="1" ht="14.45" customHeight="1">
      <c r="B56" s="41"/>
      <c r="C56" s="37" t="s">
        <v>35</v>
      </c>
      <c r="D56" s="42"/>
      <c r="E56" s="42"/>
      <c r="F56" s="35" t="str">
        <f>IF(E20="","",E20)</f>
        <v/>
      </c>
      <c r="G56" s="42"/>
      <c r="H56" s="42"/>
      <c r="I56" s="127"/>
      <c r="J56" s="415"/>
      <c r="K56" s="45"/>
    </row>
    <row r="57" spans="2:11" s="1" customFormat="1" ht="10.35" customHeight="1">
      <c r="B57" s="41"/>
      <c r="C57" s="42"/>
      <c r="D57" s="42"/>
      <c r="E57" s="42"/>
      <c r="F57" s="42"/>
      <c r="G57" s="42"/>
      <c r="H57" s="42"/>
      <c r="I57" s="127"/>
      <c r="J57" s="42"/>
      <c r="K57" s="45"/>
    </row>
    <row r="58" spans="2:11" s="1" customFormat="1" ht="29.25" customHeight="1">
      <c r="B58" s="41"/>
      <c r="C58" s="153" t="s">
        <v>125</v>
      </c>
      <c r="D58" s="141"/>
      <c r="E58" s="141"/>
      <c r="F58" s="141"/>
      <c r="G58" s="141"/>
      <c r="H58" s="141"/>
      <c r="I58" s="154"/>
      <c r="J58" s="155" t="s">
        <v>126</v>
      </c>
      <c r="K58" s="156"/>
    </row>
    <row r="59" spans="2:11" s="1" customFormat="1" ht="10.35" customHeight="1">
      <c r="B59" s="41"/>
      <c r="C59" s="42"/>
      <c r="D59" s="42"/>
      <c r="E59" s="42"/>
      <c r="F59" s="42"/>
      <c r="G59" s="42"/>
      <c r="H59" s="42"/>
      <c r="I59" s="127"/>
      <c r="J59" s="42"/>
      <c r="K59" s="45"/>
    </row>
    <row r="60" spans="2:47" s="1" customFormat="1" ht="29.25" customHeight="1">
      <c r="B60" s="41"/>
      <c r="C60" s="157" t="s">
        <v>127</v>
      </c>
      <c r="D60" s="42"/>
      <c r="E60" s="42"/>
      <c r="F60" s="42"/>
      <c r="G60" s="42"/>
      <c r="H60" s="42"/>
      <c r="I60" s="127"/>
      <c r="J60" s="137">
        <f>J92</f>
        <v>0</v>
      </c>
      <c r="K60" s="45"/>
      <c r="AU60" s="24" t="s">
        <v>128</v>
      </c>
    </row>
    <row r="61" spans="2:11" s="8" customFormat="1" ht="24.95" customHeight="1">
      <c r="B61" s="158"/>
      <c r="C61" s="159"/>
      <c r="D61" s="160" t="s">
        <v>183</v>
      </c>
      <c r="E61" s="161"/>
      <c r="F61" s="161"/>
      <c r="G61" s="161"/>
      <c r="H61" s="161"/>
      <c r="I61" s="162"/>
      <c r="J61" s="163">
        <f>J93</f>
        <v>0</v>
      </c>
      <c r="K61" s="164"/>
    </row>
    <row r="62" spans="2:11" s="9" customFormat="1" ht="19.9" customHeight="1">
      <c r="B62" s="165"/>
      <c r="C62" s="166"/>
      <c r="D62" s="167" t="s">
        <v>184</v>
      </c>
      <c r="E62" s="168"/>
      <c r="F62" s="168"/>
      <c r="G62" s="168"/>
      <c r="H62" s="168"/>
      <c r="I62" s="169"/>
      <c r="J62" s="170">
        <f>J94</f>
        <v>0</v>
      </c>
      <c r="K62" s="171"/>
    </row>
    <row r="63" spans="2:11" s="9" customFormat="1" ht="19.9" customHeight="1">
      <c r="B63" s="165"/>
      <c r="C63" s="166"/>
      <c r="D63" s="167" t="s">
        <v>357</v>
      </c>
      <c r="E63" s="168"/>
      <c r="F63" s="168"/>
      <c r="G63" s="168"/>
      <c r="H63" s="168"/>
      <c r="I63" s="169"/>
      <c r="J63" s="170">
        <f>J111</f>
        <v>0</v>
      </c>
      <c r="K63" s="171"/>
    </row>
    <row r="64" spans="2:11" s="8" customFormat="1" ht="24.95" customHeight="1">
      <c r="B64" s="158"/>
      <c r="C64" s="159"/>
      <c r="D64" s="160" t="s">
        <v>362</v>
      </c>
      <c r="E64" s="161"/>
      <c r="F64" s="161"/>
      <c r="G64" s="161"/>
      <c r="H64" s="161"/>
      <c r="I64" s="162"/>
      <c r="J64" s="163">
        <f>J119</f>
        <v>0</v>
      </c>
      <c r="K64" s="164"/>
    </row>
    <row r="65" spans="2:11" s="9" customFormat="1" ht="19.9" customHeight="1">
      <c r="B65" s="165"/>
      <c r="C65" s="166"/>
      <c r="D65" s="167" t="s">
        <v>703</v>
      </c>
      <c r="E65" s="168"/>
      <c r="F65" s="168"/>
      <c r="G65" s="168"/>
      <c r="H65" s="168"/>
      <c r="I65" s="169"/>
      <c r="J65" s="170">
        <f>J120</f>
        <v>0</v>
      </c>
      <c r="K65" s="171"/>
    </row>
    <row r="66" spans="2:11" s="9" customFormat="1" ht="19.9" customHeight="1">
      <c r="B66" s="165"/>
      <c r="C66" s="166"/>
      <c r="D66" s="167" t="s">
        <v>704</v>
      </c>
      <c r="E66" s="168"/>
      <c r="F66" s="168"/>
      <c r="G66" s="168"/>
      <c r="H66" s="168"/>
      <c r="I66" s="169"/>
      <c r="J66" s="170">
        <f>J130</f>
        <v>0</v>
      </c>
      <c r="K66" s="171"/>
    </row>
    <row r="67" spans="2:11" s="9" customFormat="1" ht="19.9" customHeight="1">
      <c r="B67" s="165"/>
      <c r="C67" s="166"/>
      <c r="D67" s="167" t="s">
        <v>705</v>
      </c>
      <c r="E67" s="168"/>
      <c r="F67" s="168"/>
      <c r="G67" s="168"/>
      <c r="H67" s="168"/>
      <c r="I67" s="169"/>
      <c r="J67" s="170">
        <f>J151</f>
        <v>0</v>
      </c>
      <c r="K67" s="171"/>
    </row>
    <row r="68" spans="2:11" s="9" customFormat="1" ht="19.9" customHeight="1">
      <c r="B68" s="165"/>
      <c r="C68" s="166"/>
      <c r="D68" s="167" t="s">
        <v>706</v>
      </c>
      <c r="E68" s="168"/>
      <c r="F68" s="168"/>
      <c r="G68" s="168"/>
      <c r="H68" s="168"/>
      <c r="I68" s="169"/>
      <c r="J68" s="170">
        <f>J162</f>
        <v>0</v>
      </c>
      <c r="K68" s="171"/>
    </row>
    <row r="69" spans="2:11" s="8" customFormat="1" ht="24.95" customHeight="1">
      <c r="B69" s="158"/>
      <c r="C69" s="159"/>
      <c r="D69" s="160" t="s">
        <v>811</v>
      </c>
      <c r="E69" s="161"/>
      <c r="F69" s="161"/>
      <c r="G69" s="161"/>
      <c r="H69" s="161"/>
      <c r="I69" s="162"/>
      <c r="J69" s="163">
        <f>J170</f>
        <v>0</v>
      </c>
      <c r="K69" s="164"/>
    </row>
    <row r="70" spans="2:11" s="9" customFormat="1" ht="19.9" customHeight="1">
      <c r="B70" s="165"/>
      <c r="C70" s="166"/>
      <c r="D70" s="167" t="s">
        <v>812</v>
      </c>
      <c r="E70" s="168"/>
      <c r="F70" s="168"/>
      <c r="G70" s="168"/>
      <c r="H70" s="168"/>
      <c r="I70" s="169"/>
      <c r="J70" s="170">
        <f>J171</f>
        <v>0</v>
      </c>
      <c r="K70" s="171"/>
    </row>
    <row r="71" spans="2:11" s="1" customFormat="1" ht="21.75" customHeight="1">
      <c r="B71" s="41"/>
      <c r="C71" s="42"/>
      <c r="D71" s="42"/>
      <c r="E71" s="42"/>
      <c r="F71" s="42"/>
      <c r="G71" s="42"/>
      <c r="H71" s="42"/>
      <c r="I71" s="127"/>
      <c r="J71" s="42"/>
      <c r="K71" s="45"/>
    </row>
    <row r="72" spans="2:11" s="1" customFormat="1" ht="6.95" customHeight="1">
      <c r="B72" s="56"/>
      <c r="C72" s="57"/>
      <c r="D72" s="57"/>
      <c r="E72" s="57"/>
      <c r="F72" s="57"/>
      <c r="G72" s="57"/>
      <c r="H72" s="57"/>
      <c r="I72" s="148"/>
      <c r="J72" s="57"/>
      <c r="K72" s="58"/>
    </row>
    <row r="76" spans="2:12" s="1" customFormat="1" ht="6.95" customHeight="1">
      <c r="B76" s="59"/>
      <c r="C76" s="60"/>
      <c r="D76" s="60"/>
      <c r="E76" s="60"/>
      <c r="F76" s="60"/>
      <c r="G76" s="60"/>
      <c r="H76" s="60"/>
      <c r="I76" s="151"/>
      <c r="J76" s="60"/>
      <c r="K76" s="60"/>
      <c r="L76" s="61"/>
    </row>
    <row r="77" spans="2:12" s="1" customFormat="1" ht="36.95" customHeight="1">
      <c r="B77" s="41"/>
      <c r="C77" s="62" t="s">
        <v>133</v>
      </c>
      <c r="D77" s="63"/>
      <c r="E77" s="63"/>
      <c r="F77" s="63"/>
      <c r="G77" s="63"/>
      <c r="H77" s="63"/>
      <c r="I77" s="172"/>
      <c r="J77" s="63"/>
      <c r="K77" s="63"/>
      <c r="L77" s="61"/>
    </row>
    <row r="78" spans="2:12" s="1" customFormat="1" ht="6.95" customHeight="1">
      <c r="B78" s="41"/>
      <c r="C78" s="63"/>
      <c r="D78" s="63"/>
      <c r="E78" s="63"/>
      <c r="F78" s="63"/>
      <c r="G78" s="63"/>
      <c r="H78" s="63"/>
      <c r="I78" s="172"/>
      <c r="J78" s="63"/>
      <c r="K78" s="63"/>
      <c r="L78" s="61"/>
    </row>
    <row r="79" spans="2:12" s="1" customFormat="1" ht="14.45" customHeight="1">
      <c r="B79" s="41"/>
      <c r="C79" s="65" t="s">
        <v>18</v>
      </c>
      <c r="D79" s="63"/>
      <c r="E79" s="63"/>
      <c r="F79" s="63"/>
      <c r="G79" s="63"/>
      <c r="H79" s="63"/>
      <c r="I79" s="172"/>
      <c r="J79" s="63"/>
      <c r="K79" s="63"/>
      <c r="L79" s="61"/>
    </row>
    <row r="80" spans="2:12" s="1" customFormat="1" ht="16.5" customHeight="1">
      <c r="B80" s="41"/>
      <c r="C80" s="63"/>
      <c r="D80" s="63"/>
      <c r="E80" s="416" t="str">
        <f>E7</f>
        <v>STAVEBNÍ ÚPRAVY V OKOLÍ NÁDRAŽÍ V ČESKÉM BRODĚ- ČÁST4 - PARKOVIŠTĚ V NÁKLADOVÉ ČÁSTI NÁDRAŽÍ</v>
      </c>
      <c r="F80" s="417"/>
      <c r="G80" s="417"/>
      <c r="H80" s="417"/>
      <c r="I80" s="172"/>
      <c r="J80" s="63"/>
      <c r="K80" s="63"/>
      <c r="L80" s="61"/>
    </row>
    <row r="81" spans="2:12" ht="15">
      <c r="B81" s="28"/>
      <c r="C81" s="65" t="s">
        <v>121</v>
      </c>
      <c r="D81" s="173"/>
      <c r="E81" s="173"/>
      <c r="F81" s="173"/>
      <c r="G81" s="173"/>
      <c r="H81" s="173"/>
      <c r="J81" s="173"/>
      <c r="K81" s="173"/>
      <c r="L81" s="174"/>
    </row>
    <row r="82" spans="2:12" s="1" customFormat="1" ht="16.5" customHeight="1">
      <c r="B82" s="41"/>
      <c r="C82" s="63"/>
      <c r="D82" s="63"/>
      <c r="E82" s="416" t="s">
        <v>810</v>
      </c>
      <c r="F82" s="410"/>
      <c r="G82" s="410"/>
      <c r="H82" s="410"/>
      <c r="I82" s="172"/>
      <c r="J82" s="63"/>
      <c r="K82" s="63"/>
      <c r="L82" s="61"/>
    </row>
    <row r="83" spans="2:12" s="1" customFormat="1" ht="14.45" customHeight="1">
      <c r="B83" s="41"/>
      <c r="C83" s="65" t="s">
        <v>123</v>
      </c>
      <c r="D83" s="63"/>
      <c r="E83" s="63"/>
      <c r="F83" s="63"/>
      <c r="G83" s="63"/>
      <c r="H83" s="63"/>
      <c r="I83" s="172"/>
      <c r="J83" s="63"/>
      <c r="K83" s="63"/>
      <c r="L83" s="61"/>
    </row>
    <row r="84" spans="2:12" s="1" customFormat="1" ht="17.25" customHeight="1">
      <c r="B84" s="41"/>
      <c r="C84" s="63"/>
      <c r="D84" s="63"/>
      <c r="E84" s="394" t="str">
        <f>E11</f>
        <v>SO 104.2 - Parkoviště v nákladové části nádraží - Cykloboxy</v>
      </c>
      <c r="F84" s="410"/>
      <c r="G84" s="410"/>
      <c r="H84" s="410"/>
      <c r="I84" s="172"/>
      <c r="J84" s="63"/>
      <c r="K84" s="63"/>
      <c r="L84" s="61"/>
    </row>
    <row r="85" spans="2:12" s="1" customFormat="1" ht="6.95" customHeight="1">
      <c r="B85" s="41"/>
      <c r="C85" s="63"/>
      <c r="D85" s="63"/>
      <c r="E85" s="63"/>
      <c r="F85" s="63"/>
      <c r="G85" s="63"/>
      <c r="H85" s="63"/>
      <c r="I85" s="172"/>
      <c r="J85" s="63"/>
      <c r="K85" s="63"/>
      <c r="L85" s="61"/>
    </row>
    <row r="86" spans="2:12" s="1" customFormat="1" ht="18" customHeight="1">
      <c r="B86" s="41"/>
      <c r="C86" s="65" t="s">
        <v>25</v>
      </c>
      <c r="D86" s="63"/>
      <c r="E86" s="63"/>
      <c r="F86" s="175" t="str">
        <f>F14</f>
        <v xml:space="preserve"> </v>
      </c>
      <c r="G86" s="63"/>
      <c r="H86" s="63"/>
      <c r="I86" s="176" t="s">
        <v>27</v>
      </c>
      <c r="J86" s="73" t="str">
        <f>IF(J14="","",J14)</f>
        <v>29. 1. 2019</v>
      </c>
      <c r="K86" s="63"/>
      <c r="L86" s="61"/>
    </row>
    <row r="87" spans="2:12" s="1" customFormat="1" ht="6.95" customHeight="1">
      <c r="B87" s="41"/>
      <c r="C87" s="63"/>
      <c r="D87" s="63"/>
      <c r="E87" s="63"/>
      <c r="F87" s="63"/>
      <c r="G87" s="63"/>
      <c r="H87" s="63"/>
      <c r="I87" s="172"/>
      <c r="J87" s="63"/>
      <c r="K87" s="63"/>
      <c r="L87" s="61"/>
    </row>
    <row r="88" spans="2:12" s="1" customFormat="1" ht="15">
      <c r="B88" s="41"/>
      <c r="C88" s="65" t="s">
        <v>31</v>
      </c>
      <c r="D88" s="63"/>
      <c r="E88" s="63"/>
      <c r="F88" s="175" t="str">
        <f>E17</f>
        <v>Město Český Brod</v>
      </c>
      <c r="G88" s="63"/>
      <c r="H88" s="63"/>
      <c r="I88" s="176" t="s">
        <v>37</v>
      </c>
      <c r="J88" s="175" t="str">
        <f>E23</f>
        <v xml:space="preserve"> </v>
      </c>
      <c r="K88" s="63"/>
      <c r="L88" s="61"/>
    </row>
    <row r="89" spans="2:12" s="1" customFormat="1" ht="14.45" customHeight="1">
      <c r="B89" s="41"/>
      <c r="C89" s="65" t="s">
        <v>35</v>
      </c>
      <c r="D89" s="63"/>
      <c r="E89" s="63"/>
      <c r="F89" s="175" t="str">
        <f>IF(E20="","",E20)</f>
        <v/>
      </c>
      <c r="G89" s="63"/>
      <c r="H89" s="63"/>
      <c r="I89" s="172"/>
      <c r="J89" s="63"/>
      <c r="K89" s="63"/>
      <c r="L89" s="61"/>
    </row>
    <row r="90" spans="2:12" s="1" customFormat="1" ht="10.35" customHeight="1">
      <c r="B90" s="41"/>
      <c r="C90" s="63"/>
      <c r="D90" s="63"/>
      <c r="E90" s="63"/>
      <c r="F90" s="63"/>
      <c r="G90" s="63"/>
      <c r="H90" s="63"/>
      <c r="I90" s="172"/>
      <c r="J90" s="63"/>
      <c r="K90" s="63"/>
      <c r="L90" s="61"/>
    </row>
    <row r="91" spans="2:20" s="10" customFormat="1" ht="29.25" customHeight="1">
      <c r="B91" s="177"/>
      <c r="C91" s="178" t="s">
        <v>134</v>
      </c>
      <c r="D91" s="179" t="s">
        <v>60</v>
      </c>
      <c r="E91" s="179" t="s">
        <v>56</v>
      </c>
      <c r="F91" s="179" t="s">
        <v>135</v>
      </c>
      <c r="G91" s="179" t="s">
        <v>136</v>
      </c>
      <c r="H91" s="179" t="s">
        <v>137</v>
      </c>
      <c r="I91" s="180" t="s">
        <v>138</v>
      </c>
      <c r="J91" s="179" t="s">
        <v>126</v>
      </c>
      <c r="K91" s="181" t="s">
        <v>139</v>
      </c>
      <c r="L91" s="182"/>
      <c r="M91" s="81" t="s">
        <v>140</v>
      </c>
      <c r="N91" s="82" t="s">
        <v>45</v>
      </c>
      <c r="O91" s="82" t="s">
        <v>141</v>
      </c>
      <c r="P91" s="82" t="s">
        <v>142</v>
      </c>
      <c r="Q91" s="82" t="s">
        <v>143</v>
      </c>
      <c r="R91" s="82" t="s">
        <v>144</v>
      </c>
      <c r="S91" s="82" t="s">
        <v>145</v>
      </c>
      <c r="T91" s="83" t="s">
        <v>146</v>
      </c>
    </row>
    <row r="92" spans="2:63" s="1" customFormat="1" ht="29.25" customHeight="1">
      <c r="B92" s="41"/>
      <c r="C92" s="87" t="s">
        <v>127</v>
      </c>
      <c r="D92" s="63"/>
      <c r="E92" s="63"/>
      <c r="F92" s="63"/>
      <c r="G92" s="63"/>
      <c r="H92" s="63"/>
      <c r="I92" s="172"/>
      <c r="J92" s="183">
        <f>BK92</f>
        <v>0</v>
      </c>
      <c r="K92" s="63"/>
      <c r="L92" s="61"/>
      <c r="M92" s="84"/>
      <c r="N92" s="85"/>
      <c r="O92" s="85"/>
      <c r="P92" s="184">
        <f>P93+P119+P170</f>
        <v>0</v>
      </c>
      <c r="Q92" s="85"/>
      <c r="R92" s="184">
        <f>R93+R119+R170</f>
        <v>19.47968954</v>
      </c>
      <c r="S92" s="85"/>
      <c r="T92" s="185">
        <f>T93+T119+T170</f>
        <v>0</v>
      </c>
      <c r="AT92" s="24" t="s">
        <v>74</v>
      </c>
      <c r="AU92" s="24" t="s">
        <v>128</v>
      </c>
      <c r="BK92" s="186">
        <f>BK93+BK119+BK170</f>
        <v>0</v>
      </c>
    </row>
    <row r="93" spans="2:63" s="11" customFormat="1" ht="37.35" customHeight="1">
      <c r="B93" s="187"/>
      <c r="C93" s="188"/>
      <c r="D93" s="189" t="s">
        <v>74</v>
      </c>
      <c r="E93" s="190" t="s">
        <v>187</v>
      </c>
      <c r="F93" s="190" t="s">
        <v>188</v>
      </c>
      <c r="G93" s="188"/>
      <c r="H93" s="188"/>
      <c r="I93" s="191"/>
      <c r="J93" s="192">
        <f>BK93</f>
        <v>0</v>
      </c>
      <c r="K93" s="188"/>
      <c r="L93" s="193"/>
      <c r="M93" s="194"/>
      <c r="N93" s="195"/>
      <c r="O93" s="195"/>
      <c r="P93" s="196">
        <f>P94+P111</f>
        <v>0</v>
      </c>
      <c r="Q93" s="195"/>
      <c r="R93" s="196">
        <f>R94+R111</f>
        <v>12.07239715</v>
      </c>
      <c r="S93" s="195"/>
      <c r="T93" s="197">
        <f>T94+T111</f>
        <v>0</v>
      </c>
      <c r="AR93" s="198" t="s">
        <v>24</v>
      </c>
      <c r="AT93" s="199" t="s">
        <v>74</v>
      </c>
      <c r="AU93" s="199" t="s">
        <v>75</v>
      </c>
      <c r="AY93" s="198" t="s">
        <v>150</v>
      </c>
      <c r="BK93" s="200">
        <f>BK94+BK111</f>
        <v>0</v>
      </c>
    </row>
    <row r="94" spans="2:63" s="11" customFormat="1" ht="19.9" customHeight="1">
      <c r="B94" s="187"/>
      <c r="C94" s="188"/>
      <c r="D94" s="189" t="s">
        <v>74</v>
      </c>
      <c r="E94" s="201" t="s">
        <v>24</v>
      </c>
      <c r="F94" s="201" t="s">
        <v>189</v>
      </c>
      <c r="G94" s="188"/>
      <c r="H94" s="188"/>
      <c r="I94" s="191"/>
      <c r="J94" s="202">
        <f>BK94</f>
        <v>0</v>
      </c>
      <c r="K94" s="188"/>
      <c r="L94" s="193"/>
      <c r="M94" s="194"/>
      <c r="N94" s="195"/>
      <c r="O94" s="195"/>
      <c r="P94" s="196">
        <f>SUM(P95:P110)</f>
        <v>0</v>
      </c>
      <c r="Q94" s="195"/>
      <c r="R94" s="196">
        <f>SUM(R95:R110)</f>
        <v>0</v>
      </c>
      <c r="S94" s="195"/>
      <c r="T94" s="197">
        <f>SUM(T95:T110)</f>
        <v>0</v>
      </c>
      <c r="AR94" s="198" t="s">
        <v>24</v>
      </c>
      <c r="AT94" s="199" t="s">
        <v>74</v>
      </c>
      <c r="AU94" s="199" t="s">
        <v>24</v>
      </c>
      <c r="AY94" s="198" t="s">
        <v>150</v>
      </c>
      <c r="BK94" s="200">
        <f>SUM(BK95:BK110)</f>
        <v>0</v>
      </c>
    </row>
    <row r="95" spans="2:65" s="1" customFormat="1" ht="25.5" customHeight="1">
      <c r="B95" s="41"/>
      <c r="C95" s="203" t="s">
        <v>24</v>
      </c>
      <c r="D95" s="203" t="s">
        <v>153</v>
      </c>
      <c r="E95" s="204" t="s">
        <v>224</v>
      </c>
      <c r="F95" s="205" t="s">
        <v>225</v>
      </c>
      <c r="G95" s="206" t="s">
        <v>213</v>
      </c>
      <c r="H95" s="207">
        <v>3.686</v>
      </c>
      <c r="I95" s="208"/>
      <c r="J95" s="209">
        <f>ROUND(I95*H95,2)</f>
        <v>0</v>
      </c>
      <c r="K95" s="205" t="s">
        <v>157</v>
      </c>
      <c r="L95" s="61"/>
      <c r="M95" s="210" t="s">
        <v>22</v>
      </c>
      <c r="N95" s="211" t="s">
        <v>46</v>
      </c>
      <c r="O95" s="42"/>
      <c r="P95" s="212">
        <f>O95*H95</f>
        <v>0</v>
      </c>
      <c r="Q95" s="212">
        <v>0</v>
      </c>
      <c r="R95" s="212">
        <f>Q95*H95</f>
        <v>0</v>
      </c>
      <c r="S95" s="212">
        <v>0</v>
      </c>
      <c r="T95" s="213">
        <f>S95*H95</f>
        <v>0</v>
      </c>
      <c r="AR95" s="24" t="s">
        <v>169</v>
      </c>
      <c r="AT95" s="24" t="s">
        <v>153</v>
      </c>
      <c r="AU95" s="24" t="s">
        <v>83</v>
      </c>
      <c r="AY95" s="24" t="s">
        <v>150</v>
      </c>
      <c r="BE95" s="214">
        <f>IF(N95="základní",J95,0)</f>
        <v>0</v>
      </c>
      <c r="BF95" s="214">
        <f>IF(N95="snížená",J95,0)</f>
        <v>0</v>
      </c>
      <c r="BG95" s="214">
        <f>IF(N95="zákl. přenesená",J95,0)</f>
        <v>0</v>
      </c>
      <c r="BH95" s="214">
        <f>IF(N95="sníž. přenesená",J95,0)</f>
        <v>0</v>
      </c>
      <c r="BI95" s="214">
        <f>IF(N95="nulová",J95,0)</f>
        <v>0</v>
      </c>
      <c r="BJ95" s="24" t="s">
        <v>24</v>
      </c>
      <c r="BK95" s="214">
        <f>ROUND(I95*H95,2)</f>
        <v>0</v>
      </c>
      <c r="BL95" s="24" t="s">
        <v>169</v>
      </c>
      <c r="BM95" s="24" t="s">
        <v>813</v>
      </c>
    </row>
    <row r="96" spans="2:47" s="1" customFormat="1" ht="162">
      <c r="B96" s="41"/>
      <c r="C96" s="63"/>
      <c r="D96" s="219" t="s">
        <v>194</v>
      </c>
      <c r="E96" s="63"/>
      <c r="F96" s="220" t="s">
        <v>227</v>
      </c>
      <c r="G96" s="63"/>
      <c r="H96" s="63"/>
      <c r="I96" s="172"/>
      <c r="J96" s="63"/>
      <c r="K96" s="63"/>
      <c r="L96" s="61"/>
      <c r="M96" s="221"/>
      <c r="N96" s="42"/>
      <c r="O96" s="42"/>
      <c r="P96" s="42"/>
      <c r="Q96" s="42"/>
      <c r="R96" s="42"/>
      <c r="S96" s="42"/>
      <c r="T96" s="78"/>
      <c r="AT96" s="24" t="s">
        <v>194</v>
      </c>
      <c r="AU96" s="24" t="s">
        <v>83</v>
      </c>
    </row>
    <row r="97" spans="2:51" s="12" customFormat="1" ht="13.5">
      <c r="B97" s="222"/>
      <c r="C97" s="223"/>
      <c r="D97" s="219" t="s">
        <v>196</v>
      </c>
      <c r="E97" s="224" t="s">
        <v>22</v>
      </c>
      <c r="F97" s="225" t="s">
        <v>814</v>
      </c>
      <c r="G97" s="223"/>
      <c r="H97" s="226">
        <v>3.686</v>
      </c>
      <c r="I97" s="227"/>
      <c r="J97" s="223"/>
      <c r="K97" s="223"/>
      <c r="L97" s="228"/>
      <c r="M97" s="229"/>
      <c r="N97" s="230"/>
      <c r="O97" s="230"/>
      <c r="P97" s="230"/>
      <c r="Q97" s="230"/>
      <c r="R97" s="230"/>
      <c r="S97" s="230"/>
      <c r="T97" s="231"/>
      <c r="AT97" s="232" t="s">
        <v>196</v>
      </c>
      <c r="AU97" s="232" t="s">
        <v>83</v>
      </c>
      <c r="AV97" s="12" t="s">
        <v>83</v>
      </c>
      <c r="AW97" s="12" t="s">
        <v>38</v>
      </c>
      <c r="AX97" s="12" t="s">
        <v>24</v>
      </c>
      <c r="AY97" s="232" t="s">
        <v>150</v>
      </c>
    </row>
    <row r="98" spans="2:65" s="1" customFormat="1" ht="38.25" customHeight="1">
      <c r="B98" s="41"/>
      <c r="C98" s="203" t="s">
        <v>83</v>
      </c>
      <c r="D98" s="203" t="s">
        <v>153</v>
      </c>
      <c r="E98" s="204" t="s">
        <v>231</v>
      </c>
      <c r="F98" s="205" t="s">
        <v>232</v>
      </c>
      <c r="G98" s="206" t="s">
        <v>213</v>
      </c>
      <c r="H98" s="207">
        <v>1.106</v>
      </c>
      <c r="I98" s="208"/>
      <c r="J98" s="209">
        <f>ROUND(I98*H98,2)</f>
        <v>0</v>
      </c>
      <c r="K98" s="205" t="s">
        <v>157</v>
      </c>
      <c r="L98" s="61"/>
      <c r="M98" s="210" t="s">
        <v>22</v>
      </c>
      <c r="N98" s="211" t="s">
        <v>46</v>
      </c>
      <c r="O98" s="42"/>
      <c r="P98" s="212">
        <f>O98*H98</f>
        <v>0</v>
      </c>
      <c r="Q98" s="212">
        <v>0</v>
      </c>
      <c r="R98" s="212">
        <f>Q98*H98</f>
        <v>0</v>
      </c>
      <c r="S98" s="212">
        <v>0</v>
      </c>
      <c r="T98" s="213">
        <f>S98*H98</f>
        <v>0</v>
      </c>
      <c r="AR98" s="24" t="s">
        <v>169</v>
      </c>
      <c r="AT98" s="24" t="s">
        <v>153</v>
      </c>
      <c r="AU98" s="24" t="s">
        <v>83</v>
      </c>
      <c r="AY98" s="24" t="s">
        <v>150</v>
      </c>
      <c r="BE98" s="214">
        <f>IF(N98="základní",J98,0)</f>
        <v>0</v>
      </c>
      <c r="BF98" s="214">
        <f>IF(N98="snížená",J98,0)</f>
        <v>0</v>
      </c>
      <c r="BG98" s="214">
        <f>IF(N98="zákl. přenesená",J98,0)</f>
        <v>0</v>
      </c>
      <c r="BH98" s="214">
        <f>IF(N98="sníž. přenesená",J98,0)</f>
        <v>0</v>
      </c>
      <c r="BI98" s="214">
        <f>IF(N98="nulová",J98,0)</f>
        <v>0</v>
      </c>
      <c r="BJ98" s="24" t="s">
        <v>24</v>
      </c>
      <c r="BK98" s="214">
        <f>ROUND(I98*H98,2)</f>
        <v>0</v>
      </c>
      <c r="BL98" s="24" t="s">
        <v>169</v>
      </c>
      <c r="BM98" s="24" t="s">
        <v>815</v>
      </c>
    </row>
    <row r="99" spans="2:47" s="1" customFormat="1" ht="162">
      <c r="B99" s="41"/>
      <c r="C99" s="63"/>
      <c r="D99" s="219" t="s">
        <v>194</v>
      </c>
      <c r="E99" s="63"/>
      <c r="F99" s="220" t="s">
        <v>227</v>
      </c>
      <c r="G99" s="63"/>
      <c r="H99" s="63"/>
      <c r="I99" s="172"/>
      <c r="J99" s="63"/>
      <c r="K99" s="63"/>
      <c r="L99" s="61"/>
      <c r="M99" s="221"/>
      <c r="N99" s="42"/>
      <c r="O99" s="42"/>
      <c r="P99" s="42"/>
      <c r="Q99" s="42"/>
      <c r="R99" s="42"/>
      <c r="S99" s="42"/>
      <c r="T99" s="78"/>
      <c r="AT99" s="24" t="s">
        <v>194</v>
      </c>
      <c r="AU99" s="24" t="s">
        <v>83</v>
      </c>
    </row>
    <row r="100" spans="2:51" s="12" customFormat="1" ht="13.5">
      <c r="B100" s="222"/>
      <c r="C100" s="223"/>
      <c r="D100" s="219" t="s">
        <v>196</v>
      </c>
      <c r="E100" s="224" t="s">
        <v>22</v>
      </c>
      <c r="F100" s="225" t="s">
        <v>816</v>
      </c>
      <c r="G100" s="223"/>
      <c r="H100" s="226">
        <v>1.106</v>
      </c>
      <c r="I100" s="227"/>
      <c r="J100" s="223"/>
      <c r="K100" s="223"/>
      <c r="L100" s="228"/>
      <c r="M100" s="229"/>
      <c r="N100" s="230"/>
      <c r="O100" s="230"/>
      <c r="P100" s="230"/>
      <c r="Q100" s="230"/>
      <c r="R100" s="230"/>
      <c r="S100" s="230"/>
      <c r="T100" s="231"/>
      <c r="AT100" s="232" t="s">
        <v>196</v>
      </c>
      <c r="AU100" s="232" t="s">
        <v>83</v>
      </c>
      <c r="AV100" s="12" t="s">
        <v>83</v>
      </c>
      <c r="AW100" s="12" t="s">
        <v>38</v>
      </c>
      <c r="AX100" s="12" t="s">
        <v>24</v>
      </c>
      <c r="AY100" s="232" t="s">
        <v>150</v>
      </c>
    </row>
    <row r="101" spans="2:65" s="1" customFormat="1" ht="38.25" customHeight="1">
      <c r="B101" s="41"/>
      <c r="C101" s="203" t="s">
        <v>163</v>
      </c>
      <c r="D101" s="203" t="s">
        <v>153</v>
      </c>
      <c r="E101" s="204" t="s">
        <v>263</v>
      </c>
      <c r="F101" s="205" t="s">
        <v>264</v>
      </c>
      <c r="G101" s="206" t="s">
        <v>213</v>
      </c>
      <c r="H101" s="207">
        <v>3.686</v>
      </c>
      <c r="I101" s="208"/>
      <c r="J101" s="209">
        <f>ROUND(I101*H101,2)</f>
        <v>0</v>
      </c>
      <c r="K101" s="205" t="s">
        <v>157</v>
      </c>
      <c r="L101" s="61"/>
      <c r="M101" s="210" t="s">
        <v>22</v>
      </c>
      <c r="N101" s="211" t="s">
        <v>46</v>
      </c>
      <c r="O101" s="42"/>
      <c r="P101" s="212">
        <f>O101*H101</f>
        <v>0</v>
      </c>
      <c r="Q101" s="212">
        <v>0</v>
      </c>
      <c r="R101" s="212">
        <f>Q101*H101</f>
        <v>0</v>
      </c>
      <c r="S101" s="212">
        <v>0</v>
      </c>
      <c r="T101" s="213">
        <f>S101*H101</f>
        <v>0</v>
      </c>
      <c r="AR101" s="24" t="s">
        <v>169</v>
      </c>
      <c r="AT101" s="24" t="s">
        <v>153</v>
      </c>
      <c r="AU101" s="24" t="s">
        <v>83</v>
      </c>
      <c r="AY101" s="24" t="s">
        <v>150</v>
      </c>
      <c r="BE101" s="214">
        <f>IF(N101="základní",J101,0)</f>
        <v>0</v>
      </c>
      <c r="BF101" s="214">
        <f>IF(N101="snížená",J101,0)</f>
        <v>0</v>
      </c>
      <c r="BG101" s="214">
        <f>IF(N101="zákl. přenesená",J101,0)</f>
        <v>0</v>
      </c>
      <c r="BH101" s="214">
        <f>IF(N101="sníž. přenesená",J101,0)</f>
        <v>0</v>
      </c>
      <c r="BI101" s="214">
        <f>IF(N101="nulová",J101,0)</f>
        <v>0</v>
      </c>
      <c r="BJ101" s="24" t="s">
        <v>24</v>
      </c>
      <c r="BK101" s="214">
        <f>ROUND(I101*H101,2)</f>
        <v>0</v>
      </c>
      <c r="BL101" s="24" t="s">
        <v>169</v>
      </c>
      <c r="BM101" s="24" t="s">
        <v>711</v>
      </c>
    </row>
    <row r="102" spans="2:47" s="1" customFormat="1" ht="337.5">
      <c r="B102" s="41"/>
      <c r="C102" s="63"/>
      <c r="D102" s="219" t="s">
        <v>194</v>
      </c>
      <c r="E102" s="63"/>
      <c r="F102" s="220" t="s">
        <v>266</v>
      </c>
      <c r="G102" s="63"/>
      <c r="H102" s="63"/>
      <c r="I102" s="172"/>
      <c r="J102" s="63"/>
      <c r="K102" s="63"/>
      <c r="L102" s="61"/>
      <c r="M102" s="221"/>
      <c r="N102" s="42"/>
      <c r="O102" s="42"/>
      <c r="P102" s="42"/>
      <c r="Q102" s="42"/>
      <c r="R102" s="42"/>
      <c r="S102" s="42"/>
      <c r="T102" s="78"/>
      <c r="AT102" s="24" t="s">
        <v>194</v>
      </c>
      <c r="AU102" s="24" t="s">
        <v>83</v>
      </c>
    </row>
    <row r="103" spans="2:51" s="12" customFormat="1" ht="13.5">
      <c r="B103" s="222"/>
      <c r="C103" s="223"/>
      <c r="D103" s="219" t="s">
        <v>196</v>
      </c>
      <c r="E103" s="224" t="s">
        <v>22</v>
      </c>
      <c r="F103" s="225" t="s">
        <v>817</v>
      </c>
      <c r="G103" s="223"/>
      <c r="H103" s="226">
        <v>3.686</v>
      </c>
      <c r="I103" s="227"/>
      <c r="J103" s="223"/>
      <c r="K103" s="223"/>
      <c r="L103" s="228"/>
      <c r="M103" s="229"/>
      <c r="N103" s="230"/>
      <c r="O103" s="230"/>
      <c r="P103" s="230"/>
      <c r="Q103" s="230"/>
      <c r="R103" s="230"/>
      <c r="S103" s="230"/>
      <c r="T103" s="231"/>
      <c r="AT103" s="232" t="s">
        <v>196</v>
      </c>
      <c r="AU103" s="232" t="s">
        <v>83</v>
      </c>
      <c r="AV103" s="12" t="s">
        <v>83</v>
      </c>
      <c r="AW103" s="12" t="s">
        <v>38</v>
      </c>
      <c r="AX103" s="12" t="s">
        <v>24</v>
      </c>
      <c r="AY103" s="232" t="s">
        <v>150</v>
      </c>
    </row>
    <row r="104" spans="2:65" s="1" customFormat="1" ht="51" customHeight="1">
      <c r="B104" s="41"/>
      <c r="C104" s="203" t="s">
        <v>169</v>
      </c>
      <c r="D104" s="203" t="s">
        <v>153</v>
      </c>
      <c r="E104" s="204" t="s">
        <v>270</v>
      </c>
      <c r="F104" s="205" t="s">
        <v>271</v>
      </c>
      <c r="G104" s="206" t="s">
        <v>213</v>
      </c>
      <c r="H104" s="207">
        <v>3.686</v>
      </c>
      <c r="I104" s="208"/>
      <c r="J104" s="209">
        <f>ROUND(I104*H104,2)</f>
        <v>0</v>
      </c>
      <c r="K104" s="205" t="s">
        <v>157</v>
      </c>
      <c r="L104" s="61"/>
      <c r="M104" s="210" t="s">
        <v>22</v>
      </c>
      <c r="N104" s="211" t="s">
        <v>46</v>
      </c>
      <c r="O104" s="42"/>
      <c r="P104" s="212">
        <f>O104*H104</f>
        <v>0</v>
      </c>
      <c r="Q104" s="212">
        <v>0</v>
      </c>
      <c r="R104" s="212">
        <f>Q104*H104</f>
        <v>0</v>
      </c>
      <c r="S104" s="212">
        <v>0</v>
      </c>
      <c r="T104" s="213">
        <f>S104*H104</f>
        <v>0</v>
      </c>
      <c r="AR104" s="24" t="s">
        <v>169</v>
      </c>
      <c r="AT104" s="24" t="s">
        <v>153</v>
      </c>
      <c r="AU104" s="24" t="s">
        <v>83</v>
      </c>
      <c r="AY104" s="24" t="s">
        <v>150</v>
      </c>
      <c r="BE104" s="214">
        <f>IF(N104="základní",J104,0)</f>
        <v>0</v>
      </c>
      <c r="BF104" s="214">
        <f>IF(N104="snížená",J104,0)</f>
        <v>0</v>
      </c>
      <c r="BG104" s="214">
        <f>IF(N104="zákl. přenesená",J104,0)</f>
        <v>0</v>
      </c>
      <c r="BH104" s="214">
        <f>IF(N104="sníž. přenesená",J104,0)</f>
        <v>0</v>
      </c>
      <c r="BI104" s="214">
        <f>IF(N104="nulová",J104,0)</f>
        <v>0</v>
      </c>
      <c r="BJ104" s="24" t="s">
        <v>24</v>
      </c>
      <c r="BK104" s="214">
        <f>ROUND(I104*H104,2)</f>
        <v>0</v>
      </c>
      <c r="BL104" s="24" t="s">
        <v>169</v>
      </c>
      <c r="BM104" s="24" t="s">
        <v>713</v>
      </c>
    </row>
    <row r="105" spans="2:47" s="1" customFormat="1" ht="337.5">
      <c r="B105" s="41"/>
      <c r="C105" s="63"/>
      <c r="D105" s="219" t="s">
        <v>194</v>
      </c>
      <c r="E105" s="63"/>
      <c r="F105" s="220" t="s">
        <v>266</v>
      </c>
      <c r="G105" s="63"/>
      <c r="H105" s="63"/>
      <c r="I105" s="172"/>
      <c r="J105" s="63"/>
      <c r="K105" s="63"/>
      <c r="L105" s="61"/>
      <c r="M105" s="221"/>
      <c r="N105" s="42"/>
      <c r="O105" s="42"/>
      <c r="P105" s="42"/>
      <c r="Q105" s="42"/>
      <c r="R105" s="42"/>
      <c r="S105" s="42"/>
      <c r="T105" s="78"/>
      <c r="AT105" s="24" t="s">
        <v>194</v>
      </c>
      <c r="AU105" s="24" t="s">
        <v>83</v>
      </c>
    </row>
    <row r="106" spans="2:51" s="12" customFormat="1" ht="13.5">
      <c r="B106" s="222"/>
      <c r="C106" s="223"/>
      <c r="D106" s="219" t="s">
        <v>196</v>
      </c>
      <c r="E106" s="224" t="s">
        <v>22</v>
      </c>
      <c r="F106" s="225" t="s">
        <v>817</v>
      </c>
      <c r="G106" s="223"/>
      <c r="H106" s="226">
        <v>3.686</v>
      </c>
      <c r="I106" s="227"/>
      <c r="J106" s="223"/>
      <c r="K106" s="223"/>
      <c r="L106" s="228"/>
      <c r="M106" s="229"/>
      <c r="N106" s="230"/>
      <c r="O106" s="230"/>
      <c r="P106" s="230"/>
      <c r="Q106" s="230"/>
      <c r="R106" s="230"/>
      <c r="S106" s="230"/>
      <c r="T106" s="231"/>
      <c r="AT106" s="232" t="s">
        <v>196</v>
      </c>
      <c r="AU106" s="232" t="s">
        <v>83</v>
      </c>
      <c r="AV106" s="12" t="s">
        <v>83</v>
      </c>
      <c r="AW106" s="12" t="s">
        <v>38</v>
      </c>
      <c r="AX106" s="12" t="s">
        <v>24</v>
      </c>
      <c r="AY106" s="232" t="s">
        <v>150</v>
      </c>
    </row>
    <row r="107" spans="2:65" s="1" customFormat="1" ht="16.5" customHeight="1">
      <c r="B107" s="41"/>
      <c r="C107" s="203" t="s">
        <v>149</v>
      </c>
      <c r="D107" s="203" t="s">
        <v>153</v>
      </c>
      <c r="E107" s="204" t="s">
        <v>288</v>
      </c>
      <c r="F107" s="205" t="s">
        <v>289</v>
      </c>
      <c r="G107" s="206" t="s">
        <v>213</v>
      </c>
      <c r="H107" s="207">
        <v>3.686</v>
      </c>
      <c r="I107" s="208"/>
      <c r="J107" s="209">
        <f>ROUND(I107*H107,2)</f>
        <v>0</v>
      </c>
      <c r="K107" s="205" t="s">
        <v>157</v>
      </c>
      <c r="L107" s="61"/>
      <c r="M107" s="210" t="s">
        <v>22</v>
      </c>
      <c r="N107" s="211" t="s">
        <v>46</v>
      </c>
      <c r="O107" s="42"/>
      <c r="P107" s="212">
        <f>O107*H107</f>
        <v>0</v>
      </c>
      <c r="Q107" s="212">
        <v>0</v>
      </c>
      <c r="R107" s="212">
        <f>Q107*H107</f>
        <v>0</v>
      </c>
      <c r="S107" s="212">
        <v>0</v>
      </c>
      <c r="T107" s="213">
        <f>S107*H107</f>
        <v>0</v>
      </c>
      <c r="AR107" s="24" t="s">
        <v>169</v>
      </c>
      <c r="AT107" s="24" t="s">
        <v>153</v>
      </c>
      <c r="AU107" s="24" t="s">
        <v>83</v>
      </c>
      <c r="AY107" s="24" t="s">
        <v>150</v>
      </c>
      <c r="BE107" s="214">
        <f>IF(N107="základní",J107,0)</f>
        <v>0</v>
      </c>
      <c r="BF107" s="214">
        <f>IF(N107="snížená",J107,0)</f>
        <v>0</v>
      </c>
      <c r="BG107" s="214">
        <f>IF(N107="zákl. přenesená",J107,0)</f>
        <v>0</v>
      </c>
      <c r="BH107" s="214">
        <f>IF(N107="sníž. přenesená",J107,0)</f>
        <v>0</v>
      </c>
      <c r="BI107" s="214">
        <f>IF(N107="nulová",J107,0)</f>
        <v>0</v>
      </c>
      <c r="BJ107" s="24" t="s">
        <v>24</v>
      </c>
      <c r="BK107" s="214">
        <f>ROUND(I107*H107,2)</f>
        <v>0</v>
      </c>
      <c r="BL107" s="24" t="s">
        <v>169</v>
      </c>
      <c r="BM107" s="24" t="s">
        <v>714</v>
      </c>
    </row>
    <row r="108" spans="2:51" s="12" customFormat="1" ht="13.5">
      <c r="B108" s="222"/>
      <c r="C108" s="223"/>
      <c r="D108" s="219" t="s">
        <v>196</v>
      </c>
      <c r="E108" s="224" t="s">
        <v>22</v>
      </c>
      <c r="F108" s="225" t="s">
        <v>817</v>
      </c>
      <c r="G108" s="223"/>
      <c r="H108" s="226">
        <v>3.686</v>
      </c>
      <c r="I108" s="227"/>
      <c r="J108" s="223"/>
      <c r="K108" s="223"/>
      <c r="L108" s="228"/>
      <c r="M108" s="229"/>
      <c r="N108" s="230"/>
      <c r="O108" s="230"/>
      <c r="P108" s="230"/>
      <c r="Q108" s="230"/>
      <c r="R108" s="230"/>
      <c r="S108" s="230"/>
      <c r="T108" s="231"/>
      <c r="AT108" s="232" t="s">
        <v>196</v>
      </c>
      <c r="AU108" s="232" t="s">
        <v>83</v>
      </c>
      <c r="AV108" s="12" t="s">
        <v>83</v>
      </c>
      <c r="AW108" s="12" t="s">
        <v>38</v>
      </c>
      <c r="AX108" s="12" t="s">
        <v>24</v>
      </c>
      <c r="AY108" s="232" t="s">
        <v>150</v>
      </c>
    </row>
    <row r="109" spans="2:65" s="1" customFormat="1" ht="16.5" customHeight="1">
      <c r="B109" s="41"/>
      <c r="C109" s="203" t="s">
        <v>178</v>
      </c>
      <c r="D109" s="203" t="s">
        <v>153</v>
      </c>
      <c r="E109" s="204" t="s">
        <v>292</v>
      </c>
      <c r="F109" s="205" t="s">
        <v>293</v>
      </c>
      <c r="G109" s="206" t="s">
        <v>284</v>
      </c>
      <c r="H109" s="207">
        <v>6.635</v>
      </c>
      <c r="I109" s="208"/>
      <c r="J109" s="209">
        <f>ROUND(I109*H109,2)</f>
        <v>0</v>
      </c>
      <c r="K109" s="205" t="s">
        <v>157</v>
      </c>
      <c r="L109" s="61"/>
      <c r="M109" s="210" t="s">
        <v>22</v>
      </c>
      <c r="N109" s="211" t="s">
        <v>46</v>
      </c>
      <c r="O109" s="42"/>
      <c r="P109" s="212">
        <f>O109*H109</f>
        <v>0</v>
      </c>
      <c r="Q109" s="212">
        <v>0</v>
      </c>
      <c r="R109" s="212">
        <f>Q109*H109</f>
        <v>0</v>
      </c>
      <c r="S109" s="212">
        <v>0</v>
      </c>
      <c r="T109" s="213">
        <f>S109*H109</f>
        <v>0</v>
      </c>
      <c r="AR109" s="24" t="s">
        <v>169</v>
      </c>
      <c r="AT109" s="24" t="s">
        <v>153</v>
      </c>
      <c r="AU109" s="24" t="s">
        <v>83</v>
      </c>
      <c r="AY109" s="24" t="s">
        <v>150</v>
      </c>
      <c r="BE109" s="214">
        <f>IF(N109="základní",J109,0)</f>
        <v>0</v>
      </c>
      <c r="BF109" s="214">
        <f>IF(N109="snížená",J109,0)</f>
        <v>0</v>
      </c>
      <c r="BG109" s="214">
        <f>IF(N109="zákl. přenesená",J109,0)</f>
        <v>0</v>
      </c>
      <c r="BH109" s="214">
        <f>IF(N109="sníž. přenesená",J109,0)</f>
        <v>0</v>
      </c>
      <c r="BI109" s="214">
        <f>IF(N109="nulová",J109,0)</f>
        <v>0</v>
      </c>
      <c r="BJ109" s="24" t="s">
        <v>24</v>
      </c>
      <c r="BK109" s="214">
        <f>ROUND(I109*H109,2)</f>
        <v>0</v>
      </c>
      <c r="BL109" s="24" t="s">
        <v>169</v>
      </c>
      <c r="BM109" s="24" t="s">
        <v>715</v>
      </c>
    </row>
    <row r="110" spans="2:51" s="12" customFormat="1" ht="13.5">
      <c r="B110" s="222"/>
      <c r="C110" s="223"/>
      <c r="D110" s="219" t="s">
        <v>196</v>
      </c>
      <c r="E110" s="224" t="s">
        <v>22</v>
      </c>
      <c r="F110" s="225" t="s">
        <v>818</v>
      </c>
      <c r="G110" s="223"/>
      <c r="H110" s="226">
        <v>6.635</v>
      </c>
      <c r="I110" s="227"/>
      <c r="J110" s="223"/>
      <c r="K110" s="223"/>
      <c r="L110" s="228"/>
      <c r="M110" s="229"/>
      <c r="N110" s="230"/>
      <c r="O110" s="230"/>
      <c r="P110" s="230"/>
      <c r="Q110" s="230"/>
      <c r="R110" s="230"/>
      <c r="S110" s="230"/>
      <c r="T110" s="231"/>
      <c r="AT110" s="232" t="s">
        <v>196</v>
      </c>
      <c r="AU110" s="232" t="s">
        <v>83</v>
      </c>
      <c r="AV110" s="12" t="s">
        <v>83</v>
      </c>
      <c r="AW110" s="12" t="s">
        <v>38</v>
      </c>
      <c r="AX110" s="12" t="s">
        <v>24</v>
      </c>
      <c r="AY110" s="232" t="s">
        <v>150</v>
      </c>
    </row>
    <row r="111" spans="2:63" s="11" customFormat="1" ht="29.85" customHeight="1">
      <c r="B111" s="187"/>
      <c r="C111" s="188"/>
      <c r="D111" s="189" t="s">
        <v>74</v>
      </c>
      <c r="E111" s="201" t="s">
        <v>83</v>
      </c>
      <c r="F111" s="201" t="s">
        <v>401</v>
      </c>
      <c r="G111" s="188"/>
      <c r="H111" s="188"/>
      <c r="I111" s="191"/>
      <c r="J111" s="202">
        <f>BK111</f>
        <v>0</v>
      </c>
      <c r="K111" s="188"/>
      <c r="L111" s="193"/>
      <c r="M111" s="194"/>
      <c r="N111" s="195"/>
      <c r="O111" s="195"/>
      <c r="P111" s="196">
        <f>SUM(P112:P118)</f>
        <v>0</v>
      </c>
      <c r="Q111" s="195"/>
      <c r="R111" s="196">
        <f>SUM(R112:R118)</f>
        <v>12.07239715</v>
      </c>
      <c r="S111" s="195"/>
      <c r="T111" s="197">
        <f>SUM(T112:T118)</f>
        <v>0</v>
      </c>
      <c r="AR111" s="198" t="s">
        <v>24</v>
      </c>
      <c r="AT111" s="199" t="s">
        <v>74</v>
      </c>
      <c r="AU111" s="199" t="s">
        <v>24</v>
      </c>
      <c r="AY111" s="198" t="s">
        <v>150</v>
      </c>
      <c r="BK111" s="200">
        <f>SUM(BK112:BK118)</f>
        <v>0</v>
      </c>
    </row>
    <row r="112" spans="2:65" s="1" customFormat="1" ht="25.5" customHeight="1">
      <c r="B112" s="41"/>
      <c r="C112" s="203" t="s">
        <v>223</v>
      </c>
      <c r="D112" s="203" t="s">
        <v>153</v>
      </c>
      <c r="E112" s="204" t="s">
        <v>717</v>
      </c>
      <c r="F112" s="205" t="s">
        <v>718</v>
      </c>
      <c r="G112" s="206" t="s">
        <v>213</v>
      </c>
      <c r="H112" s="207">
        <v>0.768</v>
      </c>
      <c r="I112" s="208"/>
      <c r="J112" s="209">
        <f>ROUND(I112*H112,2)</f>
        <v>0</v>
      </c>
      <c r="K112" s="205" t="s">
        <v>157</v>
      </c>
      <c r="L112" s="61"/>
      <c r="M112" s="210" t="s">
        <v>22</v>
      </c>
      <c r="N112" s="211" t="s">
        <v>46</v>
      </c>
      <c r="O112" s="42"/>
      <c r="P112" s="212">
        <f>O112*H112</f>
        <v>0</v>
      </c>
      <c r="Q112" s="212">
        <v>2.47214</v>
      </c>
      <c r="R112" s="212">
        <f>Q112*H112</f>
        <v>1.89860352</v>
      </c>
      <c r="S112" s="212">
        <v>0</v>
      </c>
      <c r="T112" s="213">
        <f>S112*H112</f>
        <v>0</v>
      </c>
      <c r="AR112" s="24" t="s">
        <v>169</v>
      </c>
      <c r="AT112" s="24" t="s">
        <v>153</v>
      </c>
      <c r="AU112" s="24" t="s">
        <v>83</v>
      </c>
      <c r="AY112" s="24" t="s">
        <v>150</v>
      </c>
      <c r="BE112" s="214">
        <f>IF(N112="základní",J112,0)</f>
        <v>0</v>
      </c>
      <c r="BF112" s="214">
        <f>IF(N112="snížená",J112,0)</f>
        <v>0</v>
      </c>
      <c r="BG112" s="214">
        <f>IF(N112="zákl. přenesená",J112,0)</f>
        <v>0</v>
      </c>
      <c r="BH112" s="214">
        <f>IF(N112="sníž. přenesená",J112,0)</f>
        <v>0</v>
      </c>
      <c r="BI112" s="214">
        <f>IF(N112="nulová",J112,0)</f>
        <v>0</v>
      </c>
      <c r="BJ112" s="24" t="s">
        <v>24</v>
      </c>
      <c r="BK112" s="214">
        <f>ROUND(I112*H112,2)</f>
        <v>0</v>
      </c>
      <c r="BL112" s="24" t="s">
        <v>169</v>
      </c>
      <c r="BM112" s="24" t="s">
        <v>719</v>
      </c>
    </row>
    <row r="113" spans="2:47" s="1" customFormat="1" ht="135">
      <c r="B113" s="41"/>
      <c r="C113" s="63"/>
      <c r="D113" s="219" t="s">
        <v>194</v>
      </c>
      <c r="E113" s="63"/>
      <c r="F113" s="220" t="s">
        <v>431</v>
      </c>
      <c r="G113" s="63"/>
      <c r="H113" s="63"/>
      <c r="I113" s="172"/>
      <c r="J113" s="63"/>
      <c r="K113" s="63"/>
      <c r="L113" s="61"/>
      <c r="M113" s="221"/>
      <c r="N113" s="42"/>
      <c r="O113" s="42"/>
      <c r="P113" s="42"/>
      <c r="Q113" s="42"/>
      <c r="R113" s="42"/>
      <c r="S113" s="42"/>
      <c r="T113" s="78"/>
      <c r="AT113" s="24" t="s">
        <v>194</v>
      </c>
      <c r="AU113" s="24" t="s">
        <v>83</v>
      </c>
    </row>
    <row r="114" spans="2:51" s="12" customFormat="1" ht="13.5">
      <c r="B114" s="222"/>
      <c r="C114" s="223"/>
      <c r="D114" s="219" t="s">
        <v>196</v>
      </c>
      <c r="E114" s="224" t="s">
        <v>22</v>
      </c>
      <c r="F114" s="225" t="s">
        <v>819</v>
      </c>
      <c r="G114" s="223"/>
      <c r="H114" s="226">
        <v>0.768</v>
      </c>
      <c r="I114" s="227"/>
      <c r="J114" s="223"/>
      <c r="K114" s="223"/>
      <c r="L114" s="228"/>
      <c r="M114" s="229"/>
      <c r="N114" s="230"/>
      <c r="O114" s="230"/>
      <c r="P114" s="230"/>
      <c r="Q114" s="230"/>
      <c r="R114" s="230"/>
      <c r="S114" s="230"/>
      <c r="T114" s="231"/>
      <c r="AT114" s="232" t="s">
        <v>196</v>
      </c>
      <c r="AU114" s="232" t="s">
        <v>83</v>
      </c>
      <c r="AV114" s="12" t="s">
        <v>83</v>
      </c>
      <c r="AW114" s="12" t="s">
        <v>38</v>
      </c>
      <c r="AX114" s="12" t="s">
        <v>24</v>
      </c>
      <c r="AY114" s="232" t="s">
        <v>150</v>
      </c>
    </row>
    <row r="115" spans="2:65" s="1" customFormat="1" ht="25.5" customHeight="1">
      <c r="B115" s="41"/>
      <c r="C115" s="203" t="s">
        <v>230</v>
      </c>
      <c r="D115" s="203" t="s">
        <v>153</v>
      </c>
      <c r="E115" s="204" t="s">
        <v>721</v>
      </c>
      <c r="F115" s="205" t="s">
        <v>722</v>
      </c>
      <c r="G115" s="206" t="s">
        <v>213</v>
      </c>
      <c r="H115" s="207">
        <v>4.147</v>
      </c>
      <c r="I115" s="208"/>
      <c r="J115" s="209">
        <f>ROUND(I115*H115,2)</f>
        <v>0</v>
      </c>
      <c r="K115" s="205" t="s">
        <v>157</v>
      </c>
      <c r="L115" s="61"/>
      <c r="M115" s="210" t="s">
        <v>22</v>
      </c>
      <c r="N115" s="211" t="s">
        <v>46</v>
      </c>
      <c r="O115" s="42"/>
      <c r="P115" s="212">
        <f>O115*H115</f>
        <v>0</v>
      </c>
      <c r="Q115" s="212">
        <v>2.45329</v>
      </c>
      <c r="R115" s="212">
        <f>Q115*H115</f>
        <v>10.17379363</v>
      </c>
      <c r="S115" s="212">
        <v>0</v>
      </c>
      <c r="T115" s="213">
        <f>S115*H115</f>
        <v>0</v>
      </c>
      <c r="AR115" s="24" t="s">
        <v>169</v>
      </c>
      <c r="AT115" s="24" t="s">
        <v>153</v>
      </c>
      <c r="AU115" s="24" t="s">
        <v>83</v>
      </c>
      <c r="AY115" s="24" t="s">
        <v>150</v>
      </c>
      <c r="BE115" s="214">
        <f>IF(N115="základní",J115,0)</f>
        <v>0</v>
      </c>
      <c r="BF115" s="214">
        <f>IF(N115="snížená",J115,0)</f>
        <v>0</v>
      </c>
      <c r="BG115" s="214">
        <f>IF(N115="zákl. přenesená",J115,0)</f>
        <v>0</v>
      </c>
      <c r="BH115" s="214">
        <f>IF(N115="sníž. přenesená",J115,0)</f>
        <v>0</v>
      </c>
      <c r="BI115" s="214">
        <f>IF(N115="nulová",J115,0)</f>
        <v>0</v>
      </c>
      <c r="BJ115" s="24" t="s">
        <v>24</v>
      </c>
      <c r="BK115" s="214">
        <f>ROUND(I115*H115,2)</f>
        <v>0</v>
      </c>
      <c r="BL115" s="24" t="s">
        <v>169</v>
      </c>
      <c r="BM115" s="24" t="s">
        <v>723</v>
      </c>
    </row>
    <row r="116" spans="2:47" s="1" customFormat="1" ht="135">
      <c r="B116" s="41"/>
      <c r="C116" s="63"/>
      <c r="D116" s="219" t="s">
        <v>194</v>
      </c>
      <c r="E116" s="63"/>
      <c r="F116" s="220" t="s">
        <v>431</v>
      </c>
      <c r="G116" s="63"/>
      <c r="H116" s="63"/>
      <c r="I116" s="172"/>
      <c r="J116" s="63"/>
      <c r="K116" s="63"/>
      <c r="L116" s="61"/>
      <c r="M116" s="221"/>
      <c r="N116" s="42"/>
      <c r="O116" s="42"/>
      <c r="P116" s="42"/>
      <c r="Q116" s="42"/>
      <c r="R116" s="42"/>
      <c r="S116" s="42"/>
      <c r="T116" s="78"/>
      <c r="AT116" s="24" t="s">
        <v>194</v>
      </c>
      <c r="AU116" s="24" t="s">
        <v>83</v>
      </c>
    </row>
    <row r="117" spans="2:51" s="14" customFormat="1" ht="13.5">
      <c r="B117" s="255"/>
      <c r="C117" s="256"/>
      <c r="D117" s="219" t="s">
        <v>196</v>
      </c>
      <c r="E117" s="257" t="s">
        <v>22</v>
      </c>
      <c r="F117" s="258" t="s">
        <v>724</v>
      </c>
      <c r="G117" s="256"/>
      <c r="H117" s="257" t="s">
        <v>22</v>
      </c>
      <c r="I117" s="259"/>
      <c r="J117" s="256"/>
      <c r="K117" s="256"/>
      <c r="L117" s="260"/>
      <c r="M117" s="261"/>
      <c r="N117" s="262"/>
      <c r="O117" s="262"/>
      <c r="P117" s="262"/>
      <c r="Q117" s="262"/>
      <c r="R117" s="262"/>
      <c r="S117" s="262"/>
      <c r="T117" s="263"/>
      <c r="AT117" s="264" t="s">
        <v>196</v>
      </c>
      <c r="AU117" s="264" t="s">
        <v>83</v>
      </c>
      <c r="AV117" s="14" t="s">
        <v>24</v>
      </c>
      <c r="AW117" s="14" t="s">
        <v>38</v>
      </c>
      <c r="AX117" s="14" t="s">
        <v>75</v>
      </c>
      <c r="AY117" s="264" t="s">
        <v>150</v>
      </c>
    </row>
    <row r="118" spans="2:51" s="12" customFormat="1" ht="13.5">
      <c r="B118" s="222"/>
      <c r="C118" s="223"/>
      <c r="D118" s="219" t="s">
        <v>196</v>
      </c>
      <c r="E118" s="224" t="s">
        <v>22</v>
      </c>
      <c r="F118" s="225" t="s">
        <v>820</v>
      </c>
      <c r="G118" s="223"/>
      <c r="H118" s="226">
        <v>4.147</v>
      </c>
      <c r="I118" s="227"/>
      <c r="J118" s="223"/>
      <c r="K118" s="223"/>
      <c r="L118" s="228"/>
      <c r="M118" s="229"/>
      <c r="N118" s="230"/>
      <c r="O118" s="230"/>
      <c r="P118" s="230"/>
      <c r="Q118" s="230"/>
      <c r="R118" s="230"/>
      <c r="S118" s="230"/>
      <c r="T118" s="231"/>
      <c r="AT118" s="232" t="s">
        <v>196</v>
      </c>
      <c r="AU118" s="232" t="s">
        <v>83</v>
      </c>
      <c r="AV118" s="12" t="s">
        <v>83</v>
      </c>
      <c r="AW118" s="12" t="s">
        <v>38</v>
      </c>
      <c r="AX118" s="12" t="s">
        <v>24</v>
      </c>
      <c r="AY118" s="232" t="s">
        <v>150</v>
      </c>
    </row>
    <row r="119" spans="2:63" s="11" customFormat="1" ht="37.35" customHeight="1">
      <c r="B119" s="187"/>
      <c r="C119" s="188"/>
      <c r="D119" s="189" t="s">
        <v>74</v>
      </c>
      <c r="E119" s="190" t="s">
        <v>675</v>
      </c>
      <c r="F119" s="190" t="s">
        <v>676</v>
      </c>
      <c r="G119" s="188"/>
      <c r="H119" s="188"/>
      <c r="I119" s="191"/>
      <c r="J119" s="192">
        <f>BK119</f>
        <v>0</v>
      </c>
      <c r="K119" s="188"/>
      <c r="L119" s="193"/>
      <c r="M119" s="194"/>
      <c r="N119" s="195"/>
      <c r="O119" s="195"/>
      <c r="P119" s="196">
        <f>P120+P130+P151+P162</f>
        <v>0</v>
      </c>
      <c r="Q119" s="195"/>
      <c r="R119" s="196">
        <f>R120+R130+R151+R162</f>
        <v>7.407292389999999</v>
      </c>
      <c r="S119" s="195"/>
      <c r="T119" s="197">
        <f>T120+T130+T151+T162</f>
        <v>0</v>
      </c>
      <c r="AR119" s="198" t="s">
        <v>83</v>
      </c>
      <c r="AT119" s="199" t="s">
        <v>74</v>
      </c>
      <c r="AU119" s="199" t="s">
        <v>75</v>
      </c>
      <c r="AY119" s="198" t="s">
        <v>150</v>
      </c>
      <c r="BK119" s="200">
        <f>BK120+BK130+BK151+BK162</f>
        <v>0</v>
      </c>
    </row>
    <row r="120" spans="2:63" s="11" customFormat="1" ht="19.9" customHeight="1">
      <c r="B120" s="187"/>
      <c r="C120" s="188"/>
      <c r="D120" s="189" t="s">
        <v>74</v>
      </c>
      <c r="E120" s="201" t="s">
        <v>726</v>
      </c>
      <c r="F120" s="201" t="s">
        <v>727</v>
      </c>
      <c r="G120" s="188"/>
      <c r="H120" s="188"/>
      <c r="I120" s="191"/>
      <c r="J120" s="202">
        <f>BK120</f>
        <v>0</v>
      </c>
      <c r="K120" s="188"/>
      <c r="L120" s="193"/>
      <c r="M120" s="194"/>
      <c r="N120" s="195"/>
      <c r="O120" s="195"/>
      <c r="P120" s="196">
        <f>SUM(P121:P129)</f>
        <v>0</v>
      </c>
      <c r="Q120" s="195"/>
      <c r="R120" s="196">
        <f>SUM(R121:R129)</f>
        <v>0.0497457</v>
      </c>
      <c r="S120" s="195"/>
      <c r="T120" s="197">
        <f>SUM(T121:T129)</f>
        <v>0</v>
      </c>
      <c r="AR120" s="198" t="s">
        <v>83</v>
      </c>
      <c r="AT120" s="199" t="s">
        <v>74</v>
      </c>
      <c r="AU120" s="199" t="s">
        <v>24</v>
      </c>
      <c r="AY120" s="198" t="s">
        <v>150</v>
      </c>
      <c r="BK120" s="200">
        <f>SUM(BK121:BK129)</f>
        <v>0</v>
      </c>
    </row>
    <row r="121" spans="2:65" s="1" customFormat="1" ht="16.5" customHeight="1">
      <c r="B121" s="41"/>
      <c r="C121" s="203" t="s">
        <v>235</v>
      </c>
      <c r="D121" s="203" t="s">
        <v>153</v>
      </c>
      <c r="E121" s="204" t="s">
        <v>728</v>
      </c>
      <c r="F121" s="205" t="s">
        <v>821</v>
      </c>
      <c r="G121" s="206" t="s">
        <v>192</v>
      </c>
      <c r="H121" s="207">
        <v>47.844</v>
      </c>
      <c r="I121" s="208"/>
      <c r="J121" s="209">
        <f>ROUND(I121*H121,2)</f>
        <v>0</v>
      </c>
      <c r="K121" s="205" t="s">
        <v>22</v>
      </c>
      <c r="L121" s="61"/>
      <c r="M121" s="210" t="s">
        <v>22</v>
      </c>
      <c r="N121" s="211" t="s">
        <v>46</v>
      </c>
      <c r="O121" s="42"/>
      <c r="P121" s="212">
        <f>O121*H121</f>
        <v>0</v>
      </c>
      <c r="Q121" s="212">
        <v>0</v>
      </c>
      <c r="R121" s="212">
        <f>Q121*H121</f>
        <v>0</v>
      </c>
      <c r="S121" s="212">
        <v>0</v>
      </c>
      <c r="T121" s="213">
        <f>S121*H121</f>
        <v>0</v>
      </c>
      <c r="AR121" s="24" t="s">
        <v>269</v>
      </c>
      <c r="AT121" s="24" t="s">
        <v>153</v>
      </c>
      <c r="AU121" s="24" t="s">
        <v>83</v>
      </c>
      <c r="AY121" s="24" t="s">
        <v>150</v>
      </c>
      <c r="BE121" s="214">
        <f>IF(N121="základní",J121,0)</f>
        <v>0</v>
      </c>
      <c r="BF121" s="214">
        <f>IF(N121="snížená",J121,0)</f>
        <v>0</v>
      </c>
      <c r="BG121" s="214">
        <f>IF(N121="zákl. přenesená",J121,0)</f>
        <v>0</v>
      </c>
      <c r="BH121" s="214">
        <f>IF(N121="sníž. přenesená",J121,0)</f>
        <v>0</v>
      </c>
      <c r="BI121" s="214">
        <f>IF(N121="nulová",J121,0)</f>
        <v>0</v>
      </c>
      <c r="BJ121" s="24" t="s">
        <v>24</v>
      </c>
      <c r="BK121" s="214">
        <f>ROUND(I121*H121,2)</f>
        <v>0</v>
      </c>
      <c r="BL121" s="24" t="s">
        <v>269</v>
      </c>
      <c r="BM121" s="24" t="s">
        <v>822</v>
      </c>
    </row>
    <row r="122" spans="2:51" s="12" customFormat="1" ht="13.5">
      <c r="B122" s="222"/>
      <c r="C122" s="223"/>
      <c r="D122" s="219" t="s">
        <v>196</v>
      </c>
      <c r="E122" s="224" t="s">
        <v>22</v>
      </c>
      <c r="F122" s="225" t="s">
        <v>823</v>
      </c>
      <c r="G122" s="223"/>
      <c r="H122" s="226">
        <v>47.844</v>
      </c>
      <c r="I122" s="227"/>
      <c r="J122" s="223"/>
      <c r="K122" s="223"/>
      <c r="L122" s="228"/>
      <c r="M122" s="229"/>
      <c r="N122" s="230"/>
      <c r="O122" s="230"/>
      <c r="P122" s="230"/>
      <c r="Q122" s="230"/>
      <c r="R122" s="230"/>
      <c r="S122" s="230"/>
      <c r="T122" s="231"/>
      <c r="AT122" s="232" t="s">
        <v>196</v>
      </c>
      <c r="AU122" s="232" t="s">
        <v>83</v>
      </c>
      <c r="AV122" s="12" t="s">
        <v>83</v>
      </c>
      <c r="AW122" s="12" t="s">
        <v>38</v>
      </c>
      <c r="AX122" s="12" t="s">
        <v>24</v>
      </c>
      <c r="AY122" s="232" t="s">
        <v>150</v>
      </c>
    </row>
    <row r="123" spans="2:65" s="1" customFormat="1" ht="25.5" customHeight="1">
      <c r="B123" s="41"/>
      <c r="C123" s="203" t="s">
        <v>29</v>
      </c>
      <c r="D123" s="203" t="s">
        <v>153</v>
      </c>
      <c r="E123" s="204" t="s">
        <v>732</v>
      </c>
      <c r="F123" s="205" t="s">
        <v>733</v>
      </c>
      <c r="G123" s="206" t="s">
        <v>192</v>
      </c>
      <c r="H123" s="207">
        <v>55.8</v>
      </c>
      <c r="I123" s="208"/>
      <c r="J123" s="209">
        <f>ROUND(I123*H123,2)</f>
        <v>0</v>
      </c>
      <c r="K123" s="205" t="s">
        <v>157</v>
      </c>
      <c r="L123" s="61"/>
      <c r="M123" s="210" t="s">
        <v>22</v>
      </c>
      <c r="N123" s="211" t="s">
        <v>46</v>
      </c>
      <c r="O123" s="42"/>
      <c r="P123" s="212">
        <f>O123*H123</f>
        <v>0</v>
      </c>
      <c r="Q123" s="212">
        <v>0.00019</v>
      </c>
      <c r="R123" s="212">
        <f>Q123*H123</f>
        <v>0.010602</v>
      </c>
      <c r="S123" s="212">
        <v>0</v>
      </c>
      <c r="T123" s="213">
        <f>S123*H123</f>
        <v>0</v>
      </c>
      <c r="AR123" s="24" t="s">
        <v>269</v>
      </c>
      <c r="AT123" s="24" t="s">
        <v>153</v>
      </c>
      <c r="AU123" s="24" t="s">
        <v>83</v>
      </c>
      <c r="AY123" s="24" t="s">
        <v>150</v>
      </c>
      <c r="BE123" s="214">
        <f>IF(N123="základní",J123,0)</f>
        <v>0</v>
      </c>
      <c r="BF123" s="214">
        <f>IF(N123="snížená",J123,0)</f>
        <v>0</v>
      </c>
      <c r="BG123" s="214">
        <f>IF(N123="zákl. přenesená",J123,0)</f>
        <v>0</v>
      </c>
      <c r="BH123" s="214">
        <f>IF(N123="sníž. přenesená",J123,0)</f>
        <v>0</v>
      </c>
      <c r="BI123" s="214">
        <f>IF(N123="nulová",J123,0)</f>
        <v>0</v>
      </c>
      <c r="BJ123" s="24" t="s">
        <v>24</v>
      </c>
      <c r="BK123" s="214">
        <f>ROUND(I123*H123,2)</f>
        <v>0</v>
      </c>
      <c r="BL123" s="24" t="s">
        <v>269</v>
      </c>
      <c r="BM123" s="24" t="s">
        <v>824</v>
      </c>
    </row>
    <row r="124" spans="2:47" s="1" customFormat="1" ht="54">
      <c r="B124" s="41"/>
      <c r="C124" s="63"/>
      <c r="D124" s="219" t="s">
        <v>194</v>
      </c>
      <c r="E124" s="63"/>
      <c r="F124" s="220" t="s">
        <v>735</v>
      </c>
      <c r="G124" s="63"/>
      <c r="H124" s="63"/>
      <c r="I124" s="172"/>
      <c r="J124" s="63"/>
      <c r="K124" s="63"/>
      <c r="L124" s="61"/>
      <c r="M124" s="221"/>
      <c r="N124" s="42"/>
      <c r="O124" s="42"/>
      <c r="P124" s="42"/>
      <c r="Q124" s="42"/>
      <c r="R124" s="42"/>
      <c r="S124" s="42"/>
      <c r="T124" s="78"/>
      <c r="AT124" s="24" t="s">
        <v>194</v>
      </c>
      <c r="AU124" s="24" t="s">
        <v>83</v>
      </c>
    </row>
    <row r="125" spans="2:51" s="12" customFormat="1" ht="27">
      <c r="B125" s="222"/>
      <c r="C125" s="223"/>
      <c r="D125" s="219" t="s">
        <v>196</v>
      </c>
      <c r="E125" s="224" t="s">
        <v>22</v>
      </c>
      <c r="F125" s="225" t="s">
        <v>825</v>
      </c>
      <c r="G125" s="223"/>
      <c r="H125" s="226">
        <v>55.8</v>
      </c>
      <c r="I125" s="227"/>
      <c r="J125" s="223"/>
      <c r="K125" s="223"/>
      <c r="L125" s="228"/>
      <c r="M125" s="229"/>
      <c r="N125" s="230"/>
      <c r="O125" s="230"/>
      <c r="P125" s="230"/>
      <c r="Q125" s="230"/>
      <c r="R125" s="230"/>
      <c r="S125" s="230"/>
      <c r="T125" s="231"/>
      <c r="AT125" s="232" t="s">
        <v>196</v>
      </c>
      <c r="AU125" s="232" t="s">
        <v>83</v>
      </c>
      <c r="AV125" s="12" t="s">
        <v>83</v>
      </c>
      <c r="AW125" s="12" t="s">
        <v>38</v>
      </c>
      <c r="AX125" s="12" t="s">
        <v>24</v>
      </c>
      <c r="AY125" s="232" t="s">
        <v>150</v>
      </c>
    </row>
    <row r="126" spans="2:65" s="1" customFormat="1" ht="25.5" customHeight="1">
      <c r="B126" s="41"/>
      <c r="C126" s="245" t="s">
        <v>245</v>
      </c>
      <c r="D126" s="245" t="s">
        <v>281</v>
      </c>
      <c r="E126" s="246" t="s">
        <v>737</v>
      </c>
      <c r="F126" s="247" t="s">
        <v>738</v>
      </c>
      <c r="G126" s="248" t="s">
        <v>192</v>
      </c>
      <c r="H126" s="249">
        <v>64.17</v>
      </c>
      <c r="I126" s="250"/>
      <c r="J126" s="251">
        <f>ROUND(I126*H126,2)</f>
        <v>0</v>
      </c>
      <c r="K126" s="247" t="s">
        <v>22</v>
      </c>
      <c r="L126" s="252"/>
      <c r="M126" s="253" t="s">
        <v>22</v>
      </c>
      <c r="N126" s="254" t="s">
        <v>46</v>
      </c>
      <c r="O126" s="42"/>
      <c r="P126" s="212">
        <f>O126*H126</f>
        <v>0</v>
      </c>
      <c r="Q126" s="212">
        <v>0.00061</v>
      </c>
      <c r="R126" s="212">
        <f>Q126*H126</f>
        <v>0.0391437</v>
      </c>
      <c r="S126" s="212">
        <v>0</v>
      </c>
      <c r="T126" s="213">
        <f>S126*H126</f>
        <v>0</v>
      </c>
      <c r="AR126" s="24" t="s">
        <v>492</v>
      </c>
      <c r="AT126" s="24" t="s">
        <v>281</v>
      </c>
      <c r="AU126" s="24" t="s">
        <v>83</v>
      </c>
      <c r="AY126" s="24" t="s">
        <v>150</v>
      </c>
      <c r="BE126" s="214">
        <f>IF(N126="základní",J126,0)</f>
        <v>0</v>
      </c>
      <c r="BF126" s="214">
        <f>IF(N126="snížená",J126,0)</f>
        <v>0</v>
      </c>
      <c r="BG126" s="214">
        <f>IF(N126="zákl. přenesená",J126,0)</f>
        <v>0</v>
      </c>
      <c r="BH126" s="214">
        <f>IF(N126="sníž. přenesená",J126,0)</f>
        <v>0</v>
      </c>
      <c r="BI126" s="214">
        <f>IF(N126="nulová",J126,0)</f>
        <v>0</v>
      </c>
      <c r="BJ126" s="24" t="s">
        <v>24</v>
      </c>
      <c r="BK126" s="214">
        <f>ROUND(I126*H126,2)</f>
        <v>0</v>
      </c>
      <c r="BL126" s="24" t="s">
        <v>269</v>
      </c>
      <c r="BM126" s="24" t="s">
        <v>826</v>
      </c>
    </row>
    <row r="127" spans="2:51" s="12" customFormat="1" ht="13.5">
      <c r="B127" s="222"/>
      <c r="C127" s="223"/>
      <c r="D127" s="219" t="s">
        <v>196</v>
      </c>
      <c r="E127" s="224" t="s">
        <v>22</v>
      </c>
      <c r="F127" s="225" t="s">
        <v>827</v>
      </c>
      <c r="G127" s="223"/>
      <c r="H127" s="226">
        <v>64.17</v>
      </c>
      <c r="I127" s="227"/>
      <c r="J127" s="223"/>
      <c r="K127" s="223"/>
      <c r="L127" s="228"/>
      <c r="M127" s="229"/>
      <c r="N127" s="230"/>
      <c r="O127" s="230"/>
      <c r="P127" s="230"/>
      <c r="Q127" s="230"/>
      <c r="R127" s="230"/>
      <c r="S127" s="230"/>
      <c r="T127" s="231"/>
      <c r="AT127" s="232" t="s">
        <v>196</v>
      </c>
      <c r="AU127" s="232" t="s">
        <v>83</v>
      </c>
      <c r="AV127" s="12" t="s">
        <v>83</v>
      </c>
      <c r="AW127" s="12" t="s">
        <v>38</v>
      </c>
      <c r="AX127" s="12" t="s">
        <v>24</v>
      </c>
      <c r="AY127" s="232" t="s">
        <v>150</v>
      </c>
    </row>
    <row r="128" spans="2:65" s="1" customFormat="1" ht="25.5" customHeight="1">
      <c r="B128" s="41"/>
      <c r="C128" s="203" t="s">
        <v>250</v>
      </c>
      <c r="D128" s="203" t="s">
        <v>153</v>
      </c>
      <c r="E128" s="204" t="s">
        <v>741</v>
      </c>
      <c r="F128" s="205" t="s">
        <v>742</v>
      </c>
      <c r="G128" s="206" t="s">
        <v>699</v>
      </c>
      <c r="H128" s="268"/>
      <c r="I128" s="208"/>
      <c r="J128" s="209">
        <f>ROUND(I128*H128,2)</f>
        <v>0</v>
      </c>
      <c r="K128" s="205" t="s">
        <v>157</v>
      </c>
      <c r="L128" s="61"/>
      <c r="M128" s="210" t="s">
        <v>22</v>
      </c>
      <c r="N128" s="211" t="s">
        <v>46</v>
      </c>
      <c r="O128" s="42"/>
      <c r="P128" s="212">
        <f>O128*H128</f>
        <v>0</v>
      </c>
      <c r="Q128" s="212">
        <v>0</v>
      </c>
      <c r="R128" s="212">
        <f>Q128*H128</f>
        <v>0</v>
      </c>
      <c r="S128" s="212">
        <v>0</v>
      </c>
      <c r="T128" s="213">
        <f>S128*H128</f>
        <v>0</v>
      </c>
      <c r="AR128" s="24" t="s">
        <v>269</v>
      </c>
      <c r="AT128" s="24" t="s">
        <v>153</v>
      </c>
      <c r="AU128" s="24" t="s">
        <v>83</v>
      </c>
      <c r="AY128" s="24" t="s">
        <v>150</v>
      </c>
      <c r="BE128" s="214">
        <f>IF(N128="základní",J128,0)</f>
        <v>0</v>
      </c>
      <c r="BF128" s="214">
        <f>IF(N128="snížená",J128,0)</f>
        <v>0</v>
      </c>
      <c r="BG128" s="214">
        <f>IF(N128="zákl. přenesená",J128,0)</f>
        <v>0</v>
      </c>
      <c r="BH128" s="214">
        <f>IF(N128="sníž. přenesená",J128,0)</f>
        <v>0</v>
      </c>
      <c r="BI128" s="214">
        <f>IF(N128="nulová",J128,0)</f>
        <v>0</v>
      </c>
      <c r="BJ128" s="24" t="s">
        <v>24</v>
      </c>
      <c r="BK128" s="214">
        <f>ROUND(I128*H128,2)</f>
        <v>0</v>
      </c>
      <c r="BL128" s="24" t="s">
        <v>269</v>
      </c>
      <c r="BM128" s="24" t="s">
        <v>828</v>
      </c>
    </row>
    <row r="129" spans="2:47" s="1" customFormat="1" ht="189">
      <c r="B129" s="41"/>
      <c r="C129" s="63"/>
      <c r="D129" s="219" t="s">
        <v>194</v>
      </c>
      <c r="E129" s="63"/>
      <c r="F129" s="220" t="s">
        <v>744</v>
      </c>
      <c r="G129" s="63"/>
      <c r="H129" s="63"/>
      <c r="I129" s="172"/>
      <c r="J129" s="63"/>
      <c r="K129" s="63"/>
      <c r="L129" s="61"/>
      <c r="M129" s="221"/>
      <c r="N129" s="42"/>
      <c r="O129" s="42"/>
      <c r="P129" s="42"/>
      <c r="Q129" s="42"/>
      <c r="R129" s="42"/>
      <c r="S129" s="42"/>
      <c r="T129" s="78"/>
      <c r="AT129" s="24" t="s">
        <v>194</v>
      </c>
      <c r="AU129" s="24" t="s">
        <v>83</v>
      </c>
    </row>
    <row r="130" spans="2:63" s="11" customFormat="1" ht="29.85" customHeight="1">
      <c r="B130" s="187"/>
      <c r="C130" s="188"/>
      <c r="D130" s="189" t="s">
        <v>74</v>
      </c>
      <c r="E130" s="201" t="s">
        <v>745</v>
      </c>
      <c r="F130" s="201" t="s">
        <v>746</v>
      </c>
      <c r="G130" s="188"/>
      <c r="H130" s="188"/>
      <c r="I130" s="191"/>
      <c r="J130" s="202">
        <f>BK130</f>
        <v>0</v>
      </c>
      <c r="K130" s="188"/>
      <c r="L130" s="193"/>
      <c r="M130" s="194"/>
      <c r="N130" s="195"/>
      <c r="O130" s="195"/>
      <c r="P130" s="196">
        <f>SUM(P131:P150)</f>
        <v>0</v>
      </c>
      <c r="Q130" s="195"/>
      <c r="R130" s="196">
        <f>SUM(R131:R150)</f>
        <v>0.59684869</v>
      </c>
      <c r="S130" s="195"/>
      <c r="T130" s="197">
        <f>SUM(T131:T150)</f>
        <v>0</v>
      </c>
      <c r="AR130" s="198" t="s">
        <v>83</v>
      </c>
      <c r="AT130" s="199" t="s">
        <v>74</v>
      </c>
      <c r="AU130" s="199" t="s">
        <v>24</v>
      </c>
      <c r="AY130" s="198" t="s">
        <v>150</v>
      </c>
      <c r="BK130" s="200">
        <f>SUM(BK131:BK150)</f>
        <v>0</v>
      </c>
    </row>
    <row r="131" spans="2:65" s="1" customFormat="1" ht="38.25" customHeight="1">
      <c r="B131" s="41"/>
      <c r="C131" s="203" t="s">
        <v>254</v>
      </c>
      <c r="D131" s="203" t="s">
        <v>153</v>
      </c>
      <c r="E131" s="204" t="s">
        <v>747</v>
      </c>
      <c r="F131" s="205" t="s">
        <v>748</v>
      </c>
      <c r="G131" s="206" t="s">
        <v>213</v>
      </c>
      <c r="H131" s="207">
        <v>0.169</v>
      </c>
      <c r="I131" s="208"/>
      <c r="J131" s="209">
        <f>ROUND(I131*H131,2)</f>
        <v>0</v>
      </c>
      <c r="K131" s="205" t="s">
        <v>157</v>
      </c>
      <c r="L131" s="61"/>
      <c r="M131" s="210" t="s">
        <v>22</v>
      </c>
      <c r="N131" s="211" t="s">
        <v>46</v>
      </c>
      <c r="O131" s="42"/>
      <c r="P131" s="212">
        <f>O131*H131</f>
        <v>0</v>
      </c>
      <c r="Q131" s="212">
        <v>0.00189</v>
      </c>
      <c r="R131" s="212">
        <f>Q131*H131</f>
        <v>0.00031941</v>
      </c>
      <c r="S131" s="212">
        <v>0</v>
      </c>
      <c r="T131" s="213">
        <f>S131*H131</f>
        <v>0</v>
      </c>
      <c r="AR131" s="24" t="s">
        <v>269</v>
      </c>
      <c r="AT131" s="24" t="s">
        <v>153</v>
      </c>
      <c r="AU131" s="24" t="s">
        <v>83</v>
      </c>
      <c r="AY131" s="24" t="s">
        <v>150</v>
      </c>
      <c r="BE131" s="214">
        <f>IF(N131="základní",J131,0)</f>
        <v>0</v>
      </c>
      <c r="BF131" s="214">
        <f>IF(N131="snížená",J131,0)</f>
        <v>0</v>
      </c>
      <c r="BG131" s="214">
        <f>IF(N131="zákl. přenesená",J131,0)</f>
        <v>0</v>
      </c>
      <c r="BH131" s="214">
        <f>IF(N131="sníž. přenesená",J131,0)</f>
        <v>0</v>
      </c>
      <c r="BI131" s="214">
        <f>IF(N131="nulová",J131,0)</f>
        <v>0</v>
      </c>
      <c r="BJ131" s="24" t="s">
        <v>24</v>
      </c>
      <c r="BK131" s="214">
        <f>ROUND(I131*H131,2)</f>
        <v>0</v>
      </c>
      <c r="BL131" s="24" t="s">
        <v>269</v>
      </c>
      <c r="BM131" s="24" t="s">
        <v>829</v>
      </c>
    </row>
    <row r="132" spans="2:47" s="1" customFormat="1" ht="216">
      <c r="B132" s="41"/>
      <c r="C132" s="63"/>
      <c r="D132" s="219" t="s">
        <v>194</v>
      </c>
      <c r="E132" s="63"/>
      <c r="F132" s="220" t="s">
        <v>750</v>
      </c>
      <c r="G132" s="63"/>
      <c r="H132" s="63"/>
      <c r="I132" s="172"/>
      <c r="J132" s="63"/>
      <c r="K132" s="63"/>
      <c r="L132" s="61"/>
      <c r="M132" s="221"/>
      <c r="N132" s="42"/>
      <c r="O132" s="42"/>
      <c r="P132" s="42"/>
      <c r="Q132" s="42"/>
      <c r="R132" s="42"/>
      <c r="S132" s="42"/>
      <c r="T132" s="78"/>
      <c r="AT132" s="24" t="s">
        <v>194</v>
      </c>
      <c r="AU132" s="24" t="s">
        <v>83</v>
      </c>
    </row>
    <row r="133" spans="2:51" s="12" customFormat="1" ht="13.5">
      <c r="B133" s="222"/>
      <c r="C133" s="223"/>
      <c r="D133" s="219" t="s">
        <v>196</v>
      </c>
      <c r="E133" s="224" t="s">
        <v>22</v>
      </c>
      <c r="F133" s="225" t="s">
        <v>751</v>
      </c>
      <c r="G133" s="223"/>
      <c r="H133" s="226">
        <v>0.169</v>
      </c>
      <c r="I133" s="227"/>
      <c r="J133" s="223"/>
      <c r="K133" s="223"/>
      <c r="L133" s="228"/>
      <c r="M133" s="229"/>
      <c r="N133" s="230"/>
      <c r="O133" s="230"/>
      <c r="P133" s="230"/>
      <c r="Q133" s="230"/>
      <c r="R133" s="230"/>
      <c r="S133" s="230"/>
      <c r="T133" s="231"/>
      <c r="AT133" s="232" t="s">
        <v>196</v>
      </c>
      <c r="AU133" s="232" t="s">
        <v>83</v>
      </c>
      <c r="AV133" s="12" t="s">
        <v>83</v>
      </c>
      <c r="AW133" s="12" t="s">
        <v>38</v>
      </c>
      <c r="AX133" s="12" t="s">
        <v>24</v>
      </c>
      <c r="AY133" s="232" t="s">
        <v>150</v>
      </c>
    </row>
    <row r="134" spans="2:65" s="1" customFormat="1" ht="38.25" customHeight="1">
      <c r="B134" s="41"/>
      <c r="C134" s="203" t="s">
        <v>258</v>
      </c>
      <c r="D134" s="203" t="s">
        <v>153</v>
      </c>
      <c r="E134" s="204" t="s">
        <v>752</v>
      </c>
      <c r="F134" s="205" t="s">
        <v>753</v>
      </c>
      <c r="G134" s="206" t="s">
        <v>307</v>
      </c>
      <c r="H134" s="207">
        <v>18</v>
      </c>
      <c r="I134" s="208"/>
      <c r="J134" s="209">
        <f>ROUND(I134*H134,2)</f>
        <v>0</v>
      </c>
      <c r="K134" s="205" t="s">
        <v>157</v>
      </c>
      <c r="L134" s="61"/>
      <c r="M134" s="210" t="s">
        <v>22</v>
      </c>
      <c r="N134" s="211" t="s">
        <v>46</v>
      </c>
      <c r="O134" s="42"/>
      <c r="P134" s="212">
        <f>O134*H134</f>
        <v>0</v>
      </c>
      <c r="Q134" s="212">
        <v>0</v>
      </c>
      <c r="R134" s="212">
        <f>Q134*H134</f>
        <v>0</v>
      </c>
      <c r="S134" s="212">
        <v>0</v>
      </c>
      <c r="T134" s="213">
        <f>S134*H134</f>
        <v>0</v>
      </c>
      <c r="AR134" s="24" t="s">
        <v>269</v>
      </c>
      <c r="AT134" s="24" t="s">
        <v>153</v>
      </c>
      <c r="AU134" s="24" t="s">
        <v>83</v>
      </c>
      <c r="AY134" s="24" t="s">
        <v>150</v>
      </c>
      <c r="BE134" s="214">
        <f>IF(N134="základní",J134,0)</f>
        <v>0</v>
      </c>
      <c r="BF134" s="214">
        <f>IF(N134="snížená",J134,0)</f>
        <v>0</v>
      </c>
      <c r="BG134" s="214">
        <f>IF(N134="zákl. přenesená",J134,0)</f>
        <v>0</v>
      </c>
      <c r="BH134" s="214">
        <f>IF(N134="sníž. přenesená",J134,0)</f>
        <v>0</v>
      </c>
      <c r="BI134" s="214">
        <f>IF(N134="nulová",J134,0)</f>
        <v>0</v>
      </c>
      <c r="BJ134" s="24" t="s">
        <v>24</v>
      </c>
      <c r="BK134" s="214">
        <f>ROUND(I134*H134,2)</f>
        <v>0</v>
      </c>
      <c r="BL134" s="24" t="s">
        <v>269</v>
      </c>
      <c r="BM134" s="24" t="s">
        <v>830</v>
      </c>
    </row>
    <row r="135" spans="2:47" s="1" customFormat="1" ht="81">
      <c r="B135" s="41"/>
      <c r="C135" s="63"/>
      <c r="D135" s="219" t="s">
        <v>194</v>
      </c>
      <c r="E135" s="63"/>
      <c r="F135" s="220" t="s">
        <v>755</v>
      </c>
      <c r="G135" s="63"/>
      <c r="H135" s="63"/>
      <c r="I135" s="172"/>
      <c r="J135" s="63"/>
      <c r="K135" s="63"/>
      <c r="L135" s="61"/>
      <c r="M135" s="221"/>
      <c r="N135" s="42"/>
      <c r="O135" s="42"/>
      <c r="P135" s="42"/>
      <c r="Q135" s="42"/>
      <c r="R135" s="42"/>
      <c r="S135" s="42"/>
      <c r="T135" s="78"/>
      <c r="AT135" s="24" t="s">
        <v>194</v>
      </c>
      <c r="AU135" s="24" t="s">
        <v>83</v>
      </c>
    </row>
    <row r="136" spans="2:51" s="12" customFormat="1" ht="13.5">
      <c r="B136" s="222"/>
      <c r="C136" s="223"/>
      <c r="D136" s="219" t="s">
        <v>196</v>
      </c>
      <c r="E136" s="224" t="s">
        <v>22</v>
      </c>
      <c r="F136" s="225" t="s">
        <v>831</v>
      </c>
      <c r="G136" s="223"/>
      <c r="H136" s="226">
        <v>18</v>
      </c>
      <c r="I136" s="227"/>
      <c r="J136" s="223"/>
      <c r="K136" s="223"/>
      <c r="L136" s="228"/>
      <c r="M136" s="229"/>
      <c r="N136" s="230"/>
      <c r="O136" s="230"/>
      <c r="P136" s="230"/>
      <c r="Q136" s="230"/>
      <c r="R136" s="230"/>
      <c r="S136" s="230"/>
      <c r="T136" s="231"/>
      <c r="AT136" s="232" t="s">
        <v>196</v>
      </c>
      <c r="AU136" s="232" t="s">
        <v>83</v>
      </c>
      <c r="AV136" s="12" t="s">
        <v>83</v>
      </c>
      <c r="AW136" s="12" t="s">
        <v>38</v>
      </c>
      <c r="AX136" s="12" t="s">
        <v>24</v>
      </c>
      <c r="AY136" s="232" t="s">
        <v>150</v>
      </c>
    </row>
    <row r="137" spans="2:65" s="1" customFormat="1" ht="25.5" customHeight="1">
      <c r="B137" s="41"/>
      <c r="C137" s="245" t="s">
        <v>10</v>
      </c>
      <c r="D137" s="245" t="s">
        <v>281</v>
      </c>
      <c r="E137" s="246" t="s">
        <v>757</v>
      </c>
      <c r="F137" s="247" t="s">
        <v>758</v>
      </c>
      <c r="G137" s="248" t="s">
        <v>213</v>
      </c>
      <c r="H137" s="249">
        <v>0.127</v>
      </c>
      <c r="I137" s="250"/>
      <c r="J137" s="251">
        <f>ROUND(I137*H137,2)</f>
        <v>0</v>
      </c>
      <c r="K137" s="247" t="s">
        <v>157</v>
      </c>
      <c r="L137" s="252"/>
      <c r="M137" s="253" t="s">
        <v>22</v>
      </c>
      <c r="N137" s="254" t="s">
        <v>46</v>
      </c>
      <c r="O137" s="42"/>
      <c r="P137" s="212">
        <f>O137*H137</f>
        <v>0</v>
      </c>
      <c r="Q137" s="212">
        <v>0.55</v>
      </c>
      <c r="R137" s="212">
        <f>Q137*H137</f>
        <v>0.06985000000000001</v>
      </c>
      <c r="S137" s="212">
        <v>0</v>
      </c>
      <c r="T137" s="213">
        <f>S137*H137</f>
        <v>0</v>
      </c>
      <c r="AR137" s="24" t="s">
        <v>492</v>
      </c>
      <c r="AT137" s="24" t="s">
        <v>281</v>
      </c>
      <c r="AU137" s="24" t="s">
        <v>83</v>
      </c>
      <c r="AY137" s="24" t="s">
        <v>150</v>
      </c>
      <c r="BE137" s="214">
        <f>IF(N137="základní",J137,0)</f>
        <v>0</v>
      </c>
      <c r="BF137" s="214">
        <f>IF(N137="snížená",J137,0)</f>
        <v>0</v>
      </c>
      <c r="BG137" s="214">
        <f>IF(N137="zákl. přenesená",J137,0)</f>
        <v>0</v>
      </c>
      <c r="BH137" s="214">
        <f>IF(N137="sníž. přenesená",J137,0)</f>
        <v>0</v>
      </c>
      <c r="BI137" s="214">
        <f>IF(N137="nulová",J137,0)</f>
        <v>0</v>
      </c>
      <c r="BJ137" s="24" t="s">
        <v>24</v>
      </c>
      <c r="BK137" s="214">
        <f>ROUND(I137*H137,2)</f>
        <v>0</v>
      </c>
      <c r="BL137" s="24" t="s">
        <v>269</v>
      </c>
      <c r="BM137" s="24" t="s">
        <v>832</v>
      </c>
    </row>
    <row r="138" spans="2:51" s="12" customFormat="1" ht="13.5">
      <c r="B138" s="222"/>
      <c r="C138" s="223"/>
      <c r="D138" s="219" t="s">
        <v>196</v>
      </c>
      <c r="E138" s="224" t="s">
        <v>22</v>
      </c>
      <c r="F138" s="225" t="s">
        <v>833</v>
      </c>
      <c r="G138" s="223"/>
      <c r="H138" s="226">
        <v>0.127</v>
      </c>
      <c r="I138" s="227"/>
      <c r="J138" s="223"/>
      <c r="K138" s="223"/>
      <c r="L138" s="228"/>
      <c r="M138" s="229"/>
      <c r="N138" s="230"/>
      <c r="O138" s="230"/>
      <c r="P138" s="230"/>
      <c r="Q138" s="230"/>
      <c r="R138" s="230"/>
      <c r="S138" s="230"/>
      <c r="T138" s="231"/>
      <c r="AT138" s="232" t="s">
        <v>196</v>
      </c>
      <c r="AU138" s="232" t="s">
        <v>83</v>
      </c>
      <c r="AV138" s="12" t="s">
        <v>83</v>
      </c>
      <c r="AW138" s="12" t="s">
        <v>38</v>
      </c>
      <c r="AX138" s="12" t="s">
        <v>24</v>
      </c>
      <c r="AY138" s="232" t="s">
        <v>150</v>
      </c>
    </row>
    <row r="139" spans="2:65" s="1" customFormat="1" ht="38.25" customHeight="1">
      <c r="B139" s="41"/>
      <c r="C139" s="203" t="s">
        <v>269</v>
      </c>
      <c r="D139" s="203" t="s">
        <v>153</v>
      </c>
      <c r="E139" s="204" t="s">
        <v>761</v>
      </c>
      <c r="F139" s="205" t="s">
        <v>762</v>
      </c>
      <c r="G139" s="206" t="s">
        <v>192</v>
      </c>
      <c r="H139" s="207">
        <v>51.444</v>
      </c>
      <c r="I139" s="208"/>
      <c r="J139" s="209">
        <f>ROUND(I139*H139,2)</f>
        <v>0</v>
      </c>
      <c r="K139" s="205" t="s">
        <v>157</v>
      </c>
      <c r="L139" s="61"/>
      <c r="M139" s="210" t="s">
        <v>22</v>
      </c>
      <c r="N139" s="211" t="s">
        <v>46</v>
      </c>
      <c r="O139" s="42"/>
      <c r="P139" s="212">
        <f>O139*H139</f>
        <v>0</v>
      </c>
      <c r="Q139" s="212">
        <v>0</v>
      </c>
      <c r="R139" s="212">
        <f>Q139*H139</f>
        <v>0</v>
      </c>
      <c r="S139" s="212">
        <v>0</v>
      </c>
      <c r="T139" s="213">
        <f>S139*H139</f>
        <v>0</v>
      </c>
      <c r="AR139" s="24" t="s">
        <v>269</v>
      </c>
      <c r="AT139" s="24" t="s">
        <v>153</v>
      </c>
      <c r="AU139" s="24" t="s">
        <v>83</v>
      </c>
      <c r="AY139" s="24" t="s">
        <v>150</v>
      </c>
      <c r="BE139" s="214">
        <f>IF(N139="základní",J139,0)</f>
        <v>0</v>
      </c>
      <c r="BF139" s="214">
        <f>IF(N139="snížená",J139,0)</f>
        <v>0</v>
      </c>
      <c r="BG139" s="214">
        <f>IF(N139="zákl. přenesená",J139,0)</f>
        <v>0</v>
      </c>
      <c r="BH139" s="214">
        <f>IF(N139="sníž. přenesená",J139,0)</f>
        <v>0</v>
      </c>
      <c r="BI139" s="214">
        <f>IF(N139="nulová",J139,0)</f>
        <v>0</v>
      </c>
      <c r="BJ139" s="24" t="s">
        <v>24</v>
      </c>
      <c r="BK139" s="214">
        <f>ROUND(I139*H139,2)</f>
        <v>0</v>
      </c>
      <c r="BL139" s="24" t="s">
        <v>269</v>
      </c>
      <c r="BM139" s="24" t="s">
        <v>834</v>
      </c>
    </row>
    <row r="140" spans="2:47" s="1" customFormat="1" ht="81">
      <c r="B140" s="41"/>
      <c r="C140" s="63"/>
      <c r="D140" s="219" t="s">
        <v>194</v>
      </c>
      <c r="E140" s="63"/>
      <c r="F140" s="220" t="s">
        <v>764</v>
      </c>
      <c r="G140" s="63"/>
      <c r="H140" s="63"/>
      <c r="I140" s="172"/>
      <c r="J140" s="63"/>
      <c r="K140" s="63"/>
      <c r="L140" s="61"/>
      <c r="M140" s="221"/>
      <c r="N140" s="42"/>
      <c r="O140" s="42"/>
      <c r="P140" s="42"/>
      <c r="Q140" s="42"/>
      <c r="R140" s="42"/>
      <c r="S140" s="42"/>
      <c r="T140" s="78"/>
      <c r="AT140" s="24" t="s">
        <v>194</v>
      </c>
      <c r="AU140" s="24" t="s">
        <v>83</v>
      </c>
    </row>
    <row r="141" spans="2:51" s="12" customFormat="1" ht="13.5">
      <c r="B141" s="222"/>
      <c r="C141" s="223"/>
      <c r="D141" s="219" t="s">
        <v>196</v>
      </c>
      <c r="E141" s="224" t="s">
        <v>22</v>
      </c>
      <c r="F141" s="225" t="s">
        <v>835</v>
      </c>
      <c r="G141" s="223"/>
      <c r="H141" s="226">
        <v>51.444</v>
      </c>
      <c r="I141" s="227"/>
      <c r="J141" s="223"/>
      <c r="K141" s="223"/>
      <c r="L141" s="228"/>
      <c r="M141" s="229"/>
      <c r="N141" s="230"/>
      <c r="O141" s="230"/>
      <c r="P141" s="230"/>
      <c r="Q141" s="230"/>
      <c r="R141" s="230"/>
      <c r="S141" s="230"/>
      <c r="T141" s="231"/>
      <c r="AT141" s="232" t="s">
        <v>196</v>
      </c>
      <c r="AU141" s="232" t="s">
        <v>83</v>
      </c>
      <c r="AV141" s="12" t="s">
        <v>83</v>
      </c>
      <c r="AW141" s="12" t="s">
        <v>38</v>
      </c>
      <c r="AX141" s="12" t="s">
        <v>24</v>
      </c>
      <c r="AY141" s="232" t="s">
        <v>150</v>
      </c>
    </row>
    <row r="142" spans="2:65" s="1" customFormat="1" ht="25.5" customHeight="1">
      <c r="B142" s="41"/>
      <c r="C142" s="245" t="s">
        <v>274</v>
      </c>
      <c r="D142" s="245" t="s">
        <v>281</v>
      </c>
      <c r="E142" s="246" t="s">
        <v>766</v>
      </c>
      <c r="F142" s="247" t="s">
        <v>767</v>
      </c>
      <c r="G142" s="248" t="s">
        <v>192</v>
      </c>
      <c r="H142" s="249">
        <v>56.588</v>
      </c>
      <c r="I142" s="250"/>
      <c r="J142" s="251">
        <f>ROUND(I142*H142,2)</f>
        <v>0</v>
      </c>
      <c r="K142" s="247" t="s">
        <v>157</v>
      </c>
      <c r="L142" s="252"/>
      <c r="M142" s="253" t="s">
        <v>22</v>
      </c>
      <c r="N142" s="254" t="s">
        <v>46</v>
      </c>
      <c r="O142" s="42"/>
      <c r="P142" s="212">
        <f>O142*H142</f>
        <v>0</v>
      </c>
      <c r="Q142" s="212">
        <v>0.009</v>
      </c>
      <c r="R142" s="212">
        <f>Q142*H142</f>
        <v>0.509292</v>
      </c>
      <c r="S142" s="212">
        <v>0</v>
      </c>
      <c r="T142" s="213">
        <f>S142*H142</f>
        <v>0</v>
      </c>
      <c r="AR142" s="24" t="s">
        <v>492</v>
      </c>
      <c r="AT142" s="24" t="s">
        <v>281</v>
      </c>
      <c r="AU142" s="24" t="s">
        <v>83</v>
      </c>
      <c r="AY142" s="24" t="s">
        <v>150</v>
      </c>
      <c r="BE142" s="214">
        <f>IF(N142="základní",J142,0)</f>
        <v>0</v>
      </c>
      <c r="BF142" s="214">
        <f>IF(N142="snížená",J142,0)</f>
        <v>0</v>
      </c>
      <c r="BG142" s="214">
        <f>IF(N142="zákl. přenesená",J142,0)</f>
        <v>0</v>
      </c>
      <c r="BH142" s="214">
        <f>IF(N142="sníž. přenesená",J142,0)</f>
        <v>0</v>
      </c>
      <c r="BI142" s="214">
        <f>IF(N142="nulová",J142,0)</f>
        <v>0</v>
      </c>
      <c r="BJ142" s="24" t="s">
        <v>24</v>
      </c>
      <c r="BK142" s="214">
        <f>ROUND(I142*H142,2)</f>
        <v>0</v>
      </c>
      <c r="BL142" s="24" t="s">
        <v>269</v>
      </c>
      <c r="BM142" s="24" t="s">
        <v>836</v>
      </c>
    </row>
    <row r="143" spans="2:51" s="12" customFormat="1" ht="13.5">
      <c r="B143" s="222"/>
      <c r="C143" s="223"/>
      <c r="D143" s="219" t="s">
        <v>196</v>
      </c>
      <c r="E143" s="224" t="s">
        <v>22</v>
      </c>
      <c r="F143" s="225" t="s">
        <v>837</v>
      </c>
      <c r="G143" s="223"/>
      <c r="H143" s="226">
        <v>56.588</v>
      </c>
      <c r="I143" s="227"/>
      <c r="J143" s="223"/>
      <c r="K143" s="223"/>
      <c r="L143" s="228"/>
      <c r="M143" s="229"/>
      <c r="N143" s="230"/>
      <c r="O143" s="230"/>
      <c r="P143" s="230"/>
      <c r="Q143" s="230"/>
      <c r="R143" s="230"/>
      <c r="S143" s="230"/>
      <c r="T143" s="231"/>
      <c r="AT143" s="232" t="s">
        <v>196</v>
      </c>
      <c r="AU143" s="232" t="s">
        <v>83</v>
      </c>
      <c r="AV143" s="12" t="s">
        <v>83</v>
      </c>
      <c r="AW143" s="12" t="s">
        <v>38</v>
      </c>
      <c r="AX143" s="12" t="s">
        <v>24</v>
      </c>
      <c r="AY143" s="232" t="s">
        <v>150</v>
      </c>
    </row>
    <row r="144" spans="2:65" s="1" customFormat="1" ht="25.5" customHeight="1">
      <c r="B144" s="41"/>
      <c r="C144" s="203" t="s">
        <v>280</v>
      </c>
      <c r="D144" s="203" t="s">
        <v>153</v>
      </c>
      <c r="E144" s="204" t="s">
        <v>770</v>
      </c>
      <c r="F144" s="205" t="s">
        <v>771</v>
      </c>
      <c r="G144" s="206" t="s">
        <v>213</v>
      </c>
      <c r="H144" s="207">
        <v>0.744</v>
      </c>
      <c r="I144" s="208"/>
      <c r="J144" s="209">
        <f>ROUND(I144*H144,2)</f>
        <v>0</v>
      </c>
      <c r="K144" s="205" t="s">
        <v>157</v>
      </c>
      <c r="L144" s="61"/>
      <c r="M144" s="210" t="s">
        <v>22</v>
      </c>
      <c r="N144" s="211" t="s">
        <v>46</v>
      </c>
      <c r="O144" s="42"/>
      <c r="P144" s="212">
        <f>O144*H144</f>
        <v>0</v>
      </c>
      <c r="Q144" s="212">
        <v>0.02337</v>
      </c>
      <c r="R144" s="212">
        <f>Q144*H144</f>
        <v>0.017387279999999998</v>
      </c>
      <c r="S144" s="212">
        <v>0</v>
      </c>
      <c r="T144" s="213">
        <f>S144*H144</f>
        <v>0</v>
      </c>
      <c r="AR144" s="24" t="s">
        <v>269</v>
      </c>
      <c r="AT144" s="24" t="s">
        <v>153</v>
      </c>
      <c r="AU144" s="24" t="s">
        <v>83</v>
      </c>
      <c r="AY144" s="24" t="s">
        <v>150</v>
      </c>
      <c r="BE144" s="214">
        <f>IF(N144="základní",J144,0)</f>
        <v>0</v>
      </c>
      <c r="BF144" s="214">
        <f>IF(N144="snížená",J144,0)</f>
        <v>0</v>
      </c>
      <c r="BG144" s="214">
        <f>IF(N144="zákl. přenesená",J144,0)</f>
        <v>0</v>
      </c>
      <c r="BH144" s="214">
        <f>IF(N144="sníž. přenesená",J144,0)</f>
        <v>0</v>
      </c>
      <c r="BI144" s="214">
        <f>IF(N144="nulová",J144,0)</f>
        <v>0</v>
      </c>
      <c r="BJ144" s="24" t="s">
        <v>24</v>
      </c>
      <c r="BK144" s="214">
        <f>ROUND(I144*H144,2)</f>
        <v>0</v>
      </c>
      <c r="BL144" s="24" t="s">
        <v>269</v>
      </c>
      <c r="BM144" s="24" t="s">
        <v>838</v>
      </c>
    </row>
    <row r="145" spans="2:47" s="1" customFormat="1" ht="135">
      <c r="B145" s="41"/>
      <c r="C145" s="63"/>
      <c r="D145" s="219" t="s">
        <v>194</v>
      </c>
      <c r="E145" s="63"/>
      <c r="F145" s="220" t="s">
        <v>773</v>
      </c>
      <c r="G145" s="63"/>
      <c r="H145" s="63"/>
      <c r="I145" s="172"/>
      <c r="J145" s="63"/>
      <c r="K145" s="63"/>
      <c r="L145" s="61"/>
      <c r="M145" s="221"/>
      <c r="N145" s="42"/>
      <c r="O145" s="42"/>
      <c r="P145" s="42"/>
      <c r="Q145" s="42"/>
      <c r="R145" s="42"/>
      <c r="S145" s="42"/>
      <c r="T145" s="78"/>
      <c r="AT145" s="24" t="s">
        <v>194</v>
      </c>
      <c r="AU145" s="24" t="s">
        <v>83</v>
      </c>
    </row>
    <row r="146" spans="2:51" s="12" customFormat="1" ht="13.5">
      <c r="B146" s="222"/>
      <c r="C146" s="223"/>
      <c r="D146" s="219" t="s">
        <v>196</v>
      </c>
      <c r="E146" s="224" t="s">
        <v>22</v>
      </c>
      <c r="F146" s="225" t="s">
        <v>839</v>
      </c>
      <c r="G146" s="223"/>
      <c r="H146" s="226">
        <v>0.127</v>
      </c>
      <c r="I146" s="227"/>
      <c r="J146" s="223"/>
      <c r="K146" s="223"/>
      <c r="L146" s="228"/>
      <c r="M146" s="229"/>
      <c r="N146" s="230"/>
      <c r="O146" s="230"/>
      <c r="P146" s="230"/>
      <c r="Q146" s="230"/>
      <c r="R146" s="230"/>
      <c r="S146" s="230"/>
      <c r="T146" s="231"/>
      <c r="AT146" s="232" t="s">
        <v>196</v>
      </c>
      <c r="AU146" s="232" t="s">
        <v>83</v>
      </c>
      <c r="AV146" s="12" t="s">
        <v>83</v>
      </c>
      <c r="AW146" s="12" t="s">
        <v>38</v>
      </c>
      <c r="AX146" s="12" t="s">
        <v>75</v>
      </c>
      <c r="AY146" s="232" t="s">
        <v>150</v>
      </c>
    </row>
    <row r="147" spans="2:51" s="12" customFormat="1" ht="13.5">
      <c r="B147" s="222"/>
      <c r="C147" s="223"/>
      <c r="D147" s="219" t="s">
        <v>196</v>
      </c>
      <c r="E147" s="224" t="s">
        <v>22</v>
      </c>
      <c r="F147" s="225" t="s">
        <v>840</v>
      </c>
      <c r="G147" s="223"/>
      <c r="H147" s="226">
        <v>0.617</v>
      </c>
      <c r="I147" s="227"/>
      <c r="J147" s="223"/>
      <c r="K147" s="223"/>
      <c r="L147" s="228"/>
      <c r="M147" s="229"/>
      <c r="N147" s="230"/>
      <c r="O147" s="230"/>
      <c r="P147" s="230"/>
      <c r="Q147" s="230"/>
      <c r="R147" s="230"/>
      <c r="S147" s="230"/>
      <c r="T147" s="231"/>
      <c r="AT147" s="232" t="s">
        <v>196</v>
      </c>
      <c r="AU147" s="232" t="s">
        <v>83</v>
      </c>
      <c r="AV147" s="12" t="s">
        <v>83</v>
      </c>
      <c r="AW147" s="12" t="s">
        <v>38</v>
      </c>
      <c r="AX147" s="12" t="s">
        <v>75</v>
      </c>
      <c r="AY147" s="232" t="s">
        <v>150</v>
      </c>
    </row>
    <row r="148" spans="2:51" s="13" customFormat="1" ht="13.5">
      <c r="B148" s="233"/>
      <c r="C148" s="234"/>
      <c r="D148" s="219" t="s">
        <v>196</v>
      </c>
      <c r="E148" s="235" t="s">
        <v>22</v>
      </c>
      <c r="F148" s="236" t="s">
        <v>218</v>
      </c>
      <c r="G148" s="234"/>
      <c r="H148" s="237">
        <v>0.744</v>
      </c>
      <c r="I148" s="238"/>
      <c r="J148" s="234"/>
      <c r="K148" s="234"/>
      <c r="L148" s="239"/>
      <c r="M148" s="240"/>
      <c r="N148" s="241"/>
      <c r="O148" s="241"/>
      <c r="P148" s="241"/>
      <c r="Q148" s="241"/>
      <c r="R148" s="241"/>
      <c r="S148" s="241"/>
      <c r="T148" s="242"/>
      <c r="AT148" s="243" t="s">
        <v>196</v>
      </c>
      <c r="AU148" s="243" t="s">
        <v>83</v>
      </c>
      <c r="AV148" s="13" t="s">
        <v>169</v>
      </c>
      <c r="AW148" s="13" t="s">
        <v>38</v>
      </c>
      <c r="AX148" s="13" t="s">
        <v>24</v>
      </c>
      <c r="AY148" s="243" t="s">
        <v>150</v>
      </c>
    </row>
    <row r="149" spans="2:65" s="1" customFormat="1" ht="25.5" customHeight="1">
      <c r="B149" s="41"/>
      <c r="C149" s="203" t="s">
        <v>287</v>
      </c>
      <c r="D149" s="203" t="s">
        <v>153</v>
      </c>
      <c r="E149" s="204" t="s">
        <v>776</v>
      </c>
      <c r="F149" s="205" t="s">
        <v>777</v>
      </c>
      <c r="G149" s="206" t="s">
        <v>699</v>
      </c>
      <c r="H149" s="268"/>
      <c r="I149" s="208"/>
      <c r="J149" s="209">
        <f>ROUND(I149*H149,2)</f>
        <v>0</v>
      </c>
      <c r="K149" s="205" t="s">
        <v>157</v>
      </c>
      <c r="L149" s="61"/>
      <c r="M149" s="210" t="s">
        <v>22</v>
      </c>
      <c r="N149" s="211" t="s">
        <v>46</v>
      </c>
      <c r="O149" s="42"/>
      <c r="P149" s="212">
        <f>O149*H149</f>
        <v>0</v>
      </c>
      <c r="Q149" s="212">
        <v>0</v>
      </c>
      <c r="R149" s="212">
        <f>Q149*H149</f>
        <v>0</v>
      </c>
      <c r="S149" s="212">
        <v>0</v>
      </c>
      <c r="T149" s="213">
        <f>S149*H149</f>
        <v>0</v>
      </c>
      <c r="AR149" s="24" t="s">
        <v>269</v>
      </c>
      <c r="AT149" s="24" t="s">
        <v>153</v>
      </c>
      <c r="AU149" s="24" t="s">
        <v>83</v>
      </c>
      <c r="AY149" s="24" t="s">
        <v>150</v>
      </c>
      <c r="BE149" s="214">
        <f>IF(N149="základní",J149,0)</f>
        <v>0</v>
      </c>
      <c r="BF149" s="214">
        <f>IF(N149="snížená",J149,0)</f>
        <v>0</v>
      </c>
      <c r="BG149" s="214">
        <f>IF(N149="zákl. přenesená",J149,0)</f>
        <v>0</v>
      </c>
      <c r="BH149" s="214">
        <f>IF(N149="sníž. přenesená",J149,0)</f>
        <v>0</v>
      </c>
      <c r="BI149" s="214">
        <f>IF(N149="nulová",J149,0)</f>
        <v>0</v>
      </c>
      <c r="BJ149" s="24" t="s">
        <v>24</v>
      </c>
      <c r="BK149" s="214">
        <f>ROUND(I149*H149,2)</f>
        <v>0</v>
      </c>
      <c r="BL149" s="24" t="s">
        <v>269</v>
      </c>
      <c r="BM149" s="24" t="s">
        <v>841</v>
      </c>
    </row>
    <row r="150" spans="2:47" s="1" customFormat="1" ht="189">
      <c r="B150" s="41"/>
      <c r="C150" s="63"/>
      <c r="D150" s="219" t="s">
        <v>194</v>
      </c>
      <c r="E150" s="63"/>
      <c r="F150" s="220" t="s">
        <v>744</v>
      </c>
      <c r="G150" s="63"/>
      <c r="H150" s="63"/>
      <c r="I150" s="172"/>
      <c r="J150" s="63"/>
      <c r="K150" s="63"/>
      <c r="L150" s="61"/>
      <c r="M150" s="221"/>
      <c r="N150" s="42"/>
      <c r="O150" s="42"/>
      <c r="P150" s="42"/>
      <c r="Q150" s="42"/>
      <c r="R150" s="42"/>
      <c r="S150" s="42"/>
      <c r="T150" s="78"/>
      <c r="AT150" s="24" t="s">
        <v>194</v>
      </c>
      <c r="AU150" s="24" t="s">
        <v>83</v>
      </c>
    </row>
    <row r="151" spans="2:63" s="11" customFormat="1" ht="29.85" customHeight="1">
      <c r="B151" s="187"/>
      <c r="C151" s="188"/>
      <c r="D151" s="189" t="s">
        <v>74</v>
      </c>
      <c r="E151" s="201" t="s">
        <v>779</v>
      </c>
      <c r="F151" s="201" t="s">
        <v>780</v>
      </c>
      <c r="G151" s="188"/>
      <c r="H151" s="188"/>
      <c r="I151" s="191"/>
      <c r="J151" s="202">
        <f>BK151</f>
        <v>0</v>
      </c>
      <c r="K151" s="188"/>
      <c r="L151" s="193"/>
      <c r="M151" s="194"/>
      <c r="N151" s="195"/>
      <c r="O151" s="195"/>
      <c r="P151" s="196">
        <f>SUM(P152:P161)</f>
        <v>0</v>
      </c>
      <c r="Q151" s="195"/>
      <c r="R151" s="196">
        <f>SUM(R152:R161)</f>
        <v>0.13734</v>
      </c>
      <c r="S151" s="195"/>
      <c r="T151" s="197">
        <f>SUM(T152:T161)</f>
        <v>0</v>
      </c>
      <c r="AR151" s="198" t="s">
        <v>83</v>
      </c>
      <c r="AT151" s="199" t="s">
        <v>74</v>
      </c>
      <c r="AU151" s="199" t="s">
        <v>24</v>
      </c>
      <c r="AY151" s="198" t="s">
        <v>150</v>
      </c>
      <c r="BK151" s="200">
        <f>SUM(BK152:BK161)</f>
        <v>0</v>
      </c>
    </row>
    <row r="152" spans="2:65" s="1" customFormat="1" ht="25.5" customHeight="1">
      <c r="B152" s="41"/>
      <c r="C152" s="203" t="s">
        <v>291</v>
      </c>
      <c r="D152" s="203" t="s">
        <v>153</v>
      </c>
      <c r="E152" s="204" t="s">
        <v>781</v>
      </c>
      <c r="F152" s="205" t="s">
        <v>782</v>
      </c>
      <c r="G152" s="206" t="s">
        <v>307</v>
      </c>
      <c r="H152" s="207">
        <v>18</v>
      </c>
      <c r="I152" s="208"/>
      <c r="J152" s="209">
        <f>ROUND(I152*H152,2)</f>
        <v>0</v>
      </c>
      <c r="K152" s="205" t="s">
        <v>157</v>
      </c>
      <c r="L152" s="61"/>
      <c r="M152" s="210" t="s">
        <v>22</v>
      </c>
      <c r="N152" s="211" t="s">
        <v>46</v>
      </c>
      <c r="O152" s="42"/>
      <c r="P152" s="212">
        <f>O152*H152</f>
        <v>0</v>
      </c>
      <c r="Q152" s="212">
        <v>0.002</v>
      </c>
      <c r="R152" s="212">
        <f>Q152*H152</f>
        <v>0.036000000000000004</v>
      </c>
      <c r="S152" s="212">
        <v>0</v>
      </c>
      <c r="T152" s="213">
        <f>S152*H152</f>
        <v>0</v>
      </c>
      <c r="AR152" s="24" t="s">
        <v>269</v>
      </c>
      <c r="AT152" s="24" t="s">
        <v>153</v>
      </c>
      <c r="AU152" s="24" t="s">
        <v>83</v>
      </c>
      <c r="AY152" s="24" t="s">
        <v>150</v>
      </c>
      <c r="BE152" s="214">
        <f>IF(N152="základní",J152,0)</f>
        <v>0</v>
      </c>
      <c r="BF152" s="214">
        <f>IF(N152="snížená",J152,0)</f>
        <v>0</v>
      </c>
      <c r="BG152" s="214">
        <f>IF(N152="zákl. přenesená",J152,0)</f>
        <v>0</v>
      </c>
      <c r="BH152" s="214">
        <f>IF(N152="sníž. přenesená",J152,0)</f>
        <v>0</v>
      </c>
      <c r="BI152" s="214">
        <f>IF(N152="nulová",J152,0)</f>
        <v>0</v>
      </c>
      <c r="BJ152" s="24" t="s">
        <v>24</v>
      </c>
      <c r="BK152" s="214">
        <f>ROUND(I152*H152,2)</f>
        <v>0</v>
      </c>
      <c r="BL152" s="24" t="s">
        <v>269</v>
      </c>
      <c r="BM152" s="24" t="s">
        <v>842</v>
      </c>
    </row>
    <row r="153" spans="2:51" s="12" customFormat="1" ht="13.5">
      <c r="B153" s="222"/>
      <c r="C153" s="223"/>
      <c r="D153" s="219" t="s">
        <v>196</v>
      </c>
      <c r="E153" s="224" t="s">
        <v>22</v>
      </c>
      <c r="F153" s="225" t="s">
        <v>843</v>
      </c>
      <c r="G153" s="223"/>
      <c r="H153" s="226">
        <v>18</v>
      </c>
      <c r="I153" s="227"/>
      <c r="J153" s="223"/>
      <c r="K153" s="223"/>
      <c r="L153" s="228"/>
      <c r="M153" s="229"/>
      <c r="N153" s="230"/>
      <c r="O153" s="230"/>
      <c r="P153" s="230"/>
      <c r="Q153" s="230"/>
      <c r="R153" s="230"/>
      <c r="S153" s="230"/>
      <c r="T153" s="231"/>
      <c r="AT153" s="232" t="s">
        <v>196</v>
      </c>
      <c r="AU153" s="232" t="s">
        <v>83</v>
      </c>
      <c r="AV153" s="12" t="s">
        <v>83</v>
      </c>
      <c r="AW153" s="12" t="s">
        <v>38</v>
      </c>
      <c r="AX153" s="12" t="s">
        <v>24</v>
      </c>
      <c r="AY153" s="232" t="s">
        <v>150</v>
      </c>
    </row>
    <row r="154" spans="2:65" s="1" customFormat="1" ht="25.5" customHeight="1">
      <c r="B154" s="41"/>
      <c r="C154" s="203" t="s">
        <v>9</v>
      </c>
      <c r="D154" s="203" t="s">
        <v>153</v>
      </c>
      <c r="E154" s="204" t="s">
        <v>785</v>
      </c>
      <c r="F154" s="205" t="s">
        <v>786</v>
      </c>
      <c r="G154" s="206" t="s">
        <v>307</v>
      </c>
      <c r="H154" s="207">
        <v>18</v>
      </c>
      <c r="I154" s="208"/>
      <c r="J154" s="209">
        <f>ROUND(I154*H154,2)</f>
        <v>0</v>
      </c>
      <c r="K154" s="205" t="s">
        <v>157</v>
      </c>
      <c r="L154" s="61"/>
      <c r="M154" s="210" t="s">
        <v>22</v>
      </c>
      <c r="N154" s="211" t="s">
        <v>46</v>
      </c>
      <c r="O154" s="42"/>
      <c r="P154" s="212">
        <f>O154*H154</f>
        <v>0</v>
      </c>
      <c r="Q154" s="212">
        <v>0.00553</v>
      </c>
      <c r="R154" s="212">
        <f>Q154*H154</f>
        <v>0.09954</v>
      </c>
      <c r="S154" s="212">
        <v>0</v>
      </c>
      <c r="T154" s="213">
        <f>S154*H154</f>
        <v>0</v>
      </c>
      <c r="AR154" s="24" t="s">
        <v>269</v>
      </c>
      <c r="AT154" s="24" t="s">
        <v>153</v>
      </c>
      <c r="AU154" s="24" t="s">
        <v>83</v>
      </c>
      <c r="AY154" s="24" t="s">
        <v>150</v>
      </c>
      <c r="BE154" s="214">
        <f>IF(N154="základní",J154,0)</f>
        <v>0</v>
      </c>
      <c r="BF154" s="214">
        <f>IF(N154="snížená",J154,0)</f>
        <v>0</v>
      </c>
      <c r="BG154" s="214">
        <f>IF(N154="zákl. přenesená",J154,0)</f>
        <v>0</v>
      </c>
      <c r="BH154" s="214">
        <f>IF(N154="sníž. přenesená",J154,0)</f>
        <v>0</v>
      </c>
      <c r="BI154" s="214">
        <f>IF(N154="nulová",J154,0)</f>
        <v>0</v>
      </c>
      <c r="BJ154" s="24" t="s">
        <v>24</v>
      </c>
      <c r="BK154" s="214">
        <f>ROUND(I154*H154,2)</f>
        <v>0</v>
      </c>
      <c r="BL154" s="24" t="s">
        <v>269</v>
      </c>
      <c r="BM154" s="24" t="s">
        <v>844</v>
      </c>
    </row>
    <row r="155" spans="2:47" s="1" customFormat="1" ht="54">
      <c r="B155" s="41"/>
      <c r="C155" s="63"/>
      <c r="D155" s="219" t="s">
        <v>194</v>
      </c>
      <c r="E155" s="63"/>
      <c r="F155" s="220" t="s">
        <v>788</v>
      </c>
      <c r="G155" s="63"/>
      <c r="H155" s="63"/>
      <c r="I155" s="172"/>
      <c r="J155" s="63"/>
      <c r="K155" s="63"/>
      <c r="L155" s="61"/>
      <c r="M155" s="221"/>
      <c r="N155" s="42"/>
      <c r="O155" s="42"/>
      <c r="P155" s="42"/>
      <c r="Q155" s="42"/>
      <c r="R155" s="42"/>
      <c r="S155" s="42"/>
      <c r="T155" s="78"/>
      <c r="AT155" s="24" t="s">
        <v>194</v>
      </c>
      <c r="AU155" s="24" t="s">
        <v>83</v>
      </c>
    </row>
    <row r="156" spans="2:51" s="12" customFormat="1" ht="13.5">
      <c r="B156" s="222"/>
      <c r="C156" s="223"/>
      <c r="D156" s="219" t="s">
        <v>196</v>
      </c>
      <c r="E156" s="224" t="s">
        <v>22</v>
      </c>
      <c r="F156" s="225" t="s">
        <v>845</v>
      </c>
      <c r="G156" s="223"/>
      <c r="H156" s="226">
        <v>18</v>
      </c>
      <c r="I156" s="227"/>
      <c r="J156" s="223"/>
      <c r="K156" s="223"/>
      <c r="L156" s="228"/>
      <c r="M156" s="229"/>
      <c r="N156" s="230"/>
      <c r="O156" s="230"/>
      <c r="P156" s="230"/>
      <c r="Q156" s="230"/>
      <c r="R156" s="230"/>
      <c r="S156" s="230"/>
      <c r="T156" s="231"/>
      <c r="AT156" s="232" t="s">
        <v>196</v>
      </c>
      <c r="AU156" s="232" t="s">
        <v>83</v>
      </c>
      <c r="AV156" s="12" t="s">
        <v>83</v>
      </c>
      <c r="AW156" s="12" t="s">
        <v>38</v>
      </c>
      <c r="AX156" s="12" t="s">
        <v>24</v>
      </c>
      <c r="AY156" s="232" t="s">
        <v>150</v>
      </c>
    </row>
    <row r="157" spans="2:65" s="1" customFormat="1" ht="38.25" customHeight="1">
      <c r="B157" s="41"/>
      <c r="C157" s="203" t="s">
        <v>304</v>
      </c>
      <c r="D157" s="203" t="s">
        <v>153</v>
      </c>
      <c r="E157" s="204" t="s">
        <v>790</v>
      </c>
      <c r="F157" s="205" t="s">
        <v>791</v>
      </c>
      <c r="G157" s="206" t="s">
        <v>199</v>
      </c>
      <c r="H157" s="207">
        <v>18</v>
      </c>
      <c r="I157" s="208"/>
      <c r="J157" s="209">
        <f>ROUND(I157*H157,2)</f>
        <v>0</v>
      </c>
      <c r="K157" s="205" t="s">
        <v>157</v>
      </c>
      <c r="L157" s="61"/>
      <c r="M157" s="210" t="s">
        <v>22</v>
      </c>
      <c r="N157" s="211" t="s">
        <v>46</v>
      </c>
      <c r="O157" s="42"/>
      <c r="P157" s="212">
        <f>O157*H157</f>
        <v>0</v>
      </c>
      <c r="Q157" s="212">
        <v>0.0001</v>
      </c>
      <c r="R157" s="212">
        <f>Q157*H157</f>
        <v>0.0018000000000000002</v>
      </c>
      <c r="S157" s="212">
        <v>0</v>
      </c>
      <c r="T157" s="213">
        <f>S157*H157</f>
        <v>0</v>
      </c>
      <c r="AR157" s="24" t="s">
        <v>269</v>
      </c>
      <c r="AT157" s="24" t="s">
        <v>153</v>
      </c>
      <c r="AU157" s="24" t="s">
        <v>83</v>
      </c>
      <c r="AY157" s="24" t="s">
        <v>150</v>
      </c>
      <c r="BE157" s="214">
        <f>IF(N157="základní",J157,0)</f>
        <v>0</v>
      </c>
      <c r="BF157" s="214">
        <f>IF(N157="snížená",J157,0)</f>
        <v>0</v>
      </c>
      <c r="BG157" s="214">
        <f>IF(N157="zákl. přenesená",J157,0)</f>
        <v>0</v>
      </c>
      <c r="BH157" s="214">
        <f>IF(N157="sníž. přenesená",J157,0)</f>
        <v>0</v>
      </c>
      <c r="BI157" s="214">
        <f>IF(N157="nulová",J157,0)</f>
        <v>0</v>
      </c>
      <c r="BJ157" s="24" t="s">
        <v>24</v>
      </c>
      <c r="BK157" s="214">
        <f>ROUND(I157*H157,2)</f>
        <v>0</v>
      </c>
      <c r="BL157" s="24" t="s">
        <v>269</v>
      </c>
      <c r="BM157" s="24" t="s">
        <v>846</v>
      </c>
    </row>
    <row r="158" spans="2:47" s="1" customFormat="1" ht="54">
      <c r="B158" s="41"/>
      <c r="C158" s="63"/>
      <c r="D158" s="219" t="s">
        <v>194</v>
      </c>
      <c r="E158" s="63"/>
      <c r="F158" s="220" t="s">
        <v>788</v>
      </c>
      <c r="G158" s="63"/>
      <c r="H158" s="63"/>
      <c r="I158" s="172"/>
      <c r="J158" s="63"/>
      <c r="K158" s="63"/>
      <c r="L158" s="61"/>
      <c r="M158" s="221"/>
      <c r="N158" s="42"/>
      <c r="O158" s="42"/>
      <c r="P158" s="42"/>
      <c r="Q158" s="42"/>
      <c r="R158" s="42"/>
      <c r="S158" s="42"/>
      <c r="T158" s="78"/>
      <c r="AT158" s="24" t="s">
        <v>194</v>
      </c>
      <c r="AU158" s="24" t="s">
        <v>83</v>
      </c>
    </row>
    <row r="159" spans="2:51" s="12" customFormat="1" ht="13.5">
      <c r="B159" s="222"/>
      <c r="C159" s="223"/>
      <c r="D159" s="219" t="s">
        <v>196</v>
      </c>
      <c r="E159" s="224" t="s">
        <v>22</v>
      </c>
      <c r="F159" s="225" t="s">
        <v>845</v>
      </c>
      <c r="G159" s="223"/>
      <c r="H159" s="226">
        <v>18</v>
      </c>
      <c r="I159" s="227"/>
      <c r="J159" s="223"/>
      <c r="K159" s="223"/>
      <c r="L159" s="228"/>
      <c r="M159" s="229"/>
      <c r="N159" s="230"/>
      <c r="O159" s="230"/>
      <c r="P159" s="230"/>
      <c r="Q159" s="230"/>
      <c r="R159" s="230"/>
      <c r="S159" s="230"/>
      <c r="T159" s="231"/>
      <c r="AT159" s="232" t="s">
        <v>196</v>
      </c>
      <c r="AU159" s="232" t="s">
        <v>83</v>
      </c>
      <c r="AV159" s="12" t="s">
        <v>83</v>
      </c>
      <c r="AW159" s="12" t="s">
        <v>38</v>
      </c>
      <c r="AX159" s="12" t="s">
        <v>24</v>
      </c>
      <c r="AY159" s="232" t="s">
        <v>150</v>
      </c>
    </row>
    <row r="160" spans="2:65" s="1" customFormat="1" ht="25.5" customHeight="1">
      <c r="B160" s="41"/>
      <c r="C160" s="203" t="s">
        <v>310</v>
      </c>
      <c r="D160" s="203" t="s">
        <v>153</v>
      </c>
      <c r="E160" s="204" t="s">
        <v>793</v>
      </c>
      <c r="F160" s="205" t="s">
        <v>794</v>
      </c>
      <c r="G160" s="206" t="s">
        <v>699</v>
      </c>
      <c r="H160" s="268"/>
      <c r="I160" s="208"/>
      <c r="J160" s="209">
        <f>ROUND(I160*H160,2)</f>
        <v>0</v>
      </c>
      <c r="K160" s="205" t="s">
        <v>157</v>
      </c>
      <c r="L160" s="61"/>
      <c r="M160" s="210" t="s">
        <v>22</v>
      </c>
      <c r="N160" s="211" t="s">
        <v>46</v>
      </c>
      <c r="O160" s="42"/>
      <c r="P160" s="212">
        <f>O160*H160</f>
        <v>0</v>
      </c>
      <c r="Q160" s="212">
        <v>0</v>
      </c>
      <c r="R160" s="212">
        <f>Q160*H160</f>
        <v>0</v>
      </c>
      <c r="S160" s="212">
        <v>0</v>
      </c>
      <c r="T160" s="213">
        <f>S160*H160</f>
        <v>0</v>
      </c>
      <c r="AR160" s="24" t="s">
        <v>269</v>
      </c>
      <c r="AT160" s="24" t="s">
        <v>153</v>
      </c>
      <c r="AU160" s="24" t="s">
        <v>83</v>
      </c>
      <c r="AY160" s="24" t="s">
        <v>150</v>
      </c>
      <c r="BE160" s="214">
        <f>IF(N160="základní",J160,0)</f>
        <v>0</v>
      </c>
      <c r="BF160" s="214">
        <f>IF(N160="snížená",J160,0)</f>
        <v>0</v>
      </c>
      <c r="BG160" s="214">
        <f>IF(N160="zákl. přenesená",J160,0)</f>
        <v>0</v>
      </c>
      <c r="BH160" s="214">
        <f>IF(N160="sníž. přenesená",J160,0)</f>
        <v>0</v>
      </c>
      <c r="BI160" s="214">
        <f>IF(N160="nulová",J160,0)</f>
        <v>0</v>
      </c>
      <c r="BJ160" s="24" t="s">
        <v>24</v>
      </c>
      <c r="BK160" s="214">
        <f>ROUND(I160*H160,2)</f>
        <v>0</v>
      </c>
      <c r="BL160" s="24" t="s">
        <v>269</v>
      </c>
      <c r="BM160" s="24" t="s">
        <v>847</v>
      </c>
    </row>
    <row r="161" spans="2:47" s="1" customFormat="1" ht="189">
      <c r="B161" s="41"/>
      <c r="C161" s="63"/>
      <c r="D161" s="219" t="s">
        <v>194</v>
      </c>
      <c r="E161" s="63"/>
      <c r="F161" s="220" t="s">
        <v>796</v>
      </c>
      <c r="G161" s="63"/>
      <c r="H161" s="63"/>
      <c r="I161" s="172"/>
      <c r="J161" s="63"/>
      <c r="K161" s="63"/>
      <c r="L161" s="61"/>
      <c r="M161" s="221"/>
      <c r="N161" s="42"/>
      <c r="O161" s="42"/>
      <c r="P161" s="42"/>
      <c r="Q161" s="42"/>
      <c r="R161" s="42"/>
      <c r="S161" s="42"/>
      <c r="T161" s="78"/>
      <c r="AT161" s="24" t="s">
        <v>194</v>
      </c>
      <c r="AU161" s="24" t="s">
        <v>83</v>
      </c>
    </row>
    <row r="162" spans="2:63" s="11" customFormat="1" ht="29.85" customHeight="1">
      <c r="B162" s="187"/>
      <c r="C162" s="188"/>
      <c r="D162" s="189" t="s">
        <v>74</v>
      </c>
      <c r="E162" s="201" t="s">
        <v>797</v>
      </c>
      <c r="F162" s="201" t="s">
        <v>798</v>
      </c>
      <c r="G162" s="188"/>
      <c r="H162" s="188"/>
      <c r="I162" s="191"/>
      <c r="J162" s="202">
        <f>BK162</f>
        <v>0</v>
      </c>
      <c r="K162" s="188"/>
      <c r="L162" s="193"/>
      <c r="M162" s="194"/>
      <c r="N162" s="195"/>
      <c r="O162" s="195"/>
      <c r="P162" s="196">
        <f>SUM(P163:P169)</f>
        <v>0</v>
      </c>
      <c r="Q162" s="195"/>
      <c r="R162" s="196">
        <f>SUM(R163:R169)</f>
        <v>6.623358</v>
      </c>
      <c r="S162" s="195"/>
      <c r="T162" s="197">
        <f>SUM(T163:T169)</f>
        <v>0</v>
      </c>
      <c r="AR162" s="198" t="s">
        <v>83</v>
      </c>
      <c r="AT162" s="199" t="s">
        <v>74</v>
      </c>
      <c r="AU162" s="199" t="s">
        <v>24</v>
      </c>
      <c r="AY162" s="198" t="s">
        <v>150</v>
      </c>
      <c r="BK162" s="200">
        <f>SUM(BK163:BK169)</f>
        <v>0</v>
      </c>
    </row>
    <row r="163" spans="2:65" s="1" customFormat="1" ht="25.5" customHeight="1">
      <c r="B163" s="41"/>
      <c r="C163" s="203" t="s">
        <v>315</v>
      </c>
      <c r="D163" s="203" t="s">
        <v>153</v>
      </c>
      <c r="E163" s="204" t="s">
        <v>799</v>
      </c>
      <c r="F163" s="205" t="s">
        <v>800</v>
      </c>
      <c r="G163" s="206" t="s">
        <v>384</v>
      </c>
      <c r="H163" s="207">
        <v>6307.96</v>
      </c>
      <c r="I163" s="208"/>
      <c r="J163" s="209">
        <f>ROUND(I163*H163,2)</f>
        <v>0</v>
      </c>
      <c r="K163" s="205" t="s">
        <v>157</v>
      </c>
      <c r="L163" s="61"/>
      <c r="M163" s="210" t="s">
        <v>22</v>
      </c>
      <c r="N163" s="211" t="s">
        <v>46</v>
      </c>
      <c r="O163" s="42"/>
      <c r="P163" s="212">
        <f>O163*H163</f>
        <v>0</v>
      </c>
      <c r="Q163" s="212">
        <v>5E-05</v>
      </c>
      <c r="R163" s="212">
        <f>Q163*H163</f>
        <v>0.315398</v>
      </c>
      <c r="S163" s="212">
        <v>0</v>
      </c>
      <c r="T163" s="213">
        <f>S163*H163</f>
        <v>0</v>
      </c>
      <c r="AR163" s="24" t="s">
        <v>269</v>
      </c>
      <c r="AT163" s="24" t="s">
        <v>153</v>
      </c>
      <c r="AU163" s="24" t="s">
        <v>83</v>
      </c>
      <c r="AY163" s="24" t="s">
        <v>150</v>
      </c>
      <c r="BE163" s="214">
        <f>IF(N163="základní",J163,0)</f>
        <v>0</v>
      </c>
      <c r="BF163" s="214">
        <f>IF(N163="snížená",J163,0)</f>
        <v>0</v>
      </c>
      <c r="BG163" s="214">
        <f>IF(N163="zákl. přenesená",J163,0)</f>
        <v>0</v>
      </c>
      <c r="BH163" s="214">
        <f>IF(N163="sníž. přenesená",J163,0)</f>
        <v>0</v>
      </c>
      <c r="BI163" s="214">
        <f>IF(N163="nulová",J163,0)</f>
        <v>0</v>
      </c>
      <c r="BJ163" s="24" t="s">
        <v>24</v>
      </c>
      <c r="BK163" s="214">
        <f>ROUND(I163*H163,2)</f>
        <v>0</v>
      </c>
      <c r="BL163" s="24" t="s">
        <v>269</v>
      </c>
      <c r="BM163" s="24" t="s">
        <v>848</v>
      </c>
    </row>
    <row r="164" spans="2:47" s="1" customFormat="1" ht="40.5">
      <c r="B164" s="41"/>
      <c r="C164" s="63"/>
      <c r="D164" s="219" t="s">
        <v>194</v>
      </c>
      <c r="E164" s="63"/>
      <c r="F164" s="220" t="s">
        <v>802</v>
      </c>
      <c r="G164" s="63"/>
      <c r="H164" s="63"/>
      <c r="I164" s="172"/>
      <c r="J164" s="63"/>
      <c r="K164" s="63"/>
      <c r="L164" s="61"/>
      <c r="M164" s="221"/>
      <c r="N164" s="42"/>
      <c r="O164" s="42"/>
      <c r="P164" s="42"/>
      <c r="Q164" s="42"/>
      <c r="R164" s="42"/>
      <c r="S164" s="42"/>
      <c r="T164" s="78"/>
      <c r="AT164" s="24" t="s">
        <v>194</v>
      </c>
      <c r="AU164" s="24" t="s">
        <v>83</v>
      </c>
    </row>
    <row r="165" spans="2:51" s="12" customFormat="1" ht="13.5">
      <c r="B165" s="222"/>
      <c r="C165" s="223"/>
      <c r="D165" s="219" t="s">
        <v>196</v>
      </c>
      <c r="E165" s="224" t="s">
        <v>22</v>
      </c>
      <c r="F165" s="225" t="s">
        <v>849</v>
      </c>
      <c r="G165" s="223"/>
      <c r="H165" s="226">
        <v>6307.96</v>
      </c>
      <c r="I165" s="227"/>
      <c r="J165" s="223"/>
      <c r="K165" s="223"/>
      <c r="L165" s="228"/>
      <c r="M165" s="229"/>
      <c r="N165" s="230"/>
      <c r="O165" s="230"/>
      <c r="P165" s="230"/>
      <c r="Q165" s="230"/>
      <c r="R165" s="230"/>
      <c r="S165" s="230"/>
      <c r="T165" s="231"/>
      <c r="AT165" s="232" t="s">
        <v>196</v>
      </c>
      <c r="AU165" s="232" t="s">
        <v>83</v>
      </c>
      <c r="AV165" s="12" t="s">
        <v>83</v>
      </c>
      <c r="AW165" s="12" t="s">
        <v>38</v>
      </c>
      <c r="AX165" s="12" t="s">
        <v>24</v>
      </c>
      <c r="AY165" s="232" t="s">
        <v>150</v>
      </c>
    </row>
    <row r="166" spans="2:65" s="1" customFormat="1" ht="16.5" customHeight="1">
      <c r="B166" s="41"/>
      <c r="C166" s="245" t="s">
        <v>320</v>
      </c>
      <c r="D166" s="245" t="s">
        <v>281</v>
      </c>
      <c r="E166" s="246" t="s">
        <v>493</v>
      </c>
      <c r="F166" s="247" t="s">
        <v>804</v>
      </c>
      <c r="G166" s="248" t="s">
        <v>199</v>
      </c>
      <c r="H166" s="249">
        <v>4</v>
      </c>
      <c r="I166" s="250"/>
      <c r="J166" s="251">
        <f>ROUND(I166*H166,2)</f>
        <v>0</v>
      </c>
      <c r="K166" s="247" t="s">
        <v>22</v>
      </c>
      <c r="L166" s="252"/>
      <c r="M166" s="253" t="s">
        <v>22</v>
      </c>
      <c r="N166" s="254" t="s">
        <v>46</v>
      </c>
      <c r="O166" s="42"/>
      <c r="P166" s="212">
        <f>O166*H166</f>
        <v>0</v>
      </c>
      <c r="Q166" s="212">
        <v>1.57699</v>
      </c>
      <c r="R166" s="212">
        <f>Q166*H166</f>
        <v>6.30796</v>
      </c>
      <c r="S166" s="212">
        <v>0</v>
      </c>
      <c r="T166" s="213">
        <f>S166*H166</f>
        <v>0</v>
      </c>
      <c r="AR166" s="24" t="s">
        <v>492</v>
      </c>
      <c r="AT166" s="24" t="s">
        <v>281</v>
      </c>
      <c r="AU166" s="24" t="s">
        <v>83</v>
      </c>
      <c r="AY166" s="24" t="s">
        <v>150</v>
      </c>
      <c r="BE166" s="214">
        <f>IF(N166="základní",J166,0)</f>
        <v>0</v>
      </c>
      <c r="BF166" s="214">
        <f>IF(N166="snížená",J166,0)</f>
        <v>0</v>
      </c>
      <c r="BG166" s="214">
        <f>IF(N166="zákl. přenesená",J166,0)</f>
        <v>0</v>
      </c>
      <c r="BH166" s="214">
        <f>IF(N166="sníž. přenesená",J166,0)</f>
        <v>0</v>
      </c>
      <c r="BI166" s="214">
        <f>IF(N166="nulová",J166,0)</f>
        <v>0</v>
      </c>
      <c r="BJ166" s="24" t="s">
        <v>24</v>
      </c>
      <c r="BK166" s="214">
        <f>ROUND(I166*H166,2)</f>
        <v>0</v>
      </c>
      <c r="BL166" s="24" t="s">
        <v>269</v>
      </c>
      <c r="BM166" s="24" t="s">
        <v>850</v>
      </c>
    </row>
    <row r="167" spans="2:51" s="12" customFormat="1" ht="13.5">
      <c r="B167" s="222"/>
      <c r="C167" s="223"/>
      <c r="D167" s="219" t="s">
        <v>196</v>
      </c>
      <c r="E167" s="224" t="s">
        <v>22</v>
      </c>
      <c r="F167" s="225" t="s">
        <v>169</v>
      </c>
      <c r="G167" s="223"/>
      <c r="H167" s="226">
        <v>4</v>
      </c>
      <c r="I167" s="227"/>
      <c r="J167" s="223"/>
      <c r="K167" s="223"/>
      <c r="L167" s="228"/>
      <c r="M167" s="229"/>
      <c r="N167" s="230"/>
      <c r="O167" s="230"/>
      <c r="P167" s="230"/>
      <c r="Q167" s="230"/>
      <c r="R167" s="230"/>
      <c r="S167" s="230"/>
      <c r="T167" s="231"/>
      <c r="AT167" s="232" t="s">
        <v>196</v>
      </c>
      <c r="AU167" s="232" t="s">
        <v>83</v>
      </c>
      <c r="AV167" s="12" t="s">
        <v>83</v>
      </c>
      <c r="AW167" s="12" t="s">
        <v>38</v>
      </c>
      <c r="AX167" s="12" t="s">
        <v>24</v>
      </c>
      <c r="AY167" s="232" t="s">
        <v>150</v>
      </c>
    </row>
    <row r="168" spans="2:65" s="1" customFormat="1" ht="25.5" customHeight="1">
      <c r="B168" s="41"/>
      <c r="C168" s="203" t="s">
        <v>328</v>
      </c>
      <c r="D168" s="203" t="s">
        <v>153</v>
      </c>
      <c r="E168" s="204" t="s">
        <v>806</v>
      </c>
      <c r="F168" s="205" t="s">
        <v>807</v>
      </c>
      <c r="G168" s="206" t="s">
        <v>699</v>
      </c>
      <c r="H168" s="268"/>
      <c r="I168" s="208"/>
      <c r="J168" s="209">
        <f>ROUND(I168*H168,2)</f>
        <v>0</v>
      </c>
      <c r="K168" s="205" t="s">
        <v>157</v>
      </c>
      <c r="L168" s="61"/>
      <c r="M168" s="210" t="s">
        <v>22</v>
      </c>
      <c r="N168" s="211" t="s">
        <v>46</v>
      </c>
      <c r="O168" s="42"/>
      <c r="P168" s="212">
        <f>O168*H168</f>
        <v>0</v>
      </c>
      <c r="Q168" s="212">
        <v>0</v>
      </c>
      <c r="R168" s="212">
        <f>Q168*H168</f>
        <v>0</v>
      </c>
      <c r="S168" s="212">
        <v>0</v>
      </c>
      <c r="T168" s="213">
        <f>S168*H168</f>
        <v>0</v>
      </c>
      <c r="AR168" s="24" t="s">
        <v>269</v>
      </c>
      <c r="AT168" s="24" t="s">
        <v>153</v>
      </c>
      <c r="AU168" s="24" t="s">
        <v>83</v>
      </c>
      <c r="AY168" s="24" t="s">
        <v>150</v>
      </c>
      <c r="BE168" s="214">
        <f>IF(N168="základní",J168,0)</f>
        <v>0</v>
      </c>
      <c r="BF168" s="214">
        <f>IF(N168="snížená",J168,0)</f>
        <v>0</v>
      </c>
      <c r="BG168" s="214">
        <f>IF(N168="zákl. přenesená",J168,0)</f>
        <v>0</v>
      </c>
      <c r="BH168" s="214">
        <f>IF(N168="sníž. přenesená",J168,0)</f>
        <v>0</v>
      </c>
      <c r="BI168" s="214">
        <f>IF(N168="nulová",J168,0)</f>
        <v>0</v>
      </c>
      <c r="BJ168" s="24" t="s">
        <v>24</v>
      </c>
      <c r="BK168" s="214">
        <f>ROUND(I168*H168,2)</f>
        <v>0</v>
      </c>
      <c r="BL168" s="24" t="s">
        <v>269</v>
      </c>
      <c r="BM168" s="24" t="s">
        <v>851</v>
      </c>
    </row>
    <row r="169" spans="2:47" s="1" customFormat="1" ht="189">
      <c r="B169" s="41"/>
      <c r="C169" s="63"/>
      <c r="D169" s="219" t="s">
        <v>194</v>
      </c>
      <c r="E169" s="63"/>
      <c r="F169" s="220" t="s">
        <v>809</v>
      </c>
      <c r="G169" s="63"/>
      <c r="H169" s="63"/>
      <c r="I169" s="172"/>
      <c r="J169" s="63"/>
      <c r="K169" s="63"/>
      <c r="L169" s="61"/>
      <c r="M169" s="221"/>
      <c r="N169" s="42"/>
      <c r="O169" s="42"/>
      <c r="P169" s="42"/>
      <c r="Q169" s="42"/>
      <c r="R169" s="42"/>
      <c r="S169" s="42"/>
      <c r="T169" s="78"/>
      <c r="AT169" s="24" t="s">
        <v>194</v>
      </c>
      <c r="AU169" s="24" t="s">
        <v>83</v>
      </c>
    </row>
    <row r="170" spans="2:63" s="11" customFormat="1" ht="37.35" customHeight="1">
      <c r="B170" s="187"/>
      <c r="C170" s="188"/>
      <c r="D170" s="189" t="s">
        <v>74</v>
      </c>
      <c r="E170" s="190" t="s">
        <v>281</v>
      </c>
      <c r="F170" s="190" t="s">
        <v>852</v>
      </c>
      <c r="G170" s="188"/>
      <c r="H170" s="188"/>
      <c r="I170" s="191"/>
      <c r="J170" s="192">
        <f>BK170</f>
        <v>0</v>
      </c>
      <c r="K170" s="188"/>
      <c r="L170" s="193"/>
      <c r="M170" s="194"/>
      <c r="N170" s="195"/>
      <c r="O170" s="195"/>
      <c r="P170" s="196">
        <f>P171</f>
        <v>0</v>
      </c>
      <c r="Q170" s="195"/>
      <c r="R170" s="196">
        <f>R171</f>
        <v>0</v>
      </c>
      <c r="S170" s="195"/>
      <c r="T170" s="197">
        <f>T171</f>
        <v>0</v>
      </c>
      <c r="AR170" s="198" t="s">
        <v>163</v>
      </c>
      <c r="AT170" s="199" t="s">
        <v>74</v>
      </c>
      <c r="AU170" s="199" t="s">
        <v>75</v>
      </c>
      <c r="AY170" s="198" t="s">
        <v>150</v>
      </c>
      <c r="BK170" s="200">
        <f>BK171</f>
        <v>0</v>
      </c>
    </row>
    <row r="171" spans="2:63" s="11" customFormat="1" ht="19.9" customHeight="1">
      <c r="B171" s="187"/>
      <c r="C171" s="188"/>
      <c r="D171" s="189" t="s">
        <v>74</v>
      </c>
      <c r="E171" s="201" t="s">
        <v>853</v>
      </c>
      <c r="F171" s="201" t="s">
        <v>854</v>
      </c>
      <c r="G171" s="188"/>
      <c r="H171" s="188"/>
      <c r="I171" s="191"/>
      <c r="J171" s="202">
        <f>BK171</f>
        <v>0</v>
      </c>
      <c r="K171" s="188"/>
      <c r="L171" s="193"/>
      <c r="M171" s="194"/>
      <c r="N171" s="195"/>
      <c r="O171" s="195"/>
      <c r="P171" s="196">
        <f>SUM(P172:P173)</f>
        <v>0</v>
      </c>
      <c r="Q171" s="195"/>
      <c r="R171" s="196">
        <f>SUM(R172:R173)</f>
        <v>0</v>
      </c>
      <c r="S171" s="195"/>
      <c r="T171" s="197">
        <f>SUM(T172:T173)</f>
        <v>0</v>
      </c>
      <c r="AR171" s="198" t="s">
        <v>163</v>
      </c>
      <c r="AT171" s="199" t="s">
        <v>74</v>
      </c>
      <c r="AU171" s="199" t="s">
        <v>24</v>
      </c>
      <c r="AY171" s="198" t="s">
        <v>150</v>
      </c>
      <c r="BK171" s="200">
        <f>SUM(BK172:BK173)</f>
        <v>0</v>
      </c>
    </row>
    <row r="172" spans="2:65" s="1" customFormat="1" ht="25.5" customHeight="1">
      <c r="B172" s="41"/>
      <c r="C172" s="203" t="s">
        <v>334</v>
      </c>
      <c r="D172" s="203" t="s">
        <v>153</v>
      </c>
      <c r="E172" s="204" t="s">
        <v>855</v>
      </c>
      <c r="F172" s="205" t="s">
        <v>856</v>
      </c>
      <c r="G172" s="206" t="s">
        <v>199</v>
      </c>
      <c r="H172" s="207">
        <v>20</v>
      </c>
      <c r="I172" s="208">
        <f>'Zamykací mechynismus_rozpočet'!F22</f>
        <v>0</v>
      </c>
      <c r="J172" s="209">
        <f>ROUND(I172*H172,2)</f>
        <v>0</v>
      </c>
      <c r="K172" s="205" t="s">
        <v>22</v>
      </c>
      <c r="L172" s="61"/>
      <c r="M172" s="210" t="s">
        <v>22</v>
      </c>
      <c r="N172" s="211" t="s">
        <v>46</v>
      </c>
      <c r="O172" s="42"/>
      <c r="P172" s="212">
        <f>O172*H172</f>
        <v>0</v>
      </c>
      <c r="Q172" s="212">
        <v>0</v>
      </c>
      <c r="R172" s="212">
        <f>Q172*H172</f>
        <v>0</v>
      </c>
      <c r="S172" s="212">
        <v>0</v>
      </c>
      <c r="T172" s="213">
        <f>S172*H172</f>
        <v>0</v>
      </c>
      <c r="AR172" s="24" t="s">
        <v>663</v>
      </c>
      <c r="AT172" s="24" t="s">
        <v>153</v>
      </c>
      <c r="AU172" s="24" t="s">
        <v>83</v>
      </c>
      <c r="AY172" s="24" t="s">
        <v>150</v>
      </c>
      <c r="BE172" s="214">
        <f>IF(N172="základní",J172,0)</f>
        <v>0</v>
      </c>
      <c r="BF172" s="214">
        <f>IF(N172="snížená",J172,0)</f>
        <v>0</v>
      </c>
      <c r="BG172" s="214">
        <f>IF(N172="zákl. přenesená",J172,0)</f>
        <v>0</v>
      </c>
      <c r="BH172" s="214">
        <f>IF(N172="sníž. přenesená",J172,0)</f>
        <v>0</v>
      </c>
      <c r="BI172" s="214">
        <f>IF(N172="nulová",J172,0)</f>
        <v>0</v>
      </c>
      <c r="BJ172" s="24" t="s">
        <v>24</v>
      </c>
      <c r="BK172" s="214">
        <f>ROUND(I172*H172,2)</f>
        <v>0</v>
      </c>
      <c r="BL172" s="24" t="s">
        <v>663</v>
      </c>
      <c r="BM172" s="24" t="s">
        <v>857</v>
      </c>
    </row>
    <row r="173" spans="2:51" s="12" customFormat="1" ht="27">
      <c r="B173" s="222"/>
      <c r="C173" s="223"/>
      <c r="D173" s="219" t="s">
        <v>196</v>
      </c>
      <c r="E173" s="224" t="s">
        <v>22</v>
      </c>
      <c r="F173" s="225" t="s">
        <v>858</v>
      </c>
      <c r="G173" s="223"/>
      <c r="H173" s="226">
        <v>20</v>
      </c>
      <c r="I173" s="227"/>
      <c r="J173" s="223"/>
      <c r="K173" s="223"/>
      <c r="L173" s="228"/>
      <c r="M173" s="271"/>
      <c r="N173" s="272"/>
      <c r="O173" s="272"/>
      <c r="P173" s="272"/>
      <c r="Q173" s="272"/>
      <c r="R173" s="272"/>
      <c r="S173" s="272"/>
      <c r="T173" s="273"/>
      <c r="AT173" s="232" t="s">
        <v>196</v>
      </c>
      <c r="AU173" s="232" t="s">
        <v>83</v>
      </c>
      <c r="AV173" s="12" t="s">
        <v>83</v>
      </c>
      <c r="AW173" s="12" t="s">
        <v>38</v>
      </c>
      <c r="AX173" s="12" t="s">
        <v>24</v>
      </c>
      <c r="AY173" s="232" t="s">
        <v>150</v>
      </c>
    </row>
    <row r="174" spans="2:12" s="1" customFormat="1" ht="6.95" customHeight="1">
      <c r="B174" s="56"/>
      <c r="C174" s="57"/>
      <c r="D174" s="57"/>
      <c r="E174" s="57"/>
      <c r="F174" s="57"/>
      <c r="G174" s="57"/>
      <c r="H174" s="57"/>
      <c r="I174" s="148"/>
      <c r="J174" s="57"/>
      <c r="K174" s="57"/>
      <c r="L174" s="61"/>
    </row>
  </sheetData>
  <sheetProtection algorithmName="SHA-512" hashValue="ctkQYUmiKnRIcPRT8/DTxRK5KfLjx2dScL7xamRLgxoRxIos8FFOqrlOF7R0IyVX4hJbw93bl7vbcvSj5yxo7g==" saltValue="Jyt98vbTR4BGdSs0G3UeNK32mHDSjSFkUMcWsaJaeX8Pe6CaxfX3mN9ZRSrpxsWcZhBZ8AOM+4sd2MYw1J/fwQ==" spinCount="100000" sheet="1" objects="1" scenarios="1" formatColumns="0" formatRows="0" autoFilter="0"/>
  <autoFilter ref="C91:K173"/>
  <mergeCells count="13">
    <mergeCell ref="E84:H84"/>
    <mergeCell ref="G1:H1"/>
    <mergeCell ref="L2:V2"/>
    <mergeCell ref="E49:H49"/>
    <mergeCell ref="E51:H51"/>
    <mergeCell ref="J55:J56"/>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2"/>
  <sheetViews>
    <sheetView showGridLines="0" workbookViewId="0" topLeftCell="A1">
      <pane ySplit="1" topLeftCell="A2"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115</v>
      </c>
      <c r="G1" s="411" t="s">
        <v>116</v>
      </c>
      <c r="H1" s="411"/>
      <c r="I1" s="124"/>
      <c r="J1" s="123" t="s">
        <v>117</v>
      </c>
      <c r="K1" s="122" t="s">
        <v>118</v>
      </c>
      <c r="L1" s="123" t="s">
        <v>119</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76"/>
      <c r="M2" s="376"/>
      <c r="N2" s="376"/>
      <c r="O2" s="376"/>
      <c r="P2" s="376"/>
      <c r="Q2" s="376"/>
      <c r="R2" s="376"/>
      <c r="S2" s="376"/>
      <c r="T2" s="376"/>
      <c r="U2" s="376"/>
      <c r="V2" s="376"/>
      <c r="AT2" s="24" t="s">
        <v>106</v>
      </c>
    </row>
    <row r="3" spans="2:46" ht="6.95" customHeight="1">
      <c r="B3" s="25"/>
      <c r="C3" s="26"/>
      <c r="D3" s="26"/>
      <c r="E3" s="26"/>
      <c r="F3" s="26"/>
      <c r="G3" s="26"/>
      <c r="H3" s="26"/>
      <c r="I3" s="125"/>
      <c r="J3" s="26"/>
      <c r="K3" s="27"/>
      <c r="AT3" s="24" t="s">
        <v>83</v>
      </c>
    </row>
    <row r="4" spans="2:46" ht="36.95" customHeight="1">
      <c r="B4" s="28"/>
      <c r="C4" s="29"/>
      <c r="D4" s="30" t="s">
        <v>120</v>
      </c>
      <c r="E4" s="29"/>
      <c r="F4" s="29"/>
      <c r="G4" s="29"/>
      <c r="H4" s="29"/>
      <c r="I4" s="126"/>
      <c r="J4" s="29"/>
      <c r="K4" s="31"/>
      <c r="M4" s="32" t="s">
        <v>12</v>
      </c>
      <c r="AT4" s="24" t="s">
        <v>6</v>
      </c>
    </row>
    <row r="5" spans="2:11" ht="6.95" customHeight="1">
      <c r="B5" s="28"/>
      <c r="C5" s="29"/>
      <c r="D5" s="29"/>
      <c r="E5" s="29"/>
      <c r="F5" s="29"/>
      <c r="G5" s="29"/>
      <c r="H5" s="29"/>
      <c r="I5" s="126"/>
      <c r="J5" s="29"/>
      <c r="K5" s="31"/>
    </row>
    <row r="6" spans="2:11" ht="15">
      <c r="B6" s="28"/>
      <c r="C6" s="29"/>
      <c r="D6" s="37" t="s">
        <v>18</v>
      </c>
      <c r="E6" s="29"/>
      <c r="F6" s="29"/>
      <c r="G6" s="29"/>
      <c r="H6" s="29"/>
      <c r="I6" s="126"/>
      <c r="J6" s="29"/>
      <c r="K6" s="31"/>
    </row>
    <row r="7" spans="2:11" ht="16.5" customHeight="1">
      <c r="B7" s="28"/>
      <c r="C7" s="29"/>
      <c r="D7" s="29"/>
      <c r="E7" s="412" t="str">
        <f>'Rekapitulace stavby'!K6</f>
        <v>STAVEBNÍ ÚPRAVY V OKOLÍ NÁDRAŽÍ V ČESKÉM BRODĚ- ČÁST4 - PARKOVIŠTĚ V NÁKLADOVÉ ČÁSTI NÁDRAŽÍ</v>
      </c>
      <c r="F7" s="418"/>
      <c r="G7" s="418"/>
      <c r="H7" s="418"/>
      <c r="I7" s="126"/>
      <c r="J7" s="29"/>
      <c r="K7" s="31"/>
    </row>
    <row r="8" spans="2:11" ht="15">
      <c r="B8" s="28"/>
      <c r="C8" s="29"/>
      <c r="D8" s="37" t="s">
        <v>121</v>
      </c>
      <c r="E8" s="29"/>
      <c r="F8" s="29"/>
      <c r="G8" s="29"/>
      <c r="H8" s="29"/>
      <c r="I8" s="126"/>
      <c r="J8" s="29"/>
      <c r="K8" s="31"/>
    </row>
    <row r="9" spans="2:11" s="1" customFormat="1" ht="16.5" customHeight="1">
      <c r="B9" s="41"/>
      <c r="C9" s="42"/>
      <c r="D9" s="42"/>
      <c r="E9" s="412" t="s">
        <v>859</v>
      </c>
      <c r="F9" s="413"/>
      <c r="G9" s="413"/>
      <c r="H9" s="413"/>
      <c r="I9" s="127"/>
      <c r="J9" s="42"/>
      <c r="K9" s="45"/>
    </row>
    <row r="10" spans="2:11" s="1" customFormat="1" ht="15">
      <c r="B10" s="41"/>
      <c r="C10" s="42"/>
      <c r="D10" s="37" t="s">
        <v>123</v>
      </c>
      <c r="E10" s="42"/>
      <c r="F10" s="42"/>
      <c r="G10" s="42"/>
      <c r="H10" s="42"/>
      <c r="I10" s="127"/>
      <c r="J10" s="42"/>
      <c r="K10" s="45"/>
    </row>
    <row r="11" spans="2:11" s="1" customFormat="1" ht="36.95" customHeight="1">
      <c r="B11" s="41"/>
      <c r="C11" s="42"/>
      <c r="D11" s="42"/>
      <c r="E11" s="414" t="s">
        <v>859</v>
      </c>
      <c r="F11" s="413"/>
      <c r="G11" s="413"/>
      <c r="H11" s="413"/>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21</v>
      </c>
      <c r="E13" s="42"/>
      <c r="F13" s="35" t="s">
        <v>22</v>
      </c>
      <c r="G13" s="42"/>
      <c r="H13" s="42"/>
      <c r="I13" s="128" t="s">
        <v>23</v>
      </c>
      <c r="J13" s="35" t="s">
        <v>22</v>
      </c>
      <c r="K13" s="45"/>
    </row>
    <row r="14" spans="2:11" s="1" customFormat="1" ht="14.45" customHeight="1">
      <c r="B14" s="41"/>
      <c r="C14" s="42"/>
      <c r="D14" s="37" t="s">
        <v>25</v>
      </c>
      <c r="E14" s="42"/>
      <c r="F14" s="35" t="s">
        <v>26</v>
      </c>
      <c r="G14" s="42"/>
      <c r="H14" s="42"/>
      <c r="I14" s="128" t="s">
        <v>27</v>
      </c>
      <c r="J14" s="129" t="str">
        <f>'Rekapitulace stavby'!AN8</f>
        <v>29. 1. 2019</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31</v>
      </c>
      <c r="E16" s="42"/>
      <c r="F16" s="42"/>
      <c r="G16" s="42"/>
      <c r="H16" s="42"/>
      <c r="I16" s="128" t="s">
        <v>32</v>
      </c>
      <c r="J16" s="35" t="str">
        <f>IF('Rekapitulace stavby'!AN10="","",'Rekapitulace stavby'!AN10)</f>
        <v/>
      </c>
      <c r="K16" s="45"/>
    </row>
    <row r="17" spans="2:11" s="1" customFormat="1" ht="18" customHeight="1">
      <c r="B17" s="41"/>
      <c r="C17" s="42"/>
      <c r="D17" s="42"/>
      <c r="E17" s="35" t="str">
        <f>IF('Rekapitulace stavby'!E11="","",'Rekapitulace stavby'!E11)</f>
        <v>Město Český Brod</v>
      </c>
      <c r="F17" s="42"/>
      <c r="G17" s="42"/>
      <c r="H17" s="42"/>
      <c r="I17" s="128" t="s">
        <v>34</v>
      </c>
      <c r="J17" s="35" t="str">
        <f>IF('Rekapitulace stavby'!AN11="","",'Rekapitulace stavby'!AN11)</f>
        <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35</v>
      </c>
      <c r="E19" s="42"/>
      <c r="F19" s="42"/>
      <c r="G19" s="42"/>
      <c r="H19" s="42"/>
      <c r="I19" s="128" t="s">
        <v>32</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34</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37</v>
      </c>
      <c r="E22" s="42"/>
      <c r="F22" s="42"/>
      <c r="G22" s="42"/>
      <c r="H22" s="42"/>
      <c r="I22" s="128" t="s">
        <v>32</v>
      </c>
      <c r="J22" s="35" t="str">
        <f>IF('Rekapitulace stavby'!AN16="","",'Rekapitulace stavby'!AN16)</f>
        <v/>
      </c>
      <c r="K22" s="45"/>
    </row>
    <row r="23" spans="2:11" s="1" customFormat="1" ht="18" customHeight="1">
      <c r="B23" s="41"/>
      <c r="C23" s="42"/>
      <c r="D23" s="42"/>
      <c r="E23" s="35" t="str">
        <f>IF('Rekapitulace stavby'!E17="","",'Rekapitulace stavby'!E17)</f>
        <v xml:space="preserve"> </v>
      </c>
      <c r="F23" s="42"/>
      <c r="G23" s="42"/>
      <c r="H23" s="42"/>
      <c r="I23" s="128" t="s">
        <v>34</v>
      </c>
      <c r="J23" s="35" t="str">
        <f>IF('Rekapitulace stavby'!AN17="","",'Rekapitulace stavby'!AN17)</f>
        <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39</v>
      </c>
      <c r="E25" s="42"/>
      <c r="F25" s="42"/>
      <c r="G25" s="42"/>
      <c r="H25" s="42"/>
      <c r="I25" s="127"/>
      <c r="J25" s="42"/>
      <c r="K25" s="45"/>
    </row>
    <row r="26" spans="2:11" s="7" customFormat="1" ht="16.5" customHeight="1">
      <c r="B26" s="130"/>
      <c r="C26" s="131"/>
      <c r="D26" s="131"/>
      <c r="E26" s="386" t="s">
        <v>22</v>
      </c>
      <c r="F26" s="386"/>
      <c r="G26" s="386"/>
      <c r="H26" s="386"/>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41</v>
      </c>
      <c r="E29" s="42"/>
      <c r="F29" s="42"/>
      <c r="G29" s="42"/>
      <c r="H29" s="42"/>
      <c r="I29" s="127"/>
      <c r="J29" s="137">
        <f>ROUND(J89,2)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43</v>
      </c>
      <c r="G31" s="42"/>
      <c r="H31" s="42"/>
      <c r="I31" s="138" t="s">
        <v>42</v>
      </c>
      <c r="J31" s="46" t="s">
        <v>44</v>
      </c>
      <c r="K31" s="45"/>
    </row>
    <row r="32" spans="2:11" s="1" customFormat="1" ht="14.45" customHeight="1">
      <c r="B32" s="41"/>
      <c r="C32" s="42"/>
      <c r="D32" s="49" t="s">
        <v>45</v>
      </c>
      <c r="E32" s="49" t="s">
        <v>46</v>
      </c>
      <c r="F32" s="139">
        <f>ROUND(SUM(BE89:BE161),2)</f>
        <v>0</v>
      </c>
      <c r="G32" s="42"/>
      <c r="H32" s="42"/>
      <c r="I32" s="140">
        <v>0.21</v>
      </c>
      <c r="J32" s="139">
        <f>ROUND(ROUND((SUM(BE89:BE161)),2)*I32,2)</f>
        <v>0</v>
      </c>
      <c r="K32" s="45"/>
    </row>
    <row r="33" spans="2:11" s="1" customFormat="1" ht="14.45" customHeight="1">
      <c r="B33" s="41"/>
      <c r="C33" s="42"/>
      <c r="D33" s="42"/>
      <c r="E33" s="49" t="s">
        <v>47</v>
      </c>
      <c r="F33" s="139">
        <f>ROUND(SUM(BF89:BF161),2)</f>
        <v>0</v>
      </c>
      <c r="G33" s="42"/>
      <c r="H33" s="42"/>
      <c r="I33" s="140">
        <v>0.15</v>
      </c>
      <c r="J33" s="139">
        <f>ROUND(ROUND((SUM(BF89:BF161)),2)*I33,2)</f>
        <v>0</v>
      </c>
      <c r="K33" s="45"/>
    </row>
    <row r="34" spans="2:11" s="1" customFormat="1" ht="14.45" customHeight="1" hidden="1">
      <c r="B34" s="41"/>
      <c r="C34" s="42"/>
      <c r="D34" s="42"/>
      <c r="E34" s="49" t="s">
        <v>48</v>
      </c>
      <c r="F34" s="139">
        <f>ROUND(SUM(BG89:BG161),2)</f>
        <v>0</v>
      </c>
      <c r="G34" s="42"/>
      <c r="H34" s="42"/>
      <c r="I34" s="140">
        <v>0.21</v>
      </c>
      <c r="J34" s="139">
        <v>0</v>
      </c>
      <c r="K34" s="45"/>
    </row>
    <row r="35" spans="2:11" s="1" customFormat="1" ht="14.45" customHeight="1" hidden="1">
      <c r="B35" s="41"/>
      <c r="C35" s="42"/>
      <c r="D35" s="42"/>
      <c r="E35" s="49" t="s">
        <v>49</v>
      </c>
      <c r="F35" s="139">
        <f>ROUND(SUM(BH89:BH161),2)</f>
        <v>0</v>
      </c>
      <c r="G35" s="42"/>
      <c r="H35" s="42"/>
      <c r="I35" s="140">
        <v>0.15</v>
      </c>
      <c r="J35" s="139">
        <v>0</v>
      </c>
      <c r="K35" s="45"/>
    </row>
    <row r="36" spans="2:11" s="1" customFormat="1" ht="14.45" customHeight="1" hidden="1">
      <c r="B36" s="41"/>
      <c r="C36" s="42"/>
      <c r="D36" s="42"/>
      <c r="E36" s="49" t="s">
        <v>50</v>
      </c>
      <c r="F36" s="139">
        <f>ROUND(SUM(BI89:BI161),2)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51</v>
      </c>
      <c r="E38" s="79"/>
      <c r="F38" s="79"/>
      <c r="G38" s="143" t="s">
        <v>52</v>
      </c>
      <c r="H38" s="144" t="s">
        <v>53</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124</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16.5" customHeight="1">
      <c r="B47" s="41"/>
      <c r="C47" s="42"/>
      <c r="D47" s="42"/>
      <c r="E47" s="412" t="str">
        <f>E7</f>
        <v>STAVEBNÍ ÚPRAVY V OKOLÍ NÁDRAŽÍ V ČESKÉM BRODĚ- ČÁST4 - PARKOVIŠTĚ V NÁKLADOVÉ ČÁSTI NÁDRAŽÍ</v>
      </c>
      <c r="F47" s="418"/>
      <c r="G47" s="418"/>
      <c r="H47" s="418"/>
      <c r="I47" s="127"/>
      <c r="J47" s="42"/>
      <c r="K47" s="45"/>
    </row>
    <row r="48" spans="2:11" ht="15">
      <c r="B48" s="28"/>
      <c r="C48" s="37" t="s">
        <v>121</v>
      </c>
      <c r="D48" s="29"/>
      <c r="E48" s="29"/>
      <c r="F48" s="29"/>
      <c r="G48" s="29"/>
      <c r="H48" s="29"/>
      <c r="I48" s="126"/>
      <c r="J48" s="29"/>
      <c r="K48" s="31"/>
    </row>
    <row r="49" spans="2:11" s="1" customFormat="1" ht="16.5" customHeight="1">
      <c r="B49" s="41"/>
      <c r="C49" s="42"/>
      <c r="D49" s="42"/>
      <c r="E49" s="412" t="s">
        <v>859</v>
      </c>
      <c r="F49" s="413"/>
      <c r="G49" s="413"/>
      <c r="H49" s="413"/>
      <c r="I49" s="127"/>
      <c r="J49" s="42"/>
      <c r="K49" s="45"/>
    </row>
    <row r="50" spans="2:11" s="1" customFormat="1" ht="14.45" customHeight="1">
      <c r="B50" s="41"/>
      <c r="C50" s="37" t="s">
        <v>123</v>
      </c>
      <c r="D50" s="42"/>
      <c r="E50" s="42"/>
      <c r="F50" s="42"/>
      <c r="G50" s="42"/>
      <c r="H50" s="42"/>
      <c r="I50" s="127"/>
      <c r="J50" s="42"/>
      <c r="K50" s="45"/>
    </row>
    <row r="51" spans="2:11" s="1" customFormat="1" ht="17.25" customHeight="1">
      <c r="B51" s="41"/>
      <c r="C51" s="42"/>
      <c r="D51" s="42"/>
      <c r="E51" s="414" t="str">
        <f>E11</f>
        <v>SO 304 - Odvodnění parkoviště v nákladové části nádraží</v>
      </c>
      <c r="F51" s="413"/>
      <c r="G51" s="413"/>
      <c r="H51" s="413"/>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25</v>
      </c>
      <c r="D53" s="42"/>
      <c r="E53" s="42"/>
      <c r="F53" s="35" t="str">
        <f>F14</f>
        <v xml:space="preserve"> </v>
      </c>
      <c r="G53" s="42"/>
      <c r="H53" s="42"/>
      <c r="I53" s="128" t="s">
        <v>27</v>
      </c>
      <c r="J53" s="129" t="str">
        <f>IF(J14="","",J14)</f>
        <v>29. 1. 2019</v>
      </c>
      <c r="K53" s="45"/>
    </row>
    <row r="54" spans="2:11" s="1" customFormat="1" ht="6.95" customHeight="1">
      <c r="B54" s="41"/>
      <c r="C54" s="42"/>
      <c r="D54" s="42"/>
      <c r="E54" s="42"/>
      <c r="F54" s="42"/>
      <c r="G54" s="42"/>
      <c r="H54" s="42"/>
      <c r="I54" s="127"/>
      <c r="J54" s="42"/>
      <c r="K54" s="45"/>
    </row>
    <row r="55" spans="2:11" s="1" customFormat="1" ht="15">
      <c r="B55" s="41"/>
      <c r="C55" s="37" t="s">
        <v>31</v>
      </c>
      <c r="D55" s="42"/>
      <c r="E55" s="42"/>
      <c r="F55" s="35" t="str">
        <f>E17</f>
        <v>Město Český Brod</v>
      </c>
      <c r="G55" s="42"/>
      <c r="H55" s="42"/>
      <c r="I55" s="128" t="s">
        <v>37</v>
      </c>
      <c r="J55" s="386" t="str">
        <f>E23</f>
        <v xml:space="preserve"> </v>
      </c>
      <c r="K55" s="45"/>
    </row>
    <row r="56" spans="2:11" s="1" customFormat="1" ht="14.45" customHeight="1">
      <c r="B56" s="41"/>
      <c r="C56" s="37" t="s">
        <v>35</v>
      </c>
      <c r="D56" s="42"/>
      <c r="E56" s="42"/>
      <c r="F56" s="35" t="str">
        <f>IF(E20="","",E20)</f>
        <v/>
      </c>
      <c r="G56" s="42"/>
      <c r="H56" s="42"/>
      <c r="I56" s="127"/>
      <c r="J56" s="415"/>
      <c r="K56" s="45"/>
    </row>
    <row r="57" spans="2:11" s="1" customFormat="1" ht="10.35" customHeight="1">
      <c r="B57" s="41"/>
      <c r="C57" s="42"/>
      <c r="D57" s="42"/>
      <c r="E57" s="42"/>
      <c r="F57" s="42"/>
      <c r="G57" s="42"/>
      <c r="H57" s="42"/>
      <c r="I57" s="127"/>
      <c r="J57" s="42"/>
      <c r="K57" s="45"/>
    </row>
    <row r="58" spans="2:11" s="1" customFormat="1" ht="29.25" customHeight="1">
      <c r="B58" s="41"/>
      <c r="C58" s="153" t="s">
        <v>125</v>
      </c>
      <c r="D58" s="141"/>
      <c r="E58" s="141"/>
      <c r="F58" s="141"/>
      <c r="G58" s="141"/>
      <c r="H58" s="141"/>
      <c r="I58" s="154"/>
      <c r="J58" s="155" t="s">
        <v>126</v>
      </c>
      <c r="K58" s="156"/>
    </row>
    <row r="59" spans="2:11" s="1" customFormat="1" ht="10.35" customHeight="1">
      <c r="B59" s="41"/>
      <c r="C59" s="42"/>
      <c r="D59" s="42"/>
      <c r="E59" s="42"/>
      <c r="F59" s="42"/>
      <c r="G59" s="42"/>
      <c r="H59" s="42"/>
      <c r="I59" s="127"/>
      <c r="J59" s="42"/>
      <c r="K59" s="45"/>
    </row>
    <row r="60" spans="2:47" s="1" customFormat="1" ht="29.25" customHeight="1">
      <c r="B60" s="41"/>
      <c r="C60" s="157" t="s">
        <v>127</v>
      </c>
      <c r="D60" s="42"/>
      <c r="E60" s="42"/>
      <c r="F60" s="42"/>
      <c r="G60" s="42"/>
      <c r="H60" s="42"/>
      <c r="I60" s="127"/>
      <c r="J60" s="137">
        <f>J89</f>
        <v>0</v>
      </c>
      <c r="K60" s="45"/>
      <c r="AU60" s="24" t="s">
        <v>128</v>
      </c>
    </row>
    <row r="61" spans="2:11" s="8" customFormat="1" ht="24.95" customHeight="1">
      <c r="B61" s="158"/>
      <c r="C61" s="159"/>
      <c r="D61" s="160" t="s">
        <v>183</v>
      </c>
      <c r="E61" s="161"/>
      <c r="F61" s="161"/>
      <c r="G61" s="161"/>
      <c r="H61" s="161"/>
      <c r="I61" s="162"/>
      <c r="J61" s="163">
        <f>J90</f>
        <v>0</v>
      </c>
      <c r="K61" s="164"/>
    </row>
    <row r="62" spans="2:11" s="9" customFormat="1" ht="19.9" customHeight="1">
      <c r="B62" s="165"/>
      <c r="C62" s="166"/>
      <c r="D62" s="167" t="s">
        <v>184</v>
      </c>
      <c r="E62" s="168"/>
      <c r="F62" s="168"/>
      <c r="G62" s="168"/>
      <c r="H62" s="168"/>
      <c r="I62" s="169"/>
      <c r="J62" s="170">
        <f>J91</f>
        <v>0</v>
      </c>
      <c r="K62" s="171"/>
    </row>
    <row r="63" spans="2:11" s="9" customFormat="1" ht="19.9" customHeight="1">
      <c r="B63" s="165"/>
      <c r="C63" s="166"/>
      <c r="D63" s="167" t="s">
        <v>860</v>
      </c>
      <c r="E63" s="168"/>
      <c r="F63" s="168"/>
      <c r="G63" s="168"/>
      <c r="H63" s="168"/>
      <c r="I63" s="169"/>
      <c r="J63" s="170">
        <f>J127</f>
        <v>0</v>
      </c>
      <c r="K63" s="171"/>
    </row>
    <row r="64" spans="2:11" s="9" customFormat="1" ht="19.9" customHeight="1">
      <c r="B64" s="165"/>
      <c r="C64" s="166"/>
      <c r="D64" s="167" t="s">
        <v>861</v>
      </c>
      <c r="E64" s="168"/>
      <c r="F64" s="168"/>
      <c r="G64" s="168"/>
      <c r="H64" s="168"/>
      <c r="I64" s="169"/>
      <c r="J64" s="170">
        <f>J136</f>
        <v>0</v>
      </c>
      <c r="K64" s="171"/>
    </row>
    <row r="65" spans="2:11" s="9" customFormat="1" ht="19.9" customHeight="1">
      <c r="B65" s="165"/>
      <c r="C65" s="166"/>
      <c r="D65" s="167" t="s">
        <v>361</v>
      </c>
      <c r="E65" s="168"/>
      <c r="F65" s="168"/>
      <c r="G65" s="168"/>
      <c r="H65" s="168"/>
      <c r="I65" s="169"/>
      <c r="J65" s="170">
        <f>J155</f>
        <v>0</v>
      </c>
      <c r="K65" s="171"/>
    </row>
    <row r="66" spans="2:11" s="8" customFormat="1" ht="24.95" customHeight="1">
      <c r="B66" s="158"/>
      <c r="C66" s="159"/>
      <c r="D66" s="160" t="s">
        <v>811</v>
      </c>
      <c r="E66" s="161"/>
      <c r="F66" s="161"/>
      <c r="G66" s="161"/>
      <c r="H66" s="161"/>
      <c r="I66" s="162"/>
      <c r="J66" s="163">
        <f>J158</f>
        <v>0</v>
      </c>
      <c r="K66" s="164"/>
    </row>
    <row r="67" spans="2:11" s="9" customFormat="1" ht="19.9" customHeight="1">
      <c r="B67" s="165"/>
      <c r="C67" s="166"/>
      <c r="D67" s="167" t="s">
        <v>862</v>
      </c>
      <c r="E67" s="168"/>
      <c r="F67" s="168"/>
      <c r="G67" s="168"/>
      <c r="H67" s="168"/>
      <c r="I67" s="169"/>
      <c r="J67" s="170">
        <f>J159</f>
        <v>0</v>
      </c>
      <c r="K67" s="171"/>
    </row>
    <row r="68" spans="2:11" s="1" customFormat="1" ht="21.75" customHeight="1">
      <c r="B68" s="41"/>
      <c r="C68" s="42"/>
      <c r="D68" s="42"/>
      <c r="E68" s="42"/>
      <c r="F68" s="42"/>
      <c r="G68" s="42"/>
      <c r="H68" s="42"/>
      <c r="I68" s="127"/>
      <c r="J68" s="42"/>
      <c r="K68" s="45"/>
    </row>
    <row r="69" spans="2:11" s="1" customFormat="1" ht="6.95" customHeight="1">
      <c r="B69" s="56"/>
      <c r="C69" s="57"/>
      <c r="D69" s="57"/>
      <c r="E69" s="57"/>
      <c r="F69" s="57"/>
      <c r="G69" s="57"/>
      <c r="H69" s="57"/>
      <c r="I69" s="148"/>
      <c r="J69" s="57"/>
      <c r="K69" s="58"/>
    </row>
    <row r="73" spans="2:12" s="1" customFormat="1" ht="6.95" customHeight="1">
      <c r="B73" s="59"/>
      <c r="C73" s="60"/>
      <c r="D73" s="60"/>
      <c r="E73" s="60"/>
      <c r="F73" s="60"/>
      <c r="G73" s="60"/>
      <c r="H73" s="60"/>
      <c r="I73" s="151"/>
      <c r="J73" s="60"/>
      <c r="K73" s="60"/>
      <c r="L73" s="61"/>
    </row>
    <row r="74" spans="2:12" s="1" customFormat="1" ht="36.95" customHeight="1">
      <c r="B74" s="41"/>
      <c r="C74" s="62" t="s">
        <v>133</v>
      </c>
      <c r="D74" s="63"/>
      <c r="E74" s="63"/>
      <c r="F74" s="63"/>
      <c r="G74" s="63"/>
      <c r="H74" s="63"/>
      <c r="I74" s="172"/>
      <c r="J74" s="63"/>
      <c r="K74" s="63"/>
      <c r="L74" s="61"/>
    </row>
    <row r="75" spans="2:12" s="1" customFormat="1" ht="6.95" customHeight="1">
      <c r="B75" s="41"/>
      <c r="C75" s="63"/>
      <c r="D75" s="63"/>
      <c r="E75" s="63"/>
      <c r="F75" s="63"/>
      <c r="G75" s="63"/>
      <c r="H75" s="63"/>
      <c r="I75" s="172"/>
      <c r="J75" s="63"/>
      <c r="K75" s="63"/>
      <c r="L75" s="61"/>
    </row>
    <row r="76" spans="2:12" s="1" customFormat="1" ht="14.45" customHeight="1">
      <c r="B76" s="41"/>
      <c r="C76" s="65" t="s">
        <v>18</v>
      </c>
      <c r="D76" s="63"/>
      <c r="E76" s="63"/>
      <c r="F76" s="63"/>
      <c r="G76" s="63"/>
      <c r="H76" s="63"/>
      <c r="I76" s="172"/>
      <c r="J76" s="63"/>
      <c r="K76" s="63"/>
      <c r="L76" s="61"/>
    </row>
    <row r="77" spans="2:12" s="1" customFormat="1" ht="16.5" customHeight="1">
      <c r="B77" s="41"/>
      <c r="C77" s="63"/>
      <c r="D77" s="63"/>
      <c r="E77" s="416" t="str">
        <f>E7</f>
        <v>STAVEBNÍ ÚPRAVY V OKOLÍ NÁDRAŽÍ V ČESKÉM BRODĚ- ČÁST4 - PARKOVIŠTĚ V NÁKLADOVÉ ČÁSTI NÁDRAŽÍ</v>
      </c>
      <c r="F77" s="417"/>
      <c r="G77" s="417"/>
      <c r="H77" s="417"/>
      <c r="I77" s="172"/>
      <c r="J77" s="63"/>
      <c r="K77" s="63"/>
      <c r="L77" s="61"/>
    </row>
    <row r="78" spans="2:12" ht="15">
      <c r="B78" s="28"/>
      <c r="C78" s="65" t="s">
        <v>121</v>
      </c>
      <c r="D78" s="173"/>
      <c r="E78" s="173"/>
      <c r="F78" s="173"/>
      <c r="G78" s="173"/>
      <c r="H78" s="173"/>
      <c r="J78" s="173"/>
      <c r="K78" s="173"/>
      <c r="L78" s="174"/>
    </row>
    <row r="79" spans="2:12" s="1" customFormat="1" ht="16.5" customHeight="1">
      <c r="B79" s="41"/>
      <c r="C79" s="63"/>
      <c r="D79" s="63"/>
      <c r="E79" s="416" t="s">
        <v>859</v>
      </c>
      <c r="F79" s="410"/>
      <c r="G79" s="410"/>
      <c r="H79" s="410"/>
      <c r="I79" s="172"/>
      <c r="J79" s="63"/>
      <c r="K79" s="63"/>
      <c r="L79" s="61"/>
    </row>
    <row r="80" spans="2:12" s="1" customFormat="1" ht="14.45" customHeight="1">
      <c r="B80" s="41"/>
      <c r="C80" s="65" t="s">
        <v>123</v>
      </c>
      <c r="D80" s="63"/>
      <c r="E80" s="63"/>
      <c r="F80" s="63"/>
      <c r="G80" s="63"/>
      <c r="H80" s="63"/>
      <c r="I80" s="172"/>
      <c r="J80" s="63"/>
      <c r="K80" s="63"/>
      <c r="L80" s="61"/>
    </row>
    <row r="81" spans="2:12" s="1" customFormat="1" ht="17.25" customHeight="1">
      <c r="B81" s="41"/>
      <c r="C81" s="63"/>
      <c r="D81" s="63"/>
      <c r="E81" s="394" t="str">
        <f>E11</f>
        <v>SO 304 - Odvodnění parkoviště v nákladové části nádraží</v>
      </c>
      <c r="F81" s="410"/>
      <c r="G81" s="410"/>
      <c r="H81" s="410"/>
      <c r="I81" s="172"/>
      <c r="J81" s="63"/>
      <c r="K81" s="63"/>
      <c r="L81" s="61"/>
    </row>
    <row r="82" spans="2:12" s="1" customFormat="1" ht="6.95" customHeight="1">
      <c r="B82" s="41"/>
      <c r="C82" s="63"/>
      <c r="D82" s="63"/>
      <c r="E82" s="63"/>
      <c r="F82" s="63"/>
      <c r="G82" s="63"/>
      <c r="H82" s="63"/>
      <c r="I82" s="172"/>
      <c r="J82" s="63"/>
      <c r="K82" s="63"/>
      <c r="L82" s="61"/>
    </row>
    <row r="83" spans="2:12" s="1" customFormat="1" ht="18" customHeight="1">
      <c r="B83" s="41"/>
      <c r="C83" s="65" t="s">
        <v>25</v>
      </c>
      <c r="D83" s="63"/>
      <c r="E83" s="63"/>
      <c r="F83" s="175" t="str">
        <f>F14</f>
        <v xml:space="preserve"> </v>
      </c>
      <c r="G83" s="63"/>
      <c r="H83" s="63"/>
      <c r="I83" s="176" t="s">
        <v>27</v>
      </c>
      <c r="J83" s="73" t="str">
        <f>IF(J14="","",J14)</f>
        <v>29. 1. 2019</v>
      </c>
      <c r="K83" s="63"/>
      <c r="L83" s="61"/>
    </row>
    <row r="84" spans="2:12" s="1" customFormat="1" ht="6.95" customHeight="1">
      <c r="B84" s="41"/>
      <c r="C84" s="63"/>
      <c r="D84" s="63"/>
      <c r="E84" s="63"/>
      <c r="F84" s="63"/>
      <c r="G84" s="63"/>
      <c r="H84" s="63"/>
      <c r="I84" s="172"/>
      <c r="J84" s="63"/>
      <c r="K84" s="63"/>
      <c r="L84" s="61"/>
    </row>
    <row r="85" spans="2:12" s="1" customFormat="1" ht="15">
      <c r="B85" s="41"/>
      <c r="C85" s="65" t="s">
        <v>31</v>
      </c>
      <c r="D85" s="63"/>
      <c r="E85" s="63"/>
      <c r="F85" s="175" t="str">
        <f>E17</f>
        <v>Město Český Brod</v>
      </c>
      <c r="G85" s="63"/>
      <c r="H85" s="63"/>
      <c r="I85" s="176" t="s">
        <v>37</v>
      </c>
      <c r="J85" s="175" t="str">
        <f>E23</f>
        <v xml:space="preserve"> </v>
      </c>
      <c r="K85" s="63"/>
      <c r="L85" s="61"/>
    </row>
    <row r="86" spans="2:12" s="1" customFormat="1" ht="14.45" customHeight="1">
      <c r="B86" s="41"/>
      <c r="C86" s="65" t="s">
        <v>35</v>
      </c>
      <c r="D86" s="63"/>
      <c r="E86" s="63"/>
      <c r="F86" s="175" t="str">
        <f>IF(E20="","",E20)</f>
        <v/>
      </c>
      <c r="G86" s="63"/>
      <c r="H86" s="63"/>
      <c r="I86" s="172"/>
      <c r="J86" s="63"/>
      <c r="K86" s="63"/>
      <c r="L86" s="61"/>
    </row>
    <row r="87" spans="2:12" s="1" customFormat="1" ht="10.35" customHeight="1">
      <c r="B87" s="41"/>
      <c r="C87" s="63"/>
      <c r="D87" s="63"/>
      <c r="E87" s="63"/>
      <c r="F87" s="63"/>
      <c r="G87" s="63"/>
      <c r="H87" s="63"/>
      <c r="I87" s="172"/>
      <c r="J87" s="63"/>
      <c r="K87" s="63"/>
      <c r="L87" s="61"/>
    </row>
    <row r="88" spans="2:20" s="10" customFormat="1" ht="29.25" customHeight="1">
      <c r="B88" s="177"/>
      <c r="C88" s="178" t="s">
        <v>134</v>
      </c>
      <c r="D88" s="179" t="s">
        <v>60</v>
      </c>
      <c r="E88" s="179" t="s">
        <v>56</v>
      </c>
      <c r="F88" s="179" t="s">
        <v>135</v>
      </c>
      <c r="G88" s="179" t="s">
        <v>136</v>
      </c>
      <c r="H88" s="179" t="s">
        <v>137</v>
      </c>
      <c r="I88" s="180" t="s">
        <v>138</v>
      </c>
      <c r="J88" s="179" t="s">
        <v>126</v>
      </c>
      <c r="K88" s="181" t="s">
        <v>139</v>
      </c>
      <c r="L88" s="182"/>
      <c r="M88" s="81" t="s">
        <v>140</v>
      </c>
      <c r="N88" s="82" t="s">
        <v>45</v>
      </c>
      <c r="O88" s="82" t="s">
        <v>141</v>
      </c>
      <c r="P88" s="82" t="s">
        <v>142</v>
      </c>
      <c r="Q88" s="82" t="s">
        <v>143</v>
      </c>
      <c r="R88" s="82" t="s">
        <v>144</v>
      </c>
      <c r="S88" s="82" t="s">
        <v>145</v>
      </c>
      <c r="T88" s="83" t="s">
        <v>146</v>
      </c>
    </row>
    <row r="89" spans="2:63" s="1" customFormat="1" ht="29.25" customHeight="1">
      <c r="B89" s="41"/>
      <c r="C89" s="87" t="s">
        <v>127</v>
      </c>
      <c r="D89" s="63"/>
      <c r="E89" s="63"/>
      <c r="F89" s="63"/>
      <c r="G89" s="63"/>
      <c r="H89" s="63"/>
      <c r="I89" s="172"/>
      <c r="J89" s="183">
        <f>BK89</f>
        <v>0</v>
      </c>
      <c r="K89" s="63"/>
      <c r="L89" s="61"/>
      <c r="M89" s="84"/>
      <c r="N89" s="85"/>
      <c r="O89" s="85"/>
      <c r="P89" s="184">
        <f>P90+P158</f>
        <v>0</v>
      </c>
      <c r="Q89" s="85"/>
      <c r="R89" s="184">
        <f>R90+R158</f>
        <v>16.624991</v>
      </c>
      <c r="S89" s="85"/>
      <c r="T89" s="185">
        <f>T90+T158</f>
        <v>0</v>
      </c>
      <c r="AT89" s="24" t="s">
        <v>74</v>
      </c>
      <c r="AU89" s="24" t="s">
        <v>128</v>
      </c>
      <c r="BK89" s="186">
        <f>BK90+BK158</f>
        <v>0</v>
      </c>
    </row>
    <row r="90" spans="2:63" s="11" customFormat="1" ht="37.35" customHeight="1">
      <c r="B90" s="187"/>
      <c r="C90" s="188"/>
      <c r="D90" s="189" t="s">
        <v>74</v>
      </c>
      <c r="E90" s="190" t="s">
        <v>187</v>
      </c>
      <c r="F90" s="190" t="s">
        <v>188</v>
      </c>
      <c r="G90" s="188"/>
      <c r="H90" s="188"/>
      <c r="I90" s="191"/>
      <c r="J90" s="192">
        <f>BK90</f>
        <v>0</v>
      </c>
      <c r="K90" s="188"/>
      <c r="L90" s="193"/>
      <c r="M90" s="194"/>
      <c r="N90" s="195"/>
      <c r="O90" s="195"/>
      <c r="P90" s="196">
        <f>P91+P127+P136+P155</f>
        <v>0</v>
      </c>
      <c r="Q90" s="195"/>
      <c r="R90" s="196">
        <f>R91+R127+R136+R155</f>
        <v>16.624691000000002</v>
      </c>
      <c r="S90" s="195"/>
      <c r="T90" s="197">
        <f>T91+T127+T136+T155</f>
        <v>0</v>
      </c>
      <c r="AR90" s="198" t="s">
        <v>24</v>
      </c>
      <c r="AT90" s="199" t="s">
        <v>74</v>
      </c>
      <c r="AU90" s="199" t="s">
        <v>75</v>
      </c>
      <c r="AY90" s="198" t="s">
        <v>150</v>
      </c>
      <c r="BK90" s="200">
        <f>BK91+BK127+BK136+BK155</f>
        <v>0</v>
      </c>
    </row>
    <row r="91" spans="2:63" s="11" customFormat="1" ht="19.9" customHeight="1">
      <c r="B91" s="187"/>
      <c r="C91" s="188"/>
      <c r="D91" s="189" t="s">
        <v>74</v>
      </c>
      <c r="E91" s="201" t="s">
        <v>24</v>
      </c>
      <c r="F91" s="201" t="s">
        <v>189</v>
      </c>
      <c r="G91" s="188"/>
      <c r="H91" s="188"/>
      <c r="I91" s="191"/>
      <c r="J91" s="202">
        <f>BK91</f>
        <v>0</v>
      </c>
      <c r="K91" s="188"/>
      <c r="L91" s="193"/>
      <c r="M91" s="194"/>
      <c r="N91" s="195"/>
      <c r="O91" s="195"/>
      <c r="P91" s="196">
        <f>SUM(P92:P126)</f>
        <v>0</v>
      </c>
      <c r="Q91" s="195"/>
      <c r="R91" s="196">
        <f>SUM(R92:R126)</f>
        <v>14.672104000000001</v>
      </c>
      <c r="S91" s="195"/>
      <c r="T91" s="197">
        <f>SUM(T92:T126)</f>
        <v>0</v>
      </c>
      <c r="AR91" s="198" t="s">
        <v>24</v>
      </c>
      <c r="AT91" s="199" t="s">
        <v>74</v>
      </c>
      <c r="AU91" s="199" t="s">
        <v>24</v>
      </c>
      <c r="AY91" s="198" t="s">
        <v>150</v>
      </c>
      <c r="BK91" s="200">
        <f>SUM(BK92:BK126)</f>
        <v>0</v>
      </c>
    </row>
    <row r="92" spans="2:65" s="1" customFormat="1" ht="25.5" customHeight="1">
      <c r="B92" s="41"/>
      <c r="C92" s="203" t="s">
        <v>24</v>
      </c>
      <c r="D92" s="203" t="s">
        <v>153</v>
      </c>
      <c r="E92" s="204" t="s">
        <v>236</v>
      </c>
      <c r="F92" s="205" t="s">
        <v>237</v>
      </c>
      <c r="G92" s="206" t="s">
        <v>213</v>
      </c>
      <c r="H92" s="207">
        <v>7.12</v>
      </c>
      <c r="I92" s="208"/>
      <c r="J92" s="209">
        <f>ROUND(I92*H92,2)</f>
        <v>0</v>
      </c>
      <c r="K92" s="205" t="s">
        <v>157</v>
      </c>
      <c r="L92" s="61"/>
      <c r="M92" s="210" t="s">
        <v>22</v>
      </c>
      <c r="N92" s="211" t="s">
        <v>46</v>
      </c>
      <c r="O92" s="42"/>
      <c r="P92" s="212">
        <f>O92*H92</f>
        <v>0</v>
      </c>
      <c r="Q92" s="212">
        <v>0</v>
      </c>
      <c r="R92" s="212">
        <f>Q92*H92</f>
        <v>0</v>
      </c>
      <c r="S92" s="212">
        <v>0</v>
      </c>
      <c r="T92" s="213">
        <f>S92*H92</f>
        <v>0</v>
      </c>
      <c r="AR92" s="24" t="s">
        <v>169</v>
      </c>
      <c r="AT92" s="24" t="s">
        <v>153</v>
      </c>
      <c r="AU92" s="24" t="s">
        <v>83</v>
      </c>
      <c r="AY92" s="24" t="s">
        <v>150</v>
      </c>
      <c r="BE92" s="214">
        <f>IF(N92="základní",J92,0)</f>
        <v>0</v>
      </c>
      <c r="BF92" s="214">
        <f>IF(N92="snížená",J92,0)</f>
        <v>0</v>
      </c>
      <c r="BG92" s="214">
        <f>IF(N92="zákl. přenesená",J92,0)</f>
        <v>0</v>
      </c>
      <c r="BH92" s="214">
        <f>IF(N92="sníž. přenesená",J92,0)</f>
        <v>0</v>
      </c>
      <c r="BI92" s="214">
        <f>IF(N92="nulová",J92,0)</f>
        <v>0</v>
      </c>
      <c r="BJ92" s="24" t="s">
        <v>24</v>
      </c>
      <c r="BK92" s="214">
        <f>ROUND(I92*H92,2)</f>
        <v>0</v>
      </c>
      <c r="BL92" s="24" t="s">
        <v>169</v>
      </c>
      <c r="BM92" s="24" t="s">
        <v>863</v>
      </c>
    </row>
    <row r="93" spans="2:47" s="1" customFormat="1" ht="310.5">
      <c r="B93" s="41"/>
      <c r="C93" s="63"/>
      <c r="D93" s="219" t="s">
        <v>194</v>
      </c>
      <c r="E93" s="63"/>
      <c r="F93" s="220" t="s">
        <v>239</v>
      </c>
      <c r="G93" s="63"/>
      <c r="H93" s="63"/>
      <c r="I93" s="172"/>
      <c r="J93" s="63"/>
      <c r="K93" s="63"/>
      <c r="L93" s="61"/>
      <c r="M93" s="221"/>
      <c r="N93" s="42"/>
      <c r="O93" s="42"/>
      <c r="P93" s="42"/>
      <c r="Q93" s="42"/>
      <c r="R93" s="42"/>
      <c r="S93" s="42"/>
      <c r="T93" s="78"/>
      <c r="AT93" s="24" t="s">
        <v>194</v>
      </c>
      <c r="AU93" s="24" t="s">
        <v>83</v>
      </c>
    </row>
    <row r="94" spans="2:51" s="12" customFormat="1" ht="13.5">
      <c r="B94" s="222"/>
      <c r="C94" s="223"/>
      <c r="D94" s="219" t="s">
        <v>196</v>
      </c>
      <c r="E94" s="224" t="s">
        <v>22</v>
      </c>
      <c r="F94" s="225" t="s">
        <v>864</v>
      </c>
      <c r="G94" s="223"/>
      <c r="H94" s="226">
        <v>7.12</v>
      </c>
      <c r="I94" s="227"/>
      <c r="J94" s="223"/>
      <c r="K94" s="223"/>
      <c r="L94" s="228"/>
      <c r="M94" s="229"/>
      <c r="N94" s="230"/>
      <c r="O94" s="230"/>
      <c r="P94" s="230"/>
      <c r="Q94" s="230"/>
      <c r="R94" s="230"/>
      <c r="S94" s="230"/>
      <c r="T94" s="231"/>
      <c r="AT94" s="232" t="s">
        <v>196</v>
      </c>
      <c r="AU94" s="232" t="s">
        <v>83</v>
      </c>
      <c r="AV94" s="12" t="s">
        <v>83</v>
      </c>
      <c r="AW94" s="12" t="s">
        <v>38</v>
      </c>
      <c r="AX94" s="12" t="s">
        <v>24</v>
      </c>
      <c r="AY94" s="232" t="s">
        <v>150</v>
      </c>
    </row>
    <row r="95" spans="2:65" s="1" customFormat="1" ht="38.25" customHeight="1">
      <c r="B95" s="41"/>
      <c r="C95" s="203" t="s">
        <v>83</v>
      </c>
      <c r="D95" s="203" t="s">
        <v>153</v>
      </c>
      <c r="E95" s="204" t="s">
        <v>241</v>
      </c>
      <c r="F95" s="205" t="s">
        <v>242</v>
      </c>
      <c r="G95" s="206" t="s">
        <v>213</v>
      </c>
      <c r="H95" s="207">
        <v>2.136</v>
      </c>
      <c r="I95" s="208"/>
      <c r="J95" s="209">
        <f>ROUND(I95*H95,2)</f>
        <v>0</v>
      </c>
      <c r="K95" s="205" t="s">
        <v>157</v>
      </c>
      <c r="L95" s="61"/>
      <c r="M95" s="210" t="s">
        <v>22</v>
      </c>
      <c r="N95" s="211" t="s">
        <v>46</v>
      </c>
      <c r="O95" s="42"/>
      <c r="P95" s="212">
        <f>O95*H95</f>
        <v>0</v>
      </c>
      <c r="Q95" s="212">
        <v>0</v>
      </c>
      <c r="R95" s="212">
        <f>Q95*H95</f>
        <v>0</v>
      </c>
      <c r="S95" s="212">
        <v>0</v>
      </c>
      <c r="T95" s="213">
        <f>S95*H95</f>
        <v>0</v>
      </c>
      <c r="AR95" s="24" t="s">
        <v>169</v>
      </c>
      <c r="AT95" s="24" t="s">
        <v>153</v>
      </c>
      <c r="AU95" s="24" t="s">
        <v>83</v>
      </c>
      <c r="AY95" s="24" t="s">
        <v>150</v>
      </c>
      <c r="BE95" s="214">
        <f>IF(N95="základní",J95,0)</f>
        <v>0</v>
      </c>
      <c r="BF95" s="214">
        <f>IF(N95="snížená",J95,0)</f>
        <v>0</v>
      </c>
      <c r="BG95" s="214">
        <f>IF(N95="zákl. přenesená",J95,0)</f>
        <v>0</v>
      </c>
      <c r="BH95" s="214">
        <f>IF(N95="sníž. přenesená",J95,0)</f>
        <v>0</v>
      </c>
      <c r="BI95" s="214">
        <f>IF(N95="nulová",J95,0)</f>
        <v>0</v>
      </c>
      <c r="BJ95" s="24" t="s">
        <v>24</v>
      </c>
      <c r="BK95" s="214">
        <f>ROUND(I95*H95,2)</f>
        <v>0</v>
      </c>
      <c r="BL95" s="24" t="s">
        <v>169</v>
      </c>
      <c r="BM95" s="24" t="s">
        <v>865</v>
      </c>
    </row>
    <row r="96" spans="2:47" s="1" customFormat="1" ht="310.5">
      <c r="B96" s="41"/>
      <c r="C96" s="63"/>
      <c r="D96" s="219" t="s">
        <v>194</v>
      </c>
      <c r="E96" s="63"/>
      <c r="F96" s="220" t="s">
        <v>239</v>
      </c>
      <c r="G96" s="63"/>
      <c r="H96" s="63"/>
      <c r="I96" s="172"/>
      <c r="J96" s="63"/>
      <c r="K96" s="63"/>
      <c r="L96" s="61"/>
      <c r="M96" s="221"/>
      <c r="N96" s="42"/>
      <c r="O96" s="42"/>
      <c r="P96" s="42"/>
      <c r="Q96" s="42"/>
      <c r="R96" s="42"/>
      <c r="S96" s="42"/>
      <c r="T96" s="78"/>
      <c r="AT96" s="24" t="s">
        <v>194</v>
      </c>
      <c r="AU96" s="24" t="s">
        <v>83</v>
      </c>
    </row>
    <row r="97" spans="2:51" s="12" customFormat="1" ht="13.5">
      <c r="B97" s="222"/>
      <c r="C97" s="223"/>
      <c r="D97" s="219" t="s">
        <v>196</v>
      </c>
      <c r="E97" s="224" t="s">
        <v>22</v>
      </c>
      <c r="F97" s="225" t="s">
        <v>866</v>
      </c>
      <c r="G97" s="223"/>
      <c r="H97" s="226">
        <v>2.136</v>
      </c>
      <c r="I97" s="227"/>
      <c r="J97" s="223"/>
      <c r="K97" s="223"/>
      <c r="L97" s="228"/>
      <c r="M97" s="229"/>
      <c r="N97" s="230"/>
      <c r="O97" s="230"/>
      <c r="P97" s="230"/>
      <c r="Q97" s="230"/>
      <c r="R97" s="230"/>
      <c r="S97" s="230"/>
      <c r="T97" s="231"/>
      <c r="AT97" s="232" t="s">
        <v>196</v>
      </c>
      <c r="AU97" s="232" t="s">
        <v>83</v>
      </c>
      <c r="AV97" s="12" t="s">
        <v>83</v>
      </c>
      <c r="AW97" s="12" t="s">
        <v>38</v>
      </c>
      <c r="AX97" s="12" t="s">
        <v>24</v>
      </c>
      <c r="AY97" s="232" t="s">
        <v>150</v>
      </c>
    </row>
    <row r="98" spans="2:65" s="1" customFormat="1" ht="25.5" customHeight="1">
      <c r="B98" s="41"/>
      <c r="C98" s="203" t="s">
        <v>163</v>
      </c>
      <c r="D98" s="203" t="s">
        <v>153</v>
      </c>
      <c r="E98" s="204" t="s">
        <v>867</v>
      </c>
      <c r="F98" s="205" t="s">
        <v>868</v>
      </c>
      <c r="G98" s="206" t="s">
        <v>192</v>
      </c>
      <c r="H98" s="207">
        <v>14.24</v>
      </c>
      <c r="I98" s="208"/>
      <c r="J98" s="209">
        <f>ROUND(I98*H98,2)</f>
        <v>0</v>
      </c>
      <c r="K98" s="205" t="s">
        <v>157</v>
      </c>
      <c r="L98" s="61"/>
      <c r="M98" s="210" t="s">
        <v>22</v>
      </c>
      <c r="N98" s="211" t="s">
        <v>46</v>
      </c>
      <c r="O98" s="42"/>
      <c r="P98" s="212">
        <f>O98*H98</f>
        <v>0</v>
      </c>
      <c r="Q98" s="212">
        <v>0.00085</v>
      </c>
      <c r="R98" s="212">
        <f>Q98*H98</f>
        <v>0.012104</v>
      </c>
      <c r="S98" s="212">
        <v>0</v>
      </c>
      <c r="T98" s="213">
        <f>S98*H98</f>
        <v>0</v>
      </c>
      <c r="AR98" s="24" t="s">
        <v>169</v>
      </c>
      <c r="AT98" s="24" t="s">
        <v>153</v>
      </c>
      <c r="AU98" s="24" t="s">
        <v>83</v>
      </c>
      <c r="AY98" s="24" t="s">
        <v>150</v>
      </c>
      <c r="BE98" s="214">
        <f>IF(N98="základní",J98,0)</f>
        <v>0</v>
      </c>
      <c r="BF98" s="214">
        <f>IF(N98="snížená",J98,0)</f>
        <v>0</v>
      </c>
      <c r="BG98" s="214">
        <f>IF(N98="zákl. přenesená",J98,0)</f>
        <v>0</v>
      </c>
      <c r="BH98" s="214">
        <f>IF(N98="sníž. přenesená",J98,0)</f>
        <v>0</v>
      </c>
      <c r="BI98" s="214">
        <f>IF(N98="nulová",J98,0)</f>
        <v>0</v>
      </c>
      <c r="BJ98" s="24" t="s">
        <v>24</v>
      </c>
      <c r="BK98" s="214">
        <f>ROUND(I98*H98,2)</f>
        <v>0</v>
      </c>
      <c r="BL98" s="24" t="s">
        <v>169</v>
      </c>
      <c r="BM98" s="24" t="s">
        <v>869</v>
      </c>
    </row>
    <row r="99" spans="2:47" s="1" customFormat="1" ht="189">
      <c r="B99" s="41"/>
      <c r="C99" s="63"/>
      <c r="D99" s="219" t="s">
        <v>194</v>
      </c>
      <c r="E99" s="63"/>
      <c r="F99" s="220" t="s">
        <v>870</v>
      </c>
      <c r="G99" s="63"/>
      <c r="H99" s="63"/>
      <c r="I99" s="172"/>
      <c r="J99" s="63"/>
      <c r="K99" s="63"/>
      <c r="L99" s="61"/>
      <c r="M99" s="221"/>
      <c r="N99" s="42"/>
      <c r="O99" s="42"/>
      <c r="P99" s="42"/>
      <c r="Q99" s="42"/>
      <c r="R99" s="42"/>
      <c r="S99" s="42"/>
      <c r="T99" s="78"/>
      <c r="AT99" s="24" t="s">
        <v>194</v>
      </c>
      <c r="AU99" s="24" t="s">
        <v>83</v>
      </c>
    </row>
    <row r="100" spans="2:51" s="12" customFormat="1" ht="13.5">
      <c r="B100" s="222"/>
      <c r="C100" s="223"/>
      <c r="D100" s="219" t="s">
        <v>196</v>
      </c>
      <c r="E100" s="224" t="s">
        <v>22</v>
      </c>
      <c r="F100" s="225" t="s">
        <v>871</v>
      </c>
      <c r="G100" s="223"/>
      <c r="H100" s="226">
        <v>14.24</v>
      </c>
      <c r="I100" s="227"/>
      <c r="J100" s="223"/>
      <c r="K100" s="223"/>
      <c r="L100" s="228"/>
      <c r="M100" s="229"/>
      <c r="N100" s="230"/>
      <c r="O100" s="230"/>
      <c r="P100" s="230"/>
      <c r="Q100" s="230"/>
      <c r="R100" s="230"/>
      <c r="S100" s="230"/>
      <c r="T100" s="231"/>
      <c r="AT100" s="232" t="s">
        <v>196</v>
      </c>
      <c r="AU100" s="232" t="s">
        <v>83</v>
      </c>
      <c r="AV100" s="12" t="s">
        <v>83</v>
      </c>
      <c r="AW100" s="12" t="s">
        <v>38</v>
      </c>
      <c r="AX100" s="12" t="s">
        <v>24</v>
      </c>
      <c r="AY100" s="232" t="s">
        <v>150</v>
      </c>
    </row>
    <row r="101" spans="2:65" s="1" customFormat="1" ht="38.25" customHeight="1">
      <c r="B101" s="41"/>
      <c r="C101" s="203" t="s">
        <v>169</v>
      </c>
      <c r="D101" s="203" t="s">
        <v>153</v>
      </c>
      <c r="E101" s="204" t="s">
        <v>872</v>
      </c>
      <c r="F101" s="205" t="s">
        <v>873</v>
      </c>
      <c r="G101" s="206" t="s">
        <v>192</v>
      </c>
      <c r="H101" s="207">
        <v>14.24</v>
      </c>
      <c r="I101" s="208"/>
      <c r="J101" s="209">
        <f>ROUND(I101*H101,2)</f>
        <v>0</v>
      </c>
      <c r="K101" s="205" t="s">
        <v>157</v>
      </c>
      <c r="L101" s="61"/>
      <c r="M101" s="210" t="s">
        <v>22</v>
      </c>
      <c r="N101" s="211" t="s">
        <v>46</v>
      </c>
      <c r="O101" s="42"/>
      <c r="P101" s="212">
        <f>O101*H101</f>
        <v>0</v>
      </c>
      <c r="Q101" s="212">
        <v>0</v>
      </c>
      <c r="R101" s="212">
        <f>Q101*H101</f>
        <v>0</v>
      </c>
      <c r="S101" s="212">
        <v>0</v>
      </c>
      <c r="T101" s="213">
        <f>S101*H101</f>
        <v>0</v>
      </c>
      <c r="AR101" s="24" t="s">
        <v>169</v>
      </c>
      <c r="AT101" s="24" t="s">
        <v>153</v>
      </c>
      <c r="AU101" s="24" t="s">
        <v>83</v>
      </c>
      <c r="AY101" s="24" t="s">
        <v>150</v>
      </c>
      <c r="BE101" s="214">
        <f>IF(N101="základní",J101,0)</f>
        <v>0</v>
      </c>
      <c r="BF101" s="214">
        <f>IF(N101="snížená",J101,0)</f>
        <v>0</v>
      </c>
      <c r="BG101" s="214">
        <f>IF(N101="zákl. přenesená",J101,0)</f>
        <v>0</v>
      </c>
      <c r="BH101" s="214">
        <f>IF(N101="sníž. přenesená",J101,0)</f>
        <v>0</v>
      </c>
      <c r="BI101" s="214">
        <f>IF(N101="nulová",J101,0)</f>
        <v>0</v>
      </c>
      <c r="BJ101" s="24" t="s">
        <v>24</v>
      </c>
      <c r="BK101" s="214">
        <f>ROUND(I101*H101,2)</f>
        <v>0</v>
      </c>
      <c r="BL101" s="24" t="s">
        <v>169</v>
      </c>
      <c r="BM101" s="24" t="s">
        <v>874</v>
      </c>
    </row>
    <row r="102" spans="2:51" s="12" customFormat="1" ht="13.5">
      <c r="B102" s="222"/>
      <c r="C102" s="223"/>
      <c r="D102" s="219" t="s">
        <v>196</v>
      </c>
      <c r="E102" s="224" t="s">
        <v>22</v>
      </c>
      <c r="F102" s="225" t="s">
        <v>871</v>
      </c>
      <c r="G102" s="223"/>
      <c r="H102" s="226">
        <v>14.24</v>
      </c>
      <c r="I102" s="227"/>
      <c r="J102" s="223"/>
      <c r="K102" s="223"/>
      <c r="L102" s="228"/>
      <c r="M102" s="229"/>
      <c r="N102" s="230"/>
      <c r="O102" s="230"/>
      <c r="P102" s="230"/>
      <c r="Q102" s="230"/>
      <c r="R102" s="230"/>
      <c r="S102" s="230"/>
      <c r="T102" s="231"/>
      <c r="AT102" s="232" t="s">
        <v>196</v>
      </c>
      <c r="AU102" s="232" t="s">
        <v>83</v>
      </c>
      <c r="AV102" s="12" t="s">
        <v>83</v>
      </c>
      <c r="AW102" s="12" t="s">
        <v>38</v>
      </c>
      <c r="AX102" s="12" t="s">
        <v>24</v>
      </c>
      <c r="AY102" s="232" t="s">
        <v>150</v>
      </c>
    </row>
    <row r="103" spans="2:65" s="1" customFormat="1" ht="38.25" customHeight="1">
      <c r="B103" s="41"/>
      <c r="C103" s="203" t="s">
        <v>149</v>
      </c>
      <c r="D103" s="203" t="s">
        <v>153</v>
      </c>
      <c r="E103" s="204" t="s">
        <v>875</v>
      </c>
      <c r="F103" s="205" t="s">
        <v>876</v>
      </c>
      <c r="G103" s="206" t="s">
        <v>213</v>
      </c>
      <c r="H103" s="207">
        <v>7.12</v>
      </c>
      <c r="I103" s="208"/>
      <c r="J103" s="209">
        <f>ROUND(I103*H103,2)</f>
        <v>0</v>
      </c>
      <c r="K103" s="205" t="s">
        <v>157</v>
      </c>
      <c r="L103" s="61"/>
      <c r="M103" s="210" t="s">
        <v>22</v>
      </c>
      <c r="N103" s="211" t="s">
        <v>46</v>
      </c>
      <c r="O103" s="42"/>
      <c r="P103" s="212">
        <f>O103*H103</f>
        <v>0</v>
      </c>
      <c r="Q103" s="212">
        <v>0</v>
      </c>
      <c r="R103" s="212">
        <f>Q103*H103</f>
        <v>0</v>
      </c>
      <c r="S103" s="212">
        <v>0</v>
      </c>
      <c r="T103" s="213">
        <f>S103*H103</f>
        <v>0</v>
      </c>
      <c r="AR103" s="24" t="s">
        <v>169</v>
      </c>
      <c r="AT103" s="24" t="s">
        <v>153</v>
      </c>
      <c r="AU103" s="24" t="s">
        <v>83</v>
      </c>
      <c r="AY103" s="24" t="s">
        <v>150</v>
      </c>
      <c r="BE103" s="214">
        <f>IF(N103="základní",J103,0)</f>
        <v>0</v>
      </c>
      <c r="BF103" s="214">
        <f>IF(N103="snížená",J103,0)</f>
        <v>0</v>
      </c>
      <c r="BG103" s="214">
        <f>IF(N103="zákl. přenesená",J103,0)</f>
        <v>0</v>
      </c>
      <c r="BH103" s="214">
        <f>IF(N103="sníž. přenesená",J103,0)</f>
        <v>0</v>
      </c>
      <c r="BI103" s="214">
        <f>IF(N103="nulová",J103,0)</f>
        <v>0</v>
      </c>
      <c r="BJ103" s="24" t="s">
        <v>24</v>
      </c>
      <c r="BK103" s="214">
        <f>ROUND(I103*H103,2)</f>
        <v>0</v>
      </c>
      <c r="BL103" s="24" t="s">
        <v>169</v>
      </c>
      <c r="BM103" s="24" t="s">
        <v>877</v>
      </c>
    </row>
    <row r="104" spans="2:47" s="1" customFormat="1" ht="135">
      <c r="B104" s="41"/>
      <c r="C104" s="63"/>
      <c r="D104" s="219" t="s">
        <v>194</v>
      </c>
      <c r="E104" s="63"/>
      <c r="F104" s="220" t="s">
        <v>878</v>
      </c>
      <c r="G104" s="63"/>
      <c r="H104" s="63"/>
      <c r="I104" s="172"/>
      <c r="J104" s="63"/>
      <c r="K104" s="63"/>
      <c r="L104" s="61"/>
      <c r="M104" s="221"/>
      <c r="N104" s="42"/>
      <c r="O104" s="42"/>
      <c r="P104" s="42"/>
      <c r="Q104" s="42"/>
      <c r="R104" s="42"/>
      <c r="S104" s="42"/>
      <c r="T104" s="78"/>
      <c r="AT104" s="24" t="s">
        <v>194</v>
      </c>
      <c r="AU104" s="24" t="s">
        <v>83</v>
      </c>
    </row>
    <row r="105" spans="2:51" s="12" customFormat="1" ht="13.5">
      <c r="B105" s="222"/>
      <c r="C105" s="223"/>
      <c r="D105" s="219" t="s">
        <v>196</v>
      </c>
      <c r="E105" s="224" t="s">
        <v>22</v>
      </c>
      <c r="F105" s="225" t="s">
        <v>879</v>
      </c>
      <c r="G105" s="223"/>
      <c r="H105" s="226">
        <v>7.12</v>
      </c>
      <c r="I105" s="227"/>
      <c r="J105" s="223"/>
      <c r="K105" s="223"/>
      <c r="L105" s="228"/>
      <c r="M105" s="229"/>
      <c r="N105" s="230"/>
      <c r="O105" s="230"/>
      <c r="P105" s="230"/>
      <c r="Q105" s="230"/>
      <c r="R105" s="230"/>
      <c r="S105" s="230"/>
      <c r="T105" s="231"/>
      <c r="AT105" s="232" t="s">
        <v>196</v>
      </c>
      <c r="AU105" s="232" t="s">
        <v>83</v>
      </c>
      <c r="AV105" s="12" t="s">
        <v>83</v>
      </c>
      <c r="AW105" s="12" t="s">
        <v>38</v>
      </c>
      <c r="AX105" s="12" t="s">
        <v>24</v>
      </c>
      <c r="AY105" s="232" t="s">
        <v>150</v>
      </c>
    </row>
    <row r="106" spans="2:65" s="1" customFormat="1" ht="38.25" customHeight="1">
      <c r="B106" s="41"/>
      <c r="C106" s="203" t="s">
        <v>178</v>
      </c>
      <c r="D106" s="203" t="s">
        <v>153</v>
      </c>
      <c r="E106" s="204" t="s">
        <v>263</v>
      </c>
      <c r="F106" s="205" t="s">
        <v>264</v>
      </c>
      <c r="G106" s="206" t="s">
        <v>213</v>
      </c>
      <c r="H106" s="207">
        <v>7.12</v>
      </c>
      <c r="I106" s="208"/>
      <c r="J106" s="209">
        <f>ROUND(I106*H106,2)</f>
        <v>0</v>
      </c>
      <c r="K106" s="205" t="s">
        <v>157</v>
      </c>
      <c r="L106" s="61"/>
      <c r="M106" s="210" t="s">
        <v>22</v>
      </c>
      <c r="N106" s="211" t="s">
        <v>46</v>
      </c>
      <c r="O106" s="42"/>
      <c r="P106" s="212">
        <f>O106*H106</f>
        <v>0</v>
      </c>
      <c r="Q106" s="212">
        <v>0</v>
      </c>
      <c r="R106" s="212">
        <f>Q106*H106</f>
        <v>0</v>
      </c>
      <c r="S106" s="212">
        <v>0</v>
      </c>
      <c r="T106" s="213">
        <f>S106*H106</f>
        <v>0</v>
      </c>
      <c r="AR106" s="24" t="s">
        <v>169</v>
      </c>
      <c r="AT106" s="24" t="s">
        <v>153</v>
      </c>
      <c r="AU106" s="24" t="s">
        <v>83</v>
      </c>
      <c r="AY106" s="24" t="s">
        <v>150</v>
      </c>
      <c r="BE106" s="214">
        <f>IF(N106="základní",J106,0)</f>
        <v>0</v>
      </c>
      <c r="BF106" s="214">
        <f>IF(N106="snížená",J106,0)</f>
        <v>0</v>
      </c>
      <c r="BG106" s="214">
        <f>IF(N106="zákl. přenesená",J106,0)</f>
        <v>0</v>
      </c>
      <c r="BH106" s="214">
        <f>IF(N106="sníž. přenesená",J106,0)</f>
        <v>0</v>
      </c>
      <c r="BI106" s="214">
        <f>IF(N106="nulová",J106,0)</f>
        <v>0</v>
      </c>
      <c r="BJ106" s="24" t="s">
        <v>24</v>
      </c>
      <c r="BK106" s="214">
        <f>ROUND(I106*H106,2)</f>
        <v>0</v>
      </c>
      <c r="BL106" s="24" t="s">
        <v>169</v>
      </c>
      <c r="BM106" s="24" t="s">
        <v>880</v>
      </c>
    </row>
    <row r="107" spans="2:47" s="1" customFormat="1" ht="337.5">
      <c r="B107" s="41"/>
      <c r="C107" s="63"/>
      <c r="D107" s="219" t="s">
        <v>194</v>
      </c>
      <c r="E107" s="63"/>
      <c r="F107" s="220" t="s">
        <v>266</v>
      </c>
      <c r="G107" s="63"/>
      <c r="H107" s="63"/>
      <c r="I107" s="172"/>
      <c r="J107" s="63"/>
      <c r="K107" s="63"/>
      <c r="L107" s="61"/>
      <c r="M107" s="221"/>
      <c r="N107" s="42"/>
      <c r="O107" s="42"/>
      <c r="P107" s="42"/>
      <c r="Q107" s="42"/>
      <c r="R107" s="42"/>
      <c r="S107" s="42"/>
      <c r="T107" s="78"/>
      <c r="AT107" s="24" t="s">
        <v>194</v>
      </c>
      <c r="AU107" s="24" t="s">
        <v>83</v>
      </c>
    </row>
    <row r="108" spans="2:51" s="12" customFormat="1" ht="13.5">
      <c r="B108" s="222"/>
      <c r="C108" s="223"/>
      <c r="D108" s="219" t="s">
        <v>196</v>
      </c>
      <c r="E108" s="224" t="s">
        <v>22</v>
      </c>
      <c r="F108" s="225" t="s">
        <v>881</v>
      </c>
      <c r="G108" s="223"/>
      <c r="H108" s="226">
        <v>7.12</v>
      </c>
      <c r="I108" s="227"/>
      <c r="J108" s="223"/>
      <c r="K108" s="223"/>
      <c r="L108" s="228"/>
      <c r="M108" s="229"/>
      <c r="N108" s="230"/>
      <c r="O108" s="230"/>
      <c r="P108" s="230"/>
      <c r="Q108" s="230"/>
      <c r="R108" s="230"/>
      <c r="S108" s="230"/>
      <c r="T108" s="231"/>
      <c r="AT108" s="232" t="s">
        <v>196</v>
      </c>
      <c r="AU108" s="232" t="s">
        <v>83</v>
      </c>
      <c r="AV108" s="12" t="s">
        <v>83</v>
      </c>
      <c r="AW108" s="12" t="s">
        <v>38</v>
      </c>
      <c r="AX108" s="12" t="s">
        <v>24</v>
      </c>
      <c r="AY108" s="232" t="s">
        <v>150</v>
      </c>
    </row>
    <row r="109" spans="2:65" s="1" customFormat="1" ht="51" customHeight="1">
      <c r="B109" s="41"/>
      <c r="C109" s="203" t="s">
        <v>223</v>
      </c>
      <c r="D109" s="203" t="s">
        <v>153</v>
      </c>
      <c r="E109" s="204" t="s">
        <v>270</v>
      </c>
      <c r="F109" s="205" t="s">
        <v>271</v>
      </c>
      <c r="G109" s="206" t="s">
        <v>213</v>
      </c>
      <c r="H109" s="207">
        <v>7.12</v>
      </c>
      <c r="I109" s="208"/>
      <c r="J109" s="209">
        <f>ROUND(I109*H109,2)</f>
        <v>0</v>
      </c>
      <c r="K109" s="205" t="s">
        <v>157</v>
      </c>
      <c r="L109" s="61"/>
      <c r="M109" s="210" t="s">
        <v>22</v>
      </c>
      <c r="N109" s="211" t="s">
        <v>46</v>
      </c>
      <c r="O109" s="42"/>
      <c r="P109" s="212">
        <f>O109*H109</f>
        <v>0</v>
      </c>
      <c r="Q109" s="212">
        <v>0</v>
      </c>
      <c r="R109" s="212">
        <f>Q109*H109</f>
        <v>0</v>
      </c>
      <c r="S109" s="212">
        <v>0</v>
      </c>
      <c r="T109" s="213">
        <f>S109*H109</f>
        <v>0</v>
      </c>
      <c r="AR109" s="24" t="s">
        <v>169</v>
      </c>
      <c r="AT109" s="24" t="s">
        <v>153</v>
      </c>
      <c r="AU109" s="24" t="s">
        <v>83</v>
      </c>
      <c r="AY109" s="24" t="s">
        <v>150</v>
      </c>
      <c r="BE109" s="214">
        <f>IF(N109="základní",J109,0)</f>
        <v>0</v>
      </c>
      <c r="BF109" s="214">
        <f>IF(N109="snížená",J109,0)</f>
        <v>0</v>
      </c>
      <c r="BG109" s="214">
        <f>IF(N109="zákl. přenesená",J109,0)</f>
        <v>0</v>
      </c>
      <c r="BH109" s="214">
        <f>IF(N109="sníž. přenesená",J109,0)</f>
        <v>0</v>
      </c>
      <c r="BI109" s="214">
        <f>IF(N109="nulová",J109,0)</f>
        <v>0</v>
      </c>
      <c r="BJ109" s="24" t="s">
        <v>24</v>
      </c>
      <c r="BK109" s="214">
        <f>ROUND(I109*H109,2)</f>
        <v>0</v>
      </c>
      <c r="BL109" s="24" t="s">
        <v>169</v>
      </c>
      <c r="BM109" s="24" t="s">
        <v>882</v>
      </c>
    </row>
    <row r="110" spans="2:47" s="1" customFormat="1" ht="337.5">
      <c r="B110" s="41"/>
      <c r="C110" s="63"/>
      <c r="D110" s="219" t="s">
        <v>194</v>
      </c>
      <c r="E110" s="63"/>
      <c r="F110" s="220" t="s">
        <v>266</v>
      </c>
      <c r="G110" s="63"/>
      <c r="H110" s="63"/>
      <c r="I110" s="172"/>
      <c r="J110" s="63"/>
      <c r="K110" s="63"/>
      <c r="L110" s="61"/>
      <c r="M110" s="221"/>
      <c r="N110" s="42"/>
      <c r="O110" s="42"/>
      <c r="P110" s="42"/>
      <c r="Q110" s="42"/>
      <c r="R110" s="42"/>
      <c r="S110" s="42"/>
      <c r="T110" s="78"/>
      <c r="AT110" s="24" t="s">
        <v>194</v>
      </c>
      <c r="AU110" s="24" t="s">
        <v>83</v>
      </c>
    </row>
    <row r="111" spans="2:51" s="12" customFormat="1" ht="13.5">
      <c r="B111" s="222"/>
      <c r="C111" s="223"/>
      <c r="D111" s="219" t="s">
        <v>196</v>
      </c>
      <c r="E111" s="224" t="s">
        <v>22</v>
      </c>
      <c r="F111" s="225" t="s">
        <v>881</v>
      </c>
      <c r="G111" s="223"/>
      <c r="H111" s="226">
        <v>7.12</v>
      </c>
      <c r="I111" s="227"/>
      <c r="J111" s="223"/>
      <c r="K111" s="223"/>
      <c r="L111" s="228"/>
      <c r="M111" s="229"/>
      <c r="N111" s="230"/>
      <c r="O111" s="230"/>
      <c r="P111" s="230"/>
      <c r="Q111" s="230"/>
      <c r="R111" s="230"/>
      <c r="S111" s="230"/>
      <c r="T111" s="231"/>
      <c r="AT111" s="232" t="s">
        <v>196</v>
      </c>
      <c r="AU111" s="232" t="s">
        <v>83</v>
      </c>
      <c r="AV111" s="12" t="s">
        <v>83</v>
      </c>
      <c r="AW111" s="12" t="s">
        <v>38</v>
      </c>
      <c r="AX111" s="12" t="s">
        <v>24</v>
      </c>
      <c r="AY111" s="232" t="s">
        <v>150</v>
      </c>
    </row>
    <row r="112" spans="2:65" s="1" customFormat="1" ht="16.5" customHeight="1">
      <c r="B112" s="41"/>
      <c r="C112" s="203" t="s">
        <v>230</v>
      </c>
      <c r="D112" s="203" t="s">
        <v>153</v>
      </c>
      <c r="E112" s="204" t="s">
        <v>288</v>
      </c>
      <c r="F112" s="205" t="s">
        <v>289</v>
      </c>
      <c r="G112" s="206" t="s">
        <v>213</v>
      </c>
      <c r="H112" s="207">
        <v>7.12</v>
      </c>
      <c r="I112" s="208"/>
      <c r="J112" s="209">
        <f>ROUND(I112*H112,2)</f>
        <v>0</v>
      </c>
      <c r="K112" s="205" t="s">
        <v>157</v>
      </c>
      <c r="L112" s="61"/>
      <c r="M112" s="210" t="s">
        <v>22</v>
      </c>
      <c r="N112" s="211" t="s">
        <v>46</v>
      </c>
      <c r="O112" s="42"/>
      <c r="P112" s="212">
        <f>O112*H112</f>
        <v>0</v>
      </c>
      <c r="Q112" s="212">
        <v>0</v>
      </c>
      <c r="R112" s="212">
        <f>Q112*H112</f>
        <v>0</v>
      </c>
      <c r="S112" s="212">
        <v>0</v>
      </c>
      <c r="T112" s="213">
        <f>S112*H112</f>
        <v>0</v>
      </c>
      <c r="AR112" s="24" t="s">
        <v>169</v>
      </c>
      <c r="AT112" s="24" t="s">
        <v>153</v>
      </c>
      <c r="AU112" s="24" t="s">
        <v>83</v>
      </c>
      <c r="AY112" s="24" t="s">
        <v>150</v>
      </c>
      <c r="BE112" s="214">
        <f>IF(N112="základní",J112,0)</f>
        <v>0</v>
      </c>
      <c r="BF112" s="214">
        <f>IF(N112="snížená",J112,0)</f>
        <v>0</v>
      </c>
      <c r="BG112" s="214">
        <f>IF(N112="zákl. přenesená",J112,0)</f>
        <v>0</v>
      </c>
      <c r="BH112" s="214">
        <f>IF(N112="sníž. přenesená",J112,0)</f>
        <v>0</v>
      </c>
      <c r="BI112" s="214">
        <f>IF(N112="nulová",J112,0)</f>
        <v>0</v>
      </c>
      <c r="BJ112" s="24" t="s">
        <v>24</v>
      </c>
      <c r="BK112" s="214">
        <f>ROUND(I112*H112,2)</f>
        <v>0</v>
      </c>
      <c r="BL112" s="24" t="s">
        <v>169</v>
      </c>
      <c r="BM112" s="24" t="s">
        <v>883</v>
      </c>
    </row>
    <row r="113" spans="2:51" s="12" customFormat="1" ht="13.5">
      <c r="B113" s="222"/>
      <c r="C113" s="223"/>
      <c r="D113" s="219" t="s">
        <v>196</v>
      </c>
      <c r="E113" s="224" t="s">
        <v>22</v>
      </c>
      <c r="F113" s="225" t="s">
        <v>881</v>
      </c>
      <c r="G113" s="223"/>
      <c r="H113" s="226">
        <v>7.12</v>
      </c>
      <c r="I113" s="227"/>
      <c r="J113" s="223"/>
      <c r="K113" s="223"/>
      <c r="L113" s="228"/>
      <c r="M113" s="229"/>
      <c r="N113" s="230"/>
      <c r="O113" s="230"/>
      <c r="P113" s="230"/>
      <c r="Q113" s="230"/>
      <c r="R113" s="230"/>
      <c r="S113" s="230"/>
      <c r="T113" s="231"/>
      <c r="AT113" s="232" t="s">
        <v>196</v>
      </c>
      <c r="AU113" s="232" t="s">
        <v>83</v>
      </c>
      <c r="AV113" s="12" t="s">
        <v>83</v>
      </c>
      <c r="AW113" s="12" t="s">
        <v>38</v>
      </c>
      <c r="AX113" s="12" t="s">
        <v>24</v>
      </c>
      <c r="AY113" s="232" t="s">
        <v>150</v>
      </c>
    </row>
    <row r="114" spans="2:65" s="1" customFormat="1" ht="16.5" customHeight="1">
      <c r="B114" s="41"/>
      <c r="C114" s="203" t="s">
        <v>235</v>
      </c>
      <c r="D114" s="203" t="s">
        <v>153</v>
      </c>
      <c r="E114" s="204" t="s">
        <v>292</v>
      </c>
      <c r="F114" s="205" t="s">
        <v>293</v>
      </c>
      <c r="G114" s="206" t="s">
        <v>284</v>
      </c>
      <c r="H114" s="207">
        <v>12.816</v>
      </c>
      <c r="I114" s="208"/>
      <c r="J114" s="209">
        <f>ROUND(I114*H114,2)</f>
        <v>0</v>
      </c>
      <c r="K114" s="205" t="s">
        <v>157</v>
      </c>
      <c r="L114" s="61"/>
      <c r="M114" s="210" t="s">
        <v>22</v>
      </c>
      <c r="N114" s="211" t="s">
        <v>46</v>
      </c>
      <c r="O114" s="42"/>
      <c r="P114" s="212">
        <f>O114*H114</f>
        <v>0</v>
      </c>
      <c r="Q114" s="212">
        <v>0</v>
      </c>
      <c r="R114" s="212">
        <f>Q114*H114</f>
        <v>0</v>
      </c>
      <c r="S114" s="212">
        <v>0</v>
      </c>
      <c r="T114" s="213">
        <f>S114*H114</f>
        <v>0</v>
      </c>
      <c r="AR114" s="24" t="s">
        <v>169</v>
      </c>
      <c r="AT114" s="24" t="s">
        <v>153</v>
      </c>
      <c r="AU114" s="24" t="s">
        <v>83</v>
      </c>
      <c r="AY114" s="24" t="s">
        <v>150</v>
      </c>
      <c r="BE114" s="214">
        <f>IF(N114="základní",J114,0)</f>
        <v>0</v>
      </c>
      <c r="BF114" s="214">
        <f>IF(N114="snížená",J114,0)</f>
        <v>0</v>
      </c>
      <c r="BG114" s="214">
        <f>IF(N114="zákl. přenesená",J114,0)</f>
        <v>0</v>
      </c>
      <c r="BH114" s="214">
        <f>IF(N114="sníž. přenesená",J114,0)</f>
        <v>0</v>
      </c>
      <c r="BI114" s="214">
        <f>IF(N114="nulová",J114,0)</f>
        <v>0</v>
      </c>
      <c r="BJ114" s="24" t="s">
        <v>24</v>
      </c>
      <c r="BK114" s="214">
        <f>ROUND(I114*H114,2)</f>
        <v>0</v>
      </c>
      <c r="BL114" s="24" t="s">
        <v>169</v>
      </c>
      <c r="BM114" s="24" t="s">
        <v>884</v>
      </c>
    </row>
    <row r="115" spans="2:51" s="12" customFormat="1" ht="13.5">
      <c r="B115" s="222"/>
      <c r="C115" s="223"/>
      <c r="D115" s="219" t="s">
        <v>196</v>
      </c>
      <c r="E115" s="224" t="s">
        <v>22</v>
      </c>
      <c r="F115" s="225" t="s">
        <v>885</v>
      </c>
      <c r="G115" s="223"/>
      <c r="H115" s="226">
        <v>12.816</v>
      </c>
      <c r="I115" s="227"/>
      <c r="J115" s="223"/>
      <c r="K115" s="223"/>
      <c r="L115" s="228"/>
      <c r="M115" s="229"/>
      <c r="N115" s="230"/>
      <c r="O115" s="230"/>
      <c r="P115" s="230"/>
      <c r="Q115" s="230"/>
      <c r="R115" s="230"/>
      <c r="S115" s="230"/>
      <c r="T115" s="231"/>
      <c r="AT115" s="232" t="s">
        <v>196</v>
      </c>
      <c r="AU115" s="232" t="s">
        <v>83</v>
      </c>
      <c r="AV115" s="12" t="s">
        <v>83</v>
      </c>
      <c r="AW115" s="12" t="s">
        <v>38</v>
      </c>
      <c r="AX115" s="12" t="s">
        <v>24</v>
      </c>
      <c r="AY115" s="232" t="s">
        <v>150</v>
      </c>
    </row>
    <row r="116" spans="2:65" s="1" customFormat="1" ht="25.5" customHeight="1">
      <c r="B116" s="41"/>
      <c r="C116" s="203" t="s">
        <v>29</v>
      </c>
      <c r="D116" s="203" t="s">
        <v>153</v>
      </c>
      <c r="E116" s="204" t="s">
        <v>364</v>
      </c>
      <c r="F116" s="205" t="s">
        <v>365</v>
      </c>
      <c r="G116" s="206" t="s">
        <v>213</v>
      </c>
      <c r="H116" s="207">
        <v>4.72</v>
      </c>
      <c r="I116" s="208"/>
      <c r="J116" s="209">
        <f>ROUND(I116*H116,2)</f>
        <v>0</v>
      </c>
      <c r="K116" s="205" t="s">
        <v>157</v>
      </c>
      <c r="L116" s="61"/>
      <c r="M116" s="210" t="s">
        <v>22</v>
      </c>
      <c r="N116" s="211" t="s">
        <v>46</v>
      </c>
      <c r="O116" s="42"/>
      <c r="P116" s="212">
        <f>O116*H116</f>
        <v>0</v>
      </c>
      <c r="Q116" s="212">
        <v>0</v>
      </c>
      <c r="R116" s="212">
        <f>Q116*H116</f>
        <v>0</v>
      </c>
      <c r="S116" s="212">
        <v>0</v>
      </c>
      <c r="T116" s="213">
        <f>S116*H116</f>
        <v>0</v>
      </c>
      <c r="AR116" s="24" t="s">
        <v>169</v>
      </c>
      <c r="AT116" s="24" t="s">
        <v>153</v>
      </c>
      <c r="AU116" s="24" t="s">
        <v>83</v>
      </c>
      <c r="AY116" s="24" t="s">
        <v>150</v>
      </c>
      <c r="BE116" s="214">
        <f>IF(N116="základní",J116,0)</f>
        <v>0</v>
      </c>
      <c r="BF116" s="214">
        <f>IF(N116="snížená",J116,0)</f>
        <v>0</v>
      </c>
      <c r="BG116" s="214">
        <f>IF(N116="zákl. přenesená",J116,0)</f>
        <v>0</v>
      </c>
      <c r="BH116" s="214">
        <f>IF(N116="sníž. přenesená",J116,0)</f>
        <v>0</v>
      </c>
      <c r="BI116" s="214">
        <f>IF(N116="nulová",J116,0)</f>
        <v>0</v>
      </c>
      <c r="BJ116" s="24" t="s">
        <v>24</v>
      </c>
      <c r="BK116" s="214">
        <f>ROUND(I116*H116,2)</f>
        <v>0</v>
      </c>
      <c r="BL116" s="24" t="s">
        <v>169</v>
      </c>
      <c r="BM116" s="24" t="s">
        <v>886</v>
      </c>
    </row>
    <row r="117" spans="2:47" s="1" customFormat="1" ht="409.5">
      <c r="B117" s="41"/>
      <c r="C117" s="63"/>
      <c r="D117" s="219" t="s">
        <v>194</v>
      </c>
      <c r="E117" s="63"/>
      <c r="F117" s="244" t="s">
        <v>367</v>
      </c>
      <c r="G117" s="63"/>
      <c r="H117" s="63"/>
      <c r="I117" s="172"/>
      <c r="J117" s="63"/>
      <c r="K117" s="63"/>
      <c r="L117" s="61"/>
      <c r="M117" s="221"/>
      <c r="N117" s="42"/>
      <c r="O117" s="42"/>
      <c r="P117" s="42"/>
      <c r="Q117" s="42"/>
      <c r="R117" s="42"/>
      <c r="S117" s="42"/>
      <c r="T117" s="78"/>
      <c r="AT117" s="24" t="s">
        <v>194</v>
      </c>
      <c r="AU117" s="24" t="s">
        <v>83</v>
      </c>
    </row>
    <row r="118" spans="2:51" s="12" customFormat="1" ht="13.5">
      <c r="B118" s="222"/>
      <c r="C118" s="223"/>
      <c r="D118" s="219" t="s">
        <v>196</v>
      </c>
      <c r="E118" s="224" t="s">
        <v>22</v>
      </c>
      <c r="F118" s="225" t="s">
        <v>887</v>
      </c>
      <c r="G118" s="223"/>
      <c r="H118" s="226">
        <v>4.72</v>
      </c>
      <c r="I118" s="227"/>
      <c r="J118" s="223"/>
      <c r="K118" s="223"/>
      <c r="L118" s="228"/>
      <c r="M118" s="229"/>
      <c r="N118" s="230"/>
      <c r="O118" s="230"/>
      <c r="P118" s="230"/>
      <c r="Q118" s="230"/>
      <c r="R118" s="230"/>
      <c r="S118" s="230"/>
      <c r="T118" s="231"/>
      <c r="AT118" s="232" t="s">
        <v>196</v>
      </c>
      <c r="AU118" s="232" t="s">
        <v>83</v>
      </c>
      <c r="AV118" s="12" t="s">
        <v>83</v>
      </c>
      <c r="AW118" s="12" t="s">
        <v>38</v>
      </c>
      <c r="AX118" s="12" t="s">
        <v>24</v>
      </c>
      <c r="AY118" s="232" t="s">
        <v>150</v>
      </c>
    </row>
    <row r="119" spans="2:51" s="14" customFormat="1" ht="13.5">
      <c r="B119" s="255"/>
      <c r="C119" s="256"/>
      <c r="D119" s="219" t="s">
        <v>196</v>
      </c>
      <c r="E119" s="257" t="s">
        <v>22</v>
      </c>
      <c r="F119" s="258" t="s">
        <v>888</v>
      </c>
      <c r="G119" s="256"/>
      <c r="H119" s="257" t="s">
        <v>22</v>
      </c>
      <c r="I119" s="259"/>
      <c r="J119" s="256"/>
      <c r="K119" s="256"/>
      <c r="L119" s="260"/>
      <c r="M119" s="261"/>
      <c r="N119" s="262"/>
      <c r="O119" s="262"/>
      <c r="P119" s="262"/>
      <c r="Q119" s="262"/>
      <c r="R119" s="262"/>
      <c r="S119" s="262"/>
      <c r="T119" s="263"/>
      <c r="AT119" s="264" t="s">
        <v>196</v>
      </c>
      <c r="AU119" s="264" t="s">
        <v>83</v>
      </c>
      <c r="AV119" s="14" t="s">
        <v>24</v>
      </c>
      <c r="AW119" s="14" t="s">
        <v>38</v>
      </c>
      <c r="AX119" s="14" t="s">
        <v>75</v>
      </c>
      <c r="AY119" s="264" t="s">
        <v>150</v>
      </c>
    </row>
    <row r="120" spans="2:65" s="1" customFormat="1" ht="25.5" customHeight="1">
      <c r="B120" s="41"/>
      <c r="C120" s="245" t="s">
        <v>245</v>
      </c>
      <c r="D120" s="245" t="s">
        <v>281</v>
      </c>
      <c r="E120" s="246" t="s">
        <v>889</v>
      </c>
      <c r="F120" s="247" t="s">
        <v>890</v>
      </c>
      <c r="G120" s="248" t="s">
        <v>284</v>
      </c>
      <c r="H120" s="249">
        <v>10.297</v>
      </c>
      <c r="I120" s="250"/>
      <c r="J120" s="251">
        <f>ROUND(I120*H120,2)</f>
        <v>0</v>
      </c>
      <c r="K120" s="247" t="s">
        <v>157</v>
      </c>
      <c r="L120" s="252"/>
      <c r="M120" s="253" t="s">
        <v>22</v>
      </c>
      <c r="N120" s="254" t="s">
        <v>46</v>
      </c>
      <c r="O120" s="42"/>
      <c r="P120" s="212">
        <f>O120*H120</f>
        <v>0</v>
      </c>
      <c r="Q120" s="212">
        <v>1</v>
      </c>
      <c r="R120" s="212">
        <f>Q120*H120</f>
        <v>10.297</v>
      </c>
      <c r="S120" s="212">
        <v>0</v>
      </c>
      <c r="T120" s="213">
        <f>S120*H120</f>
        <v>0</v>
      </c>
      <c r="AR120" s="24" t="s">
        <v>230</v>
      </c>
      <c r="AT120" s="24" t="s">
        <v>281</v>
      </c>
      <c r="AU120" s="24" t="s">
        <v>83</v>
      </c>
      <c r="AY120" s="24" t="s">
        <v>150</v>
      </c>
      <c r="BE120" s="214">
        <f>IF(N120="základní",J120,0)</f>
        <v>0</v>
      </c>
      <c r="BF120" s="214">
        <f>IF(N120="snížená",J120,0)</f>
        <v>0</v>
      </c>
      <c r="BG120" s="214">
        <f>IF(N120="zákl. přenesená",J120,0)</f>
        <v>0</v>
      </c>
      <c r="BH120" s="214">
        <f>IF(N120="sníž. přenesená",J120,0)</f>
        <v>0</v>
      </c>
      <c r="BI120" s="214">
        <f>IF(N120="nulová",J120,0)</f>
        <v>0</v>
      </c>
      <c r="BJ120" s="24" t="s">
        <v>24</v>
      </c>
      <c r="BK120" s="214">
        <f>ROUND(I120*H120,2)</f>
        <v>0</v>
      </c>
      <c r="BL120" s="24" t="s">
        <v>169</v>
      </c>
      <c r="BM120" s="24" t="s">
        <v>891</v>
      </c>
    </row>
    <row r="121" spans="2:51" s="12" customFormat="1" ht="13.5">
      <c r="B121" s="222"/>
      <c r="C121" s="223"/>
      <c r="D121" s="219" t="s">
        <v>196</v>
      </c>
      <c r="E121" s="224" t="s">
        <v>22</v>
      </c>
      <c r="F121" s="225" t="s">
        <v>892</v>
      </c>
      <c r="G121" s="223"/>
      <c r="H121" s="226">
        <v>10.297</v>
      </c>
      <c r="I121" s="227"/>
      <c r="J121" s="223"/>
      <c r="K121" s="223"/>
      <c r="L121" s="228"/>
      <c r="M121" s="229"/>
      <c r="N121" s="230"/>
      <c r="O121" s="230"/>
      <c r="P121" s="230"/>
      <c r="Q121" s="230"/>
      <c r="R121" s="230"/>
      <c r="S121" s="230"/>
      <c r="T121" s="231"/>
      <c r="AT121" s="232" t="s">
        <v>196</v>
      </c>
      <c r="AU121" s="232" t="s">
        <v>83</v>
      </c>
      <c r="AV121" s="12" t="s">
        <v>83</v>
      </c>
      <c r="AW121" s="12" t="s">
        <v>38</v>
      </c>
      <c r="AX121" s="12" t="s">
        <v>24</v>
      </c>
      <c r="AY121" s="232" t="s">
        <v>150</v>
      </c>
    </row>
    <row r="122" spans="2:65" s="1" customFormat="1" ht="38.25" customHeight="1">
      <c r="B122" s="41"/>
      <c r="C122" s="203" t="s">
        <v>250</v>
      </c>
      <c r="D122" s="203" t="s">
        <v>153</v>
      </c>
      <c r="E122" s="204" t="s">
        <v>893</v>
      </c>
      <c r="F122" s="205" t="s">
        <v>894</v>
      </c>
      <c r="G122" s="206" t="s">
        <v>213</v>
      </c>
      <c r="H122" s="207">
        <v>2</v>
      </c>
      <c r="I122" s="208"/>
      <c r="J122" s="209">
        <f>ROUND(I122*H122,2)</f>
        <v>0</v>
      </c>
      <c r="K122" s="205" t="s">
        <v>157</v>
      </c>
      <c r="L122" s="61"/>
      <c r="M122" s="210" t="s">
        <v>22</v>
      </c>
      <c r="N122" s="211" t="s">
        <v>46</v>
      </c>
      <c r="O122" s="42"/>
      <c r="P122" s="212">
        <f>O122*H122</f>
        <v>0</v>
      </c>
      <c r="Q122" s="212">
        <v>0</v>
      </c>
      <c r="R122" s="212">
        <f>Q122*H122</f>
        <v>0</v>
      </c>
      <c r="S122" s="212">
        <v>0</v>
      </c>
      <c r="T122" s="213">
        <f>S122*H122</f>
        <v>0</v>
      </c>
      <c r="AR122" s="24" t="s">
        <v>169</v>
      </c>
      <c r="AT122" s="24" t="s">
        <v>153</v>
      </c>
      <c r="AU122" s="24" t="s">
        <v>83</v>
      </c>
      <c r="AY122" s="24" t="s">
        <v>150</v>
      </c>
      <c r="BE122" s="214">
        <f>IF(N122="základní",J122,0)</f>
        <v>0</v>
      </c>
      <c r="BF122" s="214">
        <f>IF(N122="snížená",J122,0)</f>
        <v>0</v>
      </c>
      <c r="BG122" s="214">
        <f>IF(N122="zákl. přenesená",J122,0)</f>
        <v>0</v>
      </c>
      <c r="BH122" s="214">
        <f>IF(N122="sníž. přenesená",J122,0)</f>
        <v>0</v>
      </c>
      <c r="BI122" s="214">
        <f>IF(N122="nulová",J122,0)</f>
        <v>0</v>
      </c>
      <c r="BJ122" s="24" t="s">
        <v>24</v>
      </c>
      <c r="BK122" s="214">
        <f>ROUND(I122*H122,2)</f>
        <v>0</v>
      </c>
      <c r="BL122" s="24" t="s">
        <v>169</v>
      </c>
      <c r="BM122" s="24" t="s">
        <v>895</v>
      </c>
    </row>
    <row r="123" spans="2:47" s="1" customFormat="1" ht="148.5">
      <c r="B123" s="41"/>
      <c r="C123" s="63"/>
      <c r="D123" s="219" t="s">
        <v>194</v>
      </c>
      <c r="E123" s="63"/>
      <c r="F123" s="220" t="s">
        <v>896</v>
      </c>
      <c r="G123" s="63"/>
      <c r="H123" s="63"/>
      <c r="I123" s="172"/>
      <c r="J123" s="63"/>
      <c r="K123" s="63"/>
      <c r="L123" s="61"/>
      <c r="M123" s="221"/>
      <c r="N123" s="42"/>
      <c r="O123" s="42"/>
      <c r="P123" s="42"/>
      <c r="Q123" s="42"/>
      <c r="R123" s="42"/>
      <c r="S123" s="42"/>
      <c r="T123" s="78"/>
      <c r="AT123" s="24" t="s">
        <v>194</v>
      </c>
      <c r="AU123" s="24" t="s">
        <v>83</v>
      </c>
    </row>
    <row r="124" spans="2:51" s="12" customFormat="1" ht="13.5">
      <c r="B124" s="222"/>
      <c r="C124" s="223"/>
      <c r="D124" s="219" t="s">
        <v>196</v>
      </c>
      <c r="E124" s="224" t="s">
        <v>22</v>
      </c>
      <c r="F124" s="225" t="s">
        <v>897</v>
      </c>
      <c r="G124" s="223"/>
      <c r="H124" s="226">
        <v>2</v>
      </c>
      <c r="I124" s="227"/>
      <c r="J124" s="223"/>
      <c r="K124" s="223"/>
      <c r="L124" s="228"/>
      <c r="M124" s="229"/>
      <c r="N124" s="230"/>
      <c r="O124" s="230"/>
      <c r="P124" s="230"/>
      <c r="Q124" s="230"/>
      <c r="R124" s="230"/>
      <c r="S124" s="230"/>
      <c r="T124" s="231"/>
      <c r="AT124" s="232" t="s">
        <v>196</v>
      </c>
      <c r="AU124" s="232" t="s">
        <v>83</v>
      </c>
      <c r="AV124" s="12" t="s">
        <v>83</v>
      </c>
      <c r="AW124" s="12" t="s">
        <v>38</v>
      </c>
      <c r="AX124" s="12" t="s">
        <v>24</v>
      </c>
      <c r="AY124" s="232" t="s">
        <v>150</v>
      </c>
    </row>
    <row r="125" spans="2:65" s="1" customFormat="1" ht="51" customHeight="1">
      <c r="B125" s="41"/>
      <c r="C125" s="245" t="s">
        <v>254</v>
      </c>
      <c r="D125" s="245" t="s">
        <v>281</v>
      </c>
      <c r="E125" s="246" t="s">
        <v>898</v>
      </c>
      <c r="F125" s="247" t="s">
        <v>899</v>
      </c>
      <c r="G125" s="248" t="s">
        <v>284</v>
      </c>
      <c r="H125" s="249">
        <v>4.363</v>
      </c>
      <c r="I125" s="250"/>
      <c r="J125" s="251">
        <f>ROUND(I125*H125,2)</f>
        <v>0</v>
      </c>
      <c r="K125" s="247" t="s">
        <v>157</v>
      </c>
      <c r="L125" s="252"/>
      <c r="M125" s="253" t="s">
        <v>22</v>
      </c>
      <c r="N125" s="254" t="s">
        <v>46</v>
      </c>
      <c r="O125" s="42"/>
      <c r="P125" s="212">
        <f>O125*H125</f>
        <v>0</v>
      </c>
      <c r="Q125" s="212">
        <v>1</v>
      </c>
      <c r="R125" s="212">
        <f>Q125*H125</f>
        <v>4.363</v>
      </c>
      <c r="S125" s="212">
        <v>0</v>
      </c>
      <c r="T125" s="213">
        <f>S125*H125</f>
        <v>0</v>
      </c>
      <c r="AR125" s="24" t="s">
        <v>230</v>
      </c>
      <c r="AT125" s="24" t="s">
        <v>281</v>
      </c>
      <c r="AU125" s="24" t="s">
        <v>83</v>
      </c>
      <c r="AY125" s="24" t="s">
        <v>150</v>
      </c>
      <c r="BE125" s="214">
        <f>IF(N125="základní",J125,0)</f>
        <v>0</v>
      </c>
      <c r="BF125" s="214">
        <f>IF(N125="snížená",J125,0)</f>
        <v>0</v>
      </c>
      <c r="BG125" s="214">
        <f>IF(N125="zákl. přenesená",J125,0)</f>
        <v>0</v>
      </c>
      <c r="BH125" s="214">
        <f>IF(N125="sníž. přenesená",J125,0)</f>
        <v>0</v>
      </c>
      <c r="BI125" s="214">
        <f>IF(N125="nulová",J125,0)</f>
        <v>0</v>
      </c>
      <c r="BJ125" s="24" t="s">
        <v>24</v>
      </c>
      <c r="BK125" s="214">
        <f>ROUND(I125*H125,2)</f>
        <v>0</v>
      </c>
      <c r="BL125" s="24" t="s">
        <v>169</v>
      </c>
      <c r="BM125" s="24" t="s">
        <v>900</v>
      </c>
    </row>
    <row r="126" spans="2:51" s="12" customFormat="1" ht="13.5">
      <c r="B126" s="222"/>
      <c r="C126" s="223"/>
      <c r="D126" s="219" t="s">
        <v>196</v>
      </c>
      <c r="E126" s="224" t="s">
        <v>22</v>
      </c>
      <c r="F126" s="225" t="s">
        <v>901</v>
      </c>
      <c r="G126" s="223"/>
      <c r="H126" s="226">
        <v>4.363</v>
      </c>
      <c r="I126" s="227"/>
      <c r="J126" s="223"/>
      <c r="K126" s="223"/>
      <c r="L126" s="228"/>
      <c r="M126" s="229"/>
      <c r="N126" s="230"/>
      <c r="O126" s="230"/>
      <c r="P126" s="230"/>
      <c r="Q126" s="230"/>
      <c r="R126" s="230"/>
      <c r="S126" s="230"/>
      <c r="T126" s="231"/>
      <c r="AT126" s="232" t="s">
        <v>196</v>
      </c>
      <c r="AU126" s="232" t="s">
        <v>83</v>
      </c>
      <c r="AV126" s="12" t="s">
        <v>83</v>
      </c>
      <c r="AW126" s="12" t="s">
        <v>38</v>
      </c>
      <c r="AX126" s="12" t="s">
        <v>24</v>
      </c>
      <c r="AY126" s="232" t="s">
        <v>150</v>
      </c>
    </row>
    <row r="127" spans="2:63" s="11" customFormat="1" ht="29.85" customHeight="1">
      <c r="B127" s="187"/>
      <c r="C127" s="188"/>
      <c r="D127" s="189" t="s">
        <v>74</v>
      </c>
      <c r="E127" s="201" t="s">
        <v>169</v>
      </c>
      <c r="F127" s="201" t="s">
        <v>902</v>
      </c>
      <c r="G127" s="188"/>
      <c r="H127" s="188"/>
      <c r="I127" s="191"/>
      <c r="J127" s="202">
        <f>BK127</f>
        <v>0</v>
      </c>
      <c r="K127" s="188"/>
      <c r="L127" s="193"/>
      <c r="M127" s="194"/>
      <c r="N127" s="195"/>
      <c r="O127" s="195"/>
      <c r="P127" s="196">
        <f>SUM(P128:P135)</f>
        <v>0</v>
      </c>
      <c r="Q127" s="195"/>
      <c r="R127" s="196">
        <f>SUM(R128:R135)</f>
        <v>0.00639</v>
      </c>
      <c r="S127" s="195"/>
      <c r="T127" s="197">
        <f>SUM(T128:T135)</f>
        <v>0</v>
      </c>
      <c r="AR127" s="198" t="s">
        <v>24</v>
      </c>
      <c r="AT127" s="199" t="s">
        <v>74</v>
      </c>
      <c r="AU127" s="199" t="s">
        <v>24</v>
      </c>
      <c r="AY127" s="198" t="s">
        <v>150</v>
      </c>
      <c r="BK127" s="200">
        <f>SUM(BK128:BK135)</f>
        <v>0</v>
      </c>
    </row>
    <row r="128" spans="2:65" s="1" customFormat="1" ht="25.5" customHeight="1">
      <c r="B128" s="41"/>
      <c r="C128" s="203" t="s">
        <v>258</v>
      </c>
      <c r="D128" s="203" t="s">
        <v>153</v>
      </c>
      <c r="E128" s="204" t="s">
        <v>903</v>
      </c>
      <c r="F128" s="205" t="s">
        <v>904</v>
      </c>
      <c r="G128" s="206" t="s">
        <v>213</v>
      </c>
      <c r="H128" s="207">
        <v>0.4</v>
      </c>
      <c r="I128" s="208"/>
      <c r="J128" s="209">
        <f>ROUND(I128*H128,2)</f>
        <v>0</v>
      </c>
      <c r="K128" s="205" t="s">
        <v>157</v>
      </c>
      <c r="L128" s="61"/>
      <c r="M128" s="210" t="s">
        <v>22</v>
      </c>
      <c r="N128" s="211" t="s">
        <v>46</v>
      </c>
      <c r="O128" s="42"/>
      <c r="P128" s="212">
        <f>O128*H128</f>
        <v>0</v>
      </c>
      <c r="Q128" s="212">
        <v>0</v>
      </c>
      <c r="R128" s="212">
        <f>Q128*H128</f>
        <v>0</v>
      </c>
      <c r="S128" s="212">
        <v>0</v>
      </c>
      <c r="T128" s="213">
        <f>S128*H128</f>
        <v>0</v>
      </c>
      <c r="AR128" s="24" t="s">
        <v>169</v>
      </c>
      <c r="AT128" s="24" t="s">
        <v>153</v>
      </c>
      <c r="AU128" s="24" t="s">
        <v>83</v>
      </c>
      <c r="AY128" s="24" t="s">
        <v>150</v>
      </c>
      <c r="BE128" s="214">
        <f>IF(N128="základní",J128,0)</f>
        <v>0</v>
      </c>
      <c r="BF128" s="214">
        <f>IF(N128="snížená",J128,0)</f>
        <v>0</v>
      </c>
      <c r="BG128" s="214">
        <f>IF(N128="zákl. přenesená",J128,0)</f>
        <v>0</v>
      </c>
      <c r="BH128" s="214">
        <f>IF(N128="sníž. přenesená",J128,0)</f>
        <v>0</v>
      </c>
      <c r="BI128" s="214">
        <f>IF(N128="nulová",J128,0)</f>
        <v>0</v>
      </c>
      <c r="BJ128" s="24" t="s">
        <v>24</v>
      </c>
      <c r="BK128" s="214">
        <f>ROUND(I128*H128,2)</f>
        <v>0</v>
      </c>
      <c r="BL128" s="24" t="s">
        <v>169</v>
      </c>
      <c r="BM128" s="24" t="s">
        <v>905</v>
      </c>
    </row>
    <row r="129" spans="2:47" s="1" customFormat="1" ht="67.5">
      <c r="B129" s="41"/>
      <c r="C129" s="63"/>
      <c r="D129" s="219" t="s">
        <v>194</v>
      </c>
      <c r="E129" s="63"/>
      <c r="F129" s="220" t="s">
        <v>906</v>
      </c>
      <c r="G129" s="63"/>
      <c r="H129" s="63"/>
      <c r="I129" s="172"/>
      <c r="J129" s="63"/>
      <c r="K129" s="63"/>
      <c r="L129" s="61"/>
      <c r="M129" s="221"/>
      <c r="N129" s="42"/>
      <c r="O129" s="42"/>
      <c r="P129" s="42"/>
      <c r="Q129" s="42"/>
      <c r="R129" s="42"/>
      <c r="S129" s="42"/>
      <c r="T129" s="78"/>
      <c r="AT129" s="24" t="s">
        <v>194</v>
      </c>
      <c r="AU129" s="24" t="s">
        <v>83</v>
      </c>
    </row>
    <row r="130" spans="2:51" s="12" customFormat="1" ht="13.5">
      <c r="B130" s="222"/>
      <c r="C130" s="223"/>
      <c r="D130" s="219" t="s">
        <v>196</v>
      </c>
      <c r="E130" s="224" t="s">
        <v>22</v>
      </c>
      <c r="F130" s="225" t="s">
        <v>907</v>
      </c>
      <c r="G130" s="223"/>
      <c r="H130" s="226">
        <v>0.4</v>
      </c>
      <c r="I130" s="227"/>
      <c r="J130" s="223"/>
      <c r="K130" s="223"/>
      <c r="L130" s="228"/>
      <c r="M130" s="229"/>
      <c r="N130" s="230"/>
      <c r="O130" s="230"/>
      <c r="P130" s="230"/>
      <c r="Q130" s="230"/>
      <c r="R130" s="230"/>
      <c r="S130" s="230"/>
      <c r="T130" s="231"/>
      <c r="AT130" s="232" t="s">
        <v>196</v>
      </c>
      <c r="AU130" s="232" t="s">
        <v>83</v>
      </c>
      <c r="AV130" s="12" t="s">
        <v>83</v>
      </c>
      <c r="AW130" s="12" t="s">
        <v>38</v>
      </c>
      <c r="AX130" s="12" t="s">
        <v>24</v>
      </c>
      <c r="AY130" s="232" t="s">
        <v>150</v>
      </c>
    </row>
    <row r="131" spans="2:65" s="1" customFormat="1" ht="25.5" customHeight="1">
      <c r="B131" s="41"/>
      <c r="C131" s="203" t="s">
        <v>10</v>
      </c>
      <c r="D131" s="203" t="s">
        <v>153</v>
      </c>
      <c r="E131" s="204" t="s">
        <v>908</v>
      </c>
      <c r="F131" s="205" t="s">
        <v>909</v>
      </c>
      <c r="G131" s="206" t="s">
        <v>213</v>
      </c>
      <c r="H131" s="207">
        <v>0.3</v>
      </c>
      <c r="I131" s="208"/>
      <c r="J131" s="209">
        <f>ROUND(I131*H131,2)</f>
        <v>0</v>
      </c>
      <c r="K131" s="205" t="s">
        <v>157</v>
      </c>
      <c r="L131" s="61"/>
      <c r="M131" s="210" t="s">
        <v>22</v>
      </c>
      <c r="N131" s="211" t="s">
        <v>46</v>
      </c>
      <c r="O131" s="42"/>
      <c r="P131" s="212">
        <f>O131*H131</f>
        <v>0</v>
      </c>
      <c r="Q131" s="212">
        <v>0</v>
      </c>
      <c r="R131" s="212">
        <f>Q131*H131</f>
        <v>0</v>
      </c>
      <c r="S131" s="212">
        <v>0</v>
      </c>
      <c r="T131" s="213">
        <f>S131*H131</f>
        <v>0</v>
      </c>
      <c r="AR131" s="24" t="s">
        <v>169</v>
      </c>
      <c r="AT131" s="24" t="s">
        <v>153</v>
      </c>
      <c r="AU131" s="24" t="s">
        <v>83</v>
      </c>
      <c r="AY131" s="24" t="s">
        <v>150</v>
      </c>
      <c r="BE131" s="214">
        <f>IF(N131="základní",J131,0)</f>
        <v>0</v>
      </c>
      <c r="BF131" s="214">
        <f>IF(N131="snížená",J131,0)</f>
        <v>0</v>
      </c>
      <c r="BG131" s="214">
        <f>IF(N131="zákl. přenesená",J131,0)</f>
        <v>0</v>
      </c>
      <c r="BH131" s="214">
        <f>IF(N131="sníž. přenesená",J131,0)</f>
        <v>0</v>
      </c>
      <c r="BI131" s="214">
        <f>IF(N131="nulová",J131,0)</f>
        <v>0</v>
      </c>
      <c r="BJ131" s="24" t="s">
        <v>24</v>
      </c>
      <c r="BK131" s="214">
        <f>ROUND(I131*H131,2)</f>
        <v>0</v>
      </c>
      <c r="BL131" s="24" t="s">
        <v>169</v>
      </c>
      <c r="BM131" s="24" t="s">
        <v>910</v>
      </c>
    </row>
    <row r="132" spans="2:47" s="1" customFormat="1" ht="54">
      <c r="B132" s="41"/>
      <c r="C132" s="63"/>
      <c r="D132" s="219" t="s">
        <v>194</v>
      </c>
      <c r="E132" s="63"/>
      <c r="F132" s="220" t="s">
        <v>911</v>
      </c>
      <c r="G132" s="63"/>
      <c r="H132" s="63"/>
      <c r="I132" s="172"/>
      <c r="J132" s="63"/>
      <c r="K132" s="63"/>
      <c r="L132" s="61"/>
      <c r="M132" s="221"/>
      <c r="N132" s="42"/>
      <c r="O132" s="42"/>
      <c r="P132" s="42"/>
      <c r="Q132" s="42"/>
      <c r="R132" s="42"/>
      <c r="S132" s="42"/>
      <c r="T132" s="78"/>
      <c r="AT132" s="24" t="s">
        <v>194</v>
      </c>
      <c r="AU132" s="24" t="s">
        <v>83</v>
      </c>
    </row>
    <row r="133" spans="2:51" s="12" customFormat="1" ht="13.5">
      <c r="B133" s="222"/>
      <c r="C133" s="223"/>
      <c r="D133" s="219" t="s">
        <v>196</v>
      </c>
      <c r="E133" s="224" t="s">
        <v>22</v>
      </c>
      <c r="F133" s="225" t="s">
        <v>912</v>
      </c>
      <c r="G133" s="223"/>
      <c r="H133" s="226">
        <v>0.3</v>
      </c>
      <c r="I133" s="227"/>
      <c r="J133" s="223"/>
      <c r="K133" s="223"/>
      <c r="L133" s="228"/>
      <c r="M133" s="229"/>
      <c r="N133" s="230"/>
      <c r="O133" s="230"/>
      <c r="P133" s="230"/>
      <c r="Q133" s="230"/>
      <c r="R133" s="230"/>
      <c r="S133" s="230"/>
      <c r="T133" s="231"/>
      <c r="AT133" s="232" t="s">
        <v>196</v>
      </c>
      <c r="AU133" s="232" t="s">
        <v>83</v>
      </c>
      <c r="AV133" s="12" t="s">
        <v>83</v>
      </c>
      <c r="AW133" s="12" t="s">
        <v>38</v>
      </c>
      <c r="AX133" s="12" t="s">
        <v>24</v>
      </c>
      <c r="AY133" s="232" t="s">
        <v>150</v>
      </c>
    </row>
    <row r="134" spans="2:65" s="1" customFormat="1" ht="25.5" customHeight="1">
      <c r="B134" s="41"/>
      <c r="C134" s="203" t="s">
        <v>269</v>
      </c>
      <c r="D134" s="203" t="s">
        <v>153</v>
      </c>
      <c r="E134" s="204" t="s">
        <v>913</v>
      </c>
      <c r="F134" s="205" t="s">
        <v>914</v>
      </c>
      <c r="G134" s="206" t="s">
        <v>192</v>
      </c>
      <c r="H134" s="207">
        <v>1</v>
      </c>
      <c r="I134" s="208"/>
      <c r="J134" s="209">
        <f>ROUND(I134*H134,2)</f>
        <v>0</v>
      </c>
      <c r="K134" s="205" t="s">
        <v>157</v>
      </c>
      <c r="L134" s="61"/>
      <c r="M134" s="210" t="s">
        <v>22</v>
      </c>
      <c r="N134" s="211" t="s">
        <v>46</v>
      </c>
      <c r="O134" s="42"/>
      <c r="P134" s="212">
        <f>O134*H134</f>
        <v>0</v>
      </c>
      <c r="Q134" s="212">
        <v>0.00639</v>
      </c>
      <c r="R134" s="212">
        <f>Q134*H134</f>
        <v>0.00639</v>
      </c>
      <c r="S134" s="212">
        <v>0</v>
      </c>
      <c r="T134" s="213">
        <f>S134*H134</f>
        <v>0</v>
      </c>
      <c r="AR134" s="24" t="s">
        <v>169</v>
      </c>
      <c r="AT134" s="24" t="s">
        <v>153</v>
      </c>
      <c r="AU134" s="24" t="s">
        <v>83</v>
      </c>
      <c r="AY134" s="24" t="s">
        <v>150</v>
      </c>
      <c r="BE134" s="214">
        <f>IF(N134="základní",J134,0)</f>
        <v>0</v>
      </c>
      <c r="BF134" s="214">
        <f>IF(N134="snížená",J134,0)</f>
        <v>0</v>
      </c>
      <c r="BG134" s="214">
        <f>IF(N134="zákl. přenesená",J134,0)</f>
        <v>0</v>
      </c>
      <c r="BH134" s="214">
        <f>IF(N134="sníž. přenesená",J134,0)</f>
        <v>0</v>
      </c>
      <c r="BI134" s="214">
        <f>IF(N134="nulová",J134,0)</f>
        <v>0</v>
      </c>
      <c r="BJ134" s="24" t="s">
        <v>24</v>
      </c>
      <c r="BK134" s="214">
        <f>ROUND(I134*H134,2)</f>
        <v>0</v>
      </c>
      <c r="BL134" s="24" t="s">
        <v>169</v>
      </c>
      <c r="BM134" s="24" t="s">
        <v>915</v>
      </c>
    </row>
    <row r="135" spans="2:51" s="12" customFormat="1" ht="13.5">
      <c r="B135" s="222"/>
      <c r="C135" s="223"/>
      <c r="D135" s="219" t="s">
        <v>196</v>
      </c>
      <c r="E135" s="224" t="s">
        <v>22</v>
      </c>
      <c r="F135" s="225" t="s">
        <v>24</v>
      </c>
      <c r="G135" s="223"/>
      <c r="H135" s="226">
        <v>1</v>
      </c>
      <c r="I135" s="227"/>
      <c r="J135" s="223"/>
      <c r="K135" s="223"/>
      <c r="L135" s="228"/>
      <c r="M135" s="229"/>
      <c r="N135" s="230"/>
      <c r="O135" s="230"/>
      <c r="P135" s="230"/>
      <c r="Q135" s="230"/>
      <c r="R135" s="230"/>
      <c r="S135" s="230"/>
      <c r="T135" s="231"/>
      <c r="AT135" s="232" t="s">
        <v>196</v>
      </c>
      <c r="AU135" s="232" t="s">
        <v>83</v>
      </c>
      <c r="AV135" s="12" t="s">
        <v>83</v>
      </c>
      <c r="AW135" s="12" t="s">
        <v>38</v>
      </c>
      <c r="AX135" s="12" t="s">
        <v>24</v>
      </c>
      <c r="AY135" s="232" t="s">
        <v>150</v>
      </c>
    </row>
    <row r="136" spans="2:63" s="11" customFormat="1" ht="29.85" customHeight="1">
      <c r="B136" s="187"/>
      <c r="C136" s="188"/>
      <c r="D136" s="189" t="s">
        <v>74</v>
      </c>
      <c r="E136" s="201" t="s">
        <v>230</v>
      </c>
      <c r="F136" s="201" t="s">
        <v>916</v>
      </c>
      <c r="G136" s="188"/>
      <c r="H136" s="188"/>
      <c r="I136" s="191"/>
      <c r="J136" s="202">
        <f>BK136</f>
        <v>0</v>
      </c>
      <c r="K136" s="188"/>
      <c r="L136" s="193"/>
      <c r="M136" s="194"/>
      <c r="N136" s="195"/>
      <c r="O136" s="195"/>
      <c r="P136" s="196">
        <f>SUM(P137:P154)</f>
        <v>0</v>
      </c>
      <c r="Q136" s="195"/>
      <c r="R136" s="196">
        <f>SUM(R137:R154)</f>
        <v>1.946197</v>
      </c>
      <c r="S136" s="195"/>
      <c r="T136" s="197">
        <f>SUM(T137:T154)</f>
        <v>0</v>
      </c>
      <c r="AR136" s="198" t="s">
        <v>24</v>
      </c>
      <c r="AT136" s="199" t="s">
        <v>74</v>
      </c>
      <c r="AU136" s="199" t="s">
        <v>24</v>
      </c>
      <c r="AY136" s="198" t="s">
        <v>150</v>
      </c>
      <c r="BK136" s="200">
        <f>SUM(BK137:BK154)</f>
        <v>0</v>
      </c>
    </row>
    <row r="137" spans="2:65" s="1" customFormat="1" ht="25.5" customHeight="1">
      <c r="B137" s="41"/>
      <c r="C137" s="203" t="s">
        <v>274</v>
      </c>
      <c r="D137" s="203" t="s">
        <v>153</v>
      </c>
      <c r="E137" s="204" t="s">
        <v>917</v>
      </c>
      <c r="F137" s="205" t="s">
        <v>918</v>
      </c>
      <c r="G137" s="206" t="s">
        <v>307</v>
      </c>
      <c r="H137" s="207">
        <v>5</v>
      </c>
      <c r="I137" s="208"/>
      <c r="J137" s="209">
        <f>ROUND(I137*H137,2)</f>
        <v>0</v>
      </c>
      <c r="K137" s="205" t="s">
        <v>157</v>
      </c>
      <c r="L137" s="61"/>
      <c r="M137" s="210" t="s">
        <v>22</v>
      </c>
      <c r="N137" s="211" t="s">
        <v>46</v>
      </c>
      <c r="O137" s="42"/>
      <c r="P137" s="212">
        <f>O137*H137</f>
        <v>0</v>
      </c>
      <c r="Q137" s="212">
        <v>0.00427</v>
      </c>
      <c r="R137" s="212">
        <f>Q137*H137</f>
        <v>0.02135</v>
      </c>
      <c r="S137" s="212">
        <v>0</v>
      </c>
      <c r="T137" s="213">
        <f>S137*H137</f>
        <v>0</v>
      </c>
      <c r="AR137" s="24" t="s">
        <v>169</v>
      </c>
      <c r="AT137" s="24" t="s">
        <v>153</v>
      </c>
      <c r="AU137" s="24" t="s">
        <v>83</v>
      </c>
      <c r="AY137" s="24" t="s">
        <v>150</v>
      </c>
      <c r="BE137" s="214">
        <f>IF(N137="základní",J137,0)</f>
        <v>0</v>
      </c>
      <c r="BF137" s="214">
        <f>IF(N137="snížená",J137,0)</f>
        <v>0</v>
      </c>
      <c r="BG137" s="214">
        <f>IF(N137="zákl. přenesená",J137,0)</f>
        <v>0</v>
      </c>
      <c r="BH137" s="214">
        <f>IF(N137="sníž. přenesená",J137,0)</f>
        <v>0</v>
      </c>
      <c r="BI137" s="214">
        <f>IF(N137="nulová",J137,0)</f>
        <v>0</v>
      </c>
      <c r="BJ137" s="24" t="s">
        <v>24</v>
      </c>
      <c r="BK137" s="214">
        <f>ROUND(I137*H137,2)</f>
        <v>0</v>
      </c>
      <c r="BL137" s="24" t="s">
        <v>169</v>
      </c>
      <c r="BM137" s="24" t="s">
        <v>919</v>
      </c>
    </row>
    <row r="138" spans="2:47" s="1" customFormat="1" ht="81">
      <c r="B138" s="41"/>
      <c r="C138" s="63"/>
      <c r="D138" s="219" t="s">
        <v>194</v>
      </c>
      <c r="E138" s="63"/>
      <c r="F138" s="220" t="s">
        <v>920</v>
      </c>
      <c r="G138" s="63"/>
      <c r="H138" s="63"/>
      <c r="I138" s="172"/>
      <c r="J138" s="63"/>
      <c r="K138" s="63"/>
      <c r="L138" s="61"/>
      <c r="M138" s="221"/>
      <c r="N138" s="42"/>
      <c r="O138" s="42"/>
      <c r="P138" s="42"/>
      <c r="Q138" s="42"/>
      <c r="R138" s="42"/>
      <c r="S138" s="42"/>
      <c r="T138" s="78"/>
      <c r="AT138" s="24" t="s">
        <v>194</v>
      </c>
      <c r="AU138" s="24" t="s">
        <v>83</v>
      </c>
    </row>
    <row r="139" spans="2:51" s="12" customFormat="1" ht="13.5">
      <c r="B139" s="222"/>
      <c r="C139" s="223"/>
      <c r="D139" s="219" t="s">
        <v>196</v>
      </c>
      <c r="E139" s="224" t="s">
        <v>22</v>
      </c>
      <c r="F139" s="225" t="s">
        <v>149</v>
      </c>
      <c r="G139" s="223"/>
      <c r="H139" s="226">
        <v>5</v>
      </c>
      <c r="I139" s="227"/>
      <c r="J139" s="223"/>
      <c r="K139" s="223"/>
      <c r="L139" s="228"/>
      <c r="M139" s="229"/>
      <c r="N139" s="230"/>
      <c r="O139" s="230"/>
      <c r="P139" s="230"/>
      <c r="Q139" s="230"/>
      <c r="R139" s="230"/>
      <c r="S139" s="230"/>
      <c r="T139" s="231"/>
      <c r="AT139" s="232" t="s">
        <v>196</v>
      </c>
      <c r="AU139" s="232" t="s">
        <v>83</v>
      </c>
      <c r="AV139" s="12" t="s">
        <v>83</v>
      </c>
      <c r="AW139" s="12" t="s">
        <v>38</v>
      </c>
      <c r="AX139" s="12" t="s">
        <v>24</v>
      </c>
      <c r="AY139" s="232" t="s">
        <v>150</v>
      </c>
    </row>
    <row r="140" spans="2:65" s="1" customFormat="1" ht="38.25" customHeight="1">
      <c r="B140" s="41"/>
      <c r="C140" s="203" t="s">
        <v>280</v>
      </c>
      <c r="D140" s="203" t="s">
        <v>153</v>
      </c>
      <c r="E140" s="204" t="s">
        <v>921</v>
      </c>
      <c r="F140" s="205" t="s">
        <v>922</v>
      </c>
      <c r="G140" s="206" t="s">
        <v>199</v>
      </c>
      <c r="H140" s="207">
        <v>3</v>
      </c>
      <c r="I140" s="208"/>
      <c r="J140" s="209">
        <f>ROUND(I140*H140,2)</f>
        <v>0</v>
      </c>
      <c r="K140" s="205" t="s">
        <v>157</v>
      </c>
      <c r="L140" s="61"/>
      <c r="M140" s="210" t="s">
        <v>22</v>
      </c>
      <c r="N140" s="211" t="s">
        <v>46</v>
      </c>
      <c r="O140" s="42"/>
      <c r="P140" s="212">
        <f>O140*H140</f>
        <v>0</v>
      </c>
      <c r="Q140" s="212">
        <v>1E-05</v>
      </c>
      <c r="R140" s="212">
        <f>Q140*H140</f>
        <v>3.0000000000000004E-05</v>
      </c>
      <c r="S140" s="212">
        <v>0</v>
      </c>
      <c r="T140" s="213">
        <f>S140*H140</f>
        <v>0</v>
      </c>
      <c r="AR140" s="24" t="s">
        <v>169</v>
      </c>
      <c r="AT140" s="24" t="s">
        <v>153</v>
      </c>
      <c r="AU140" s="24" t="s">
        <v>83</v>
      </c>
      <c r="AY140" s="24" t="s">
        <v>150</v>
      </c>
      <c r="BE140" s="214">
        <f>IF(N140="základní",J140,0)</f>
        <v>0</v>
      </c>
      <c r="BF140" s="214">
        <f>IF(N140="snížená",J140,0)</f>
        <v>0</v>
      </c>
      <c r="BG140" s="214">
        <f>IF(N140="zákl. přenesená",J140,0)</f>
        <v>0</v>
      </c>
      <c r="BH140" s="214">
        <f>IF(N140="sníž. přenesená",J140,0)</f>
        <v>0</v>
      </c>
      <c r="BI140" s="214">
        <f>IF(N140="nulová",J140,0)</f>
        <v>0</v>
      </c>
      <c r="BJ140" s="24" t="s">
        <v>24</v>
      </c>
      <c r="BK140" s="214">
        <f>ROUND(I140*H140,2)</f>
        <v>0</v>
      </c>
      <c r="BL140" s="24" t="s">
        <v>169</v>
      </c>
      <c r="BM140" s="24" t="s">
        <v>923</v>
      </c>
    </row>
    <row r="141" spans="2:47" s="1" customFormat="1" ht="40.5">
      <c r="B141" s="41"/>
      <c r="C141" s="63"/>
      <c r="D141" s="219" t="s">
        <v>194</v>
      </c>
      <c r="E141" s="63"/>
      <c r="F141" s="220" t="s">
        <v>924</v>
      </c>
      <c r="G141" s="63"/>
      <c r="H141" s="63"/>
      <c r="I141" s="172"/>
      <c r="J141" s="63"/>
      <c r="K141" s="63"/>
      <c r="L141" s="61"/>
      <c r="M141" s="221"/>
      <c r="N141" s="42"/>
      <c r="O141" s="42"/>
      <c r="P141" s="42"/>
      <c r="Q141" s="42"/>
      <c r="R141" s="42"/>
      <c r="S141" s="42"/>
      <c r="T141" s="78"/>
      <c r="AT141" s="24" t="s">
        <v>194</v>
      </c>
      <c r="AU141" s="24" t="s">
        <v>83</v>
      </c>
    </row>
    <row r="142" spans="2:51" s="12" customFormat="1" ht="13.5">
      <c r="B142" s="222"/>
      <c r="C142" s="223"/>
      <c r="D142" s="219" t="s">
        <v>196</v>
      </c>
      <c r="E142" s="224" t="s">
        <v>22</v>
      </c>
      <c r="F142" s="225" t="s">
        <v>163</v>
      </c>
      <c r="G142" s="223"/>
      <c r="H142" s="226">
        <v>3</v>
      </c>
      <c r="I142" s="227"/>
      <c r="J142" s="223"/>
      <c r="K142" s="223"/>
      <c r="L142" s="228"/>
      <c r="M142" s="229"/>
      <c r="N142" s="230"/>
      <c r="O142" s="230"/>
      <c r="P142" s="230"/>
      <c r="Q142" s="230"/>
      <c r="R142" s="230"/>
      <c r="S142" s="230"/>
      <c r="T142" s="231"/>
      <c r="AT142" s="232" t="s">
        <v>196</v>
      </c>
      <c r="AU142" s="232" t="s">
        <v>83</v>
      </c>
      <c r="AV142" s="12" t="s">
        <v>83</v>
      </c>
      <c r="AW142" s="12" t="s">
        <v>38</v>
      </c>
      <c r="AX142" s="12" t="s">
        <v>24</v>
      </c>
      <c r="AY142" s="232" t="s">
        <v>150</v>
      </c>
    </row>
    <row r="143" spans="2:65" s="1" customFormat="1" ht="38.25" customHeight="1">
      <c r="B143" s="41"/>
      <c r="C143" s="245" t="s">
        <v>334</v>
      </c>
      <c r="D143" s="245" t="s">
        <v>281</v>
      </c>
      <c r="E143" s="246" t="s">
        <v>925</v>
      </c>
      <c r="F143" s="247" t="s">
        <v>926</v>
      </c>
      <c r="G143" s="248" t="s">
        <v>199</v>
      </c>
      <c r="H143" s="249">
        <v>1.03</v>
      </c>
      <c r="I143" s="250"/>
      <c r="J143" s="251">
        <f>ROUND(I143*H143,2)</f>
        <v>0</v>
      </c>
      <c r="K143" s="247" t="s">
        <v>157</v>
      </c>
      <c r="L143" s="252"/>
      <c r="M143" s="253" t="s">
        <v>22</v>
      </c>
      <c r="N143" s="254" t="s">
        <v>46</v>
      </c>
      <c r="O143" s="42"/>
      <c r="P143" s="212">
        <f>O143*H143</f>
        <v>0</v>
      </c>
      <c r="Q143" s="212">
        <v>0.0011</v>
      </c>
      <c r="R143" s="212">
        <f>Q143*H143</f>
        <v>0.0011330000000000001</v>
      </c>
      <c r="S143" s="212">
        <v>0</v>
      </c>
      <c r="T143" s="213">
        <f>S143*H143</f>
        <v>0</v>
      </c>
      <c r="AR143" s="24" t="s">
        <v>230</v>
      </c>
      <c r="AT143" s="24" t="s">
        <v>281</v>
      </c>
      <c r="AU143" s="24" t="s">
        <v>83</v>
      </c>
      <c r="AY143" s="24" t="s">
        <v>150</v>
      </c>
      <c r="BE143" s="214">
        <f>IF(N143="základní",J143,0)</f>
        <v>0</v>
      </c>
      <c r="BF143" s="214">
        <f>IF(N143="snížená",J143,0)</f>
        <v>0</v>
      </c>
      <c r="BG143" s="214">
        <f>IF(N143="zákl. přenesená",J143,0)</f>
        <v>0</v>
      </c>
      <c r="BH143" s="214">
        <f>IF(N143="sníž. přenesená",J143,0)</f>
        <v>0</v>
      </c>
      <c r="BI143" s="214">
        <f>IF(N143="nulová",J143,0)</f>
        <v>0</v>
      </c>
      <c r="BJ143" s="24" t="s">
        <v>24</v>
      </c>
      <c r="BK143" s="214">
        <f>ROUND(I143*H143,2)</f>
        <v>0</v>
      </c>
      <c r="BL143" s="24" t="s">
        <v>169</v>
      </c>
      <c r="BM143" s="24" t="s">
        <v>927</v>
      </c>
    </row>
    <row r="144" spans="2:51" s="12" customFormat="1" ht="13.5">
      <c r="B144" s="222"/>
      <c r="C144" s="223"/>
      <c r="D144" s="219" t="s">
        <v>196</v>
      </c>
      <c r="E144" s="224" t="s">
        <v>22</v>
      </c>
      <c r="F144" s="225" t="s">
        <v>928</v>
      </c>
      <c r="G144" s="223"/>
      <c r="H144" s="226">
        <v>1.03</v>
      </c>
      <c r="I144" s="227"/>
      <c r="J144" s="223"/>
      <c r="K144" s="223"/>
      <c r="L144" s="228"/>
      <c r="M144" s="229"/>
      <c r="N144" s="230"/>
      <c r="O144" s="230"/>
      <c r="P144" s="230"/>
      <c r="Q144" s="230"/>
      <c r="R144" s="230"/>
      <c r="S144" s="230"/>
      <c r="T144" s="231"/>
      <c r="AT144" s="232" t="s">
        <v>196</v>
      </c>
      <c r="AU144" s="232" t="s">
        <v>83</v>
      </c>
      <c r="AV144" s="12" t="s">
        <v>83</v>
      </c>
      <c r="AW144" s="12" t="s">
        <v>38</v>
      </c>
      <c r="AX144" s="12" t="s">
        <v>24</v>
      </c>
      <c r="AY144" s="232" t="s">
        <v>150</v>
      </c>
    </row>
    <row r="145" spans="2:65" s="1" customFormat="1" ht="25.5" customHeight="1">
      <c r="B145" s="41"/>
      <c r="C145" s="245" t="s">
        <v>291</v>
      </c>
      <c r="D145" s="245" t="s">
        <v>281</v>
      </c>
      <c r="E145" s="246" t="s">
        <v>929</v>
      </c>
      <c r="F145" s="247" t="s">
        <v>930</v>
      </c>
      <c r="G145" s="248" t="s">
        <v>199</v>
      </c>
      <c r="H145" s="249">
        <v>2.06</v>
      </c>
      <c r="I145" s="250"/>
      <c r="J145" s="251">
        <f>ROUND(I145*H145,2)</f>
        <v>0</v>
      </c>
      <c r="K145" s="247" t="s">
        <v>157</v>
      </c>
      <c r="L145" s="252"/>
      <c r="M145" s="253" t="s">
        <v>22</v>
      </c>
      <c r="N145" s="254" t="s">
        <v>46</v>
      </c>
      <c r="O145" s="42"/>
      <c r="P145" s="212">
        <f>O145*H145</f>
        <v>0</v>
      </c>
      <c r="Q145" s="212">
        <v>0.0014</v>
      </c>
      <c r="R145" s="212">
        <f>Q145*H145</f>
        <v>0.002884</v>
      </c>
      <c r="S145" s="212">
        <v>0</v>
      </c>
      <c r="T145" s="213">
        <f>S145*H145</f>
        <v>0</v>
      </c>
      <c r="AR145" s="24" t="s">
        <v>230</v>
      </c>
      <c r="AT145" s="24" t="s">
        <v>281</v>
      </c>
      <c r="AU145" s="24" t="s">
        <v>83</v>
      </c>
      <c r="AY145" s="24" t="s">
        <v>150</v>
      </c>
      <c r="BE145" s="214">
        <f>IF(N145="základní",J145,0)</f>
        <v>0</v>
      </c>
      <c r="BF145" s="214">
        <f>IF(N145="snížená",J145,0)</f>
        <v>0</v>
      </c>
      <c r="BG145" s="214">
        <f>IF(N145="zákl. přenesená",J145,0)</f>
        <v>0</v>
      </c>
      <c r="BH145" s="214">
        <f>IF(N145="sníž. přenesená",J145,0)</f>
        <v>0</v>
      </c>
      <c r="BI145" s="214">
        <f>IF(N145="nulová",J145,0)</f>
        <v>0</v>
      </c>
      <c r="BJ145" s="24" t="s">
        <v>24</v>
      </c>
      <c r="BK145" s="214">
        <f>ROUND(I145*H145,2)</f>
        <v>0</v>
      </c>
      <c r="BL145" s="24" t="s">
        <v>169</v>
      </c>
      <c r="BM145" s="24" t="s">
        <v>931</v>
      </c>
    </row>
    <row r="146" spans="2:51" s="12" customFormat="1" ht="13.5">
      <c r="B146" s="222"/>
      <c r="C146" s="223"/>
      <c r="D146" s="219" t="s">
        <v>196</v>
      </c>
      <c r="E146" s="224" t="s">
        <v>22</v>
      </c>
      <c r="F146" s="225" t="s">
        <v>932</v>
      </c>
      <c r="G146" s="223"/>
      <c r="H146" s="226">
        <v>2.06</v>
      </c>
      <c r="I146" s="227"/>
      <c r="J146" s="223"/>
      <c r="K146" s="223"/>
      <c r="L146" s="228"/>
      <c r="M146" s="229"/>
      <c r="N146" s="230"/>
      <c r="O146" s="230"/>
      <c r="P146" s="230"/>
      <c r="Q146" s="230"/>
      <c r="R146" s="230"/>
      <c r="S146" s="230"/>
      <c r="T146" s="231"/>
      <c r="AT146" s="232" t="s">
        <v>196</v>
      </c>
      <c r="AU146" s="232" t="s">
        <v>83</v>
      </c>
      <c r="AV146" s="12" t="s">
        <v>83</v>
      </c>
      <c r="AW146" s="12" t="s">
        <v>38</v>
      </c>
      <c r="AX146" s="12" t="s">
        <v>24</v>
      </c>
      <c r="AY146" s="232" t="s">
        <v>150</v>
      </c>
    </row>
    <row r="147" spans="2:65" s="1" customFormat="1" ht="16.5" customHeight="1">
      <c r="B147" s="41"/>
      <c r="C147" s="203" t="s">
        <v>9</v>
      </c>
      <c r="D147" s="203" t="s">
        <v>153</v>
      </c>
      <c r="E147" s="204" t="s">
        <v>933</v>
      </c>
      <c r="F147" s="205" t="s">
        <v>934</v>
      </c>
      <c r="G147" s="206" t="s">
        <v>307</v>
      </c>
      <c r="H147" s="207">
        <v>5</v>
      </c>
      <c r="I147" s="208"/>
      <c r="J147" s="209">
        <f>ROUND(I147*H147,2)</f>
        <v>0</v>
      </c>
      <c r="K147" s="205" t="s">
        <v>22</v>
      </c>
      <c r="L147" s="61"/>
      <c r="M147" s="210" t="s">
        <v>22</v>
      </c>
      <c r="N147" s="211" t="s">
        <v>46</v>
      </c>
      <c r="O147" s="42"/>
      <c r="P147" s="212">
        <f>O147*H147</f>
        <v>0</v>
      </c>
      <c r="Q147" s="212">
        <v>0</v>
      </c>
      <c r="R147" s="212">
        <f>Q147*H147</f>
        <v>0</v>
      </c>
      <c r="S147" s="212">
        <v>0</v>
      </c>
      <c r="T147" s="213">
        <f>S147*H147</f>
        <v>0</v>
      </c>
      <c r="AR147" s="24" t="s">
        <v>169</v>
      </c>
      <c r="AT147" s="24" t="s">
        <v>153</v>
      </c>
      <c r="AU147" s="24" t="s">
        <v>83</v>
      </c>
      <c r="AY147" s="24" t="s">
        <v>150</v>
      </c>
      <c r="BE147" s="214">
        <f>IF(N147="základní",J147,0)</f>
        <v>0</v>
      </c>
      <c r="BF147" s="214">
        <f>IF(N147="snížená",J147,0)</f>
        <v>0</v>
      </c>
      <c r="BG147" s="214">
        <f>IF(N147="zákl. přenesená",J147,0)</f>
        <v>0</v>
      </c>
      <c r="BH147" s="214">
        <f>IF(N147="sníž. přenesená",J147,0)</f>
        <v>0</v>
      </c>
      <c r="BI147" s="214">
        <f>IF(N147="nulová",J147,0)</f>
        <v>0</v>
      </c>
      <c r="BJ147" s="24" t="s">
        <v>24</v>
      </c>
      <c r="BK147" s="214">
        <f>ROUND(I147*H147,2)</f>
        <v>0</v>
      </c>
      <c r="BL147" s="24" t="s">
        <v>169</v>
      </c>
      <c r="BM147" s="24" t="s">
        <v>935</v>
      </c>
    </row>
    <row r="148" spans="2:51" s="12" customFormat="1" ht="13.5">
      <c r="B148" s="222"/>
      <c r="C148" s="223"/>
      <c r="D148" s="219" t="s">
        <v>196</v>
      </c>
      <c r="E148" s="224" t="s">
        <v>22</v>
      </c>
      <c r="F148" s="225" t="s">
        <v>149</v>
      </c>
      <c r="G148" s="223"/>
      <c r="H148" s="226">
        <v>5</v>
      </c>
      <c r="I148" s="227"/>
      <c r="J148" s="223"/>
      <c r="K148" s="223"/>
      <c r="L148" s="228"/>
      <c r="M148" s="229"/>
      <c r="N148" s="230"/>
      <c r="O148" s="230"/>
      <c r="P148" s="230"/>
      <c r="Q148" s="230"/>
      <c r="R148" s="230"/>
      <c r="S148" s="230"/>
      <c r="T148" s="231"/>
      <c r="AT148" s="232" t="s">
        <v>196</v>
      </c>
      <c r="AU148" s="232" t="s">
        <v>83</v>
      </c>
      <c r="AV148" s="12" t="s">
        <v>83</v>
      </c>
      <c r="AW148" s="12" t="s">
        <v>38</v>
      </c>
      <c r="AX148" s="12" t="s">
        <v>24</v>
      </c>
      <c r="AY148" s="232" t="s">
        <v>150</v>
      </c>
    </row>
    <row r="149" spans="2:65" s="1" customFormat="1" ht="25.5" customHeight="1">
      <c r="B149" s="41"/>
      <c r="C149" s="203" t="s">
        <v>304</v>
      </c>
      <c r="D149" s="203" t="s">
        <v>153</v>
      </c>
      <c r="E149" s="204" t="s">
        <v>936</v>
      </c>
      <c r="F149" s="205" t="s">
        <v>937</v>
      </c>
      <c r="G149" s="206" t="s">
        <v>22</v>
      </c>
      <c r="H149" s="207">
        <v>1</v>
      </c>
      <c r="I149" s="208"/>
      <c r="J149" s="209">
        <f>ROUND(I149*H149,2)</f>
        <v>0</v>
      </c>
      <c r="K149" s="205" t="s">
        <v>22</v>
      </c>
      <c r="L149" s="61"/>
      <c r="M149" s="210" t="s">
        <v>22</v>
      </c>
      <c r="N149" s="211" t="s">
        <v>46</v>
      </c>
      <c r="O149" s="42"/>
      <c r="P149" s="212">
        <f>O149*H149</f>
        <v>0</v>
      </c>
      <c r="Q149" s="212">
        <v>1.5</v>
      </c>
      <c r="R149" s="212">
        <f>Q149*H149</f>
        <v>1.5</v>
      </c>
      <c r="S149" s="212">
        <v>0</v>
      </c>
      <c r="T149" s="213">
        <f>S149*H149</f>
        <v>0</v>
      </c>
      <c r="AR149" s="24" t="s">
        <v>169</v>
      </c>
      <c r="AT149" s="24" t="s">
        <v>153</v>
      </c>
      <c r="AU149" s="24" t="s">
        <v>83</v>
      </c>
      <c r="AY149" s="24" t="s">
        <v>150</v>
      </c>
      <c r="BE149" s="214">
        <f>IF(N149="základní",J149,0)</f>
        <v>0</v>
      </c>
      <c r="BF149" s="214">
        <f>IF(N149="snížená",J149,0)</f>
        <v>0</v>
      </c>
      <c r="BG149" s="214">
        <f>IF(N149="zákl. přenesená",J149,0)</f>
        <v>0</v>
      </c>
      <c r="BH149" s="214">
        <f>IF(N149="sníž. přenesená",J149,0)</f>
        <v>0</v>
      </c>
      <c r="BI149" s="214">
        <f>IF(N149="nulová",J149,0)</f>
        <v>0</v>
      </c>
      <c r="BJ149" s="24" t="s">
        <v>24</v>
      </c>
      <c r="BK149" s="214">
        <f>ROUND(I149*H149,2)</f>
        <v>0</v>
      </c>
      <c r="BL149" s="24" t="s">
        <v>169</v>
      </c>
      <c r="BM149" s="24" t="s">
        <v>938</v>
      </c>
    </row>
    <row r="150" spans="2:51" s="12" customFormat="1" ht="13.5">
      <c r="B150" s="222"/>
      <c r="C150" s="223"/>
      <c r="D150" s="219" t="s">
        <v>196</v>
      </c>
      <c r="E150" s="224" t="s">
        <v>22</v>
      </c>
      <c r="F150" s="225" t="s">
        <v>24</v>
      </c>
      <c r="G150" s="223"/>
      <c r="H150" s="226">
        <v>1</v>
      </c>
      <c r="I150" s="227"/>
      <c r="J150" s="223"/>
      <c r="K150" s="223"/>
      <c r="L150" s="228"/>
      <c r="M150" s="229"/>
      <c r="N150" s="230"/>
      <c r="O150" s="230"/>
      <c r="P150" s="230"/>
      <c r="Q150" s="230"/>
      <c r="R150" s="230"/>
      <c r="S150" s="230"/>
      <c r="T150" s="231"/>
      <c r="AT150" s="232" t="s">
        <v>196</v>
      </c>
      <c r="AU150" s="232" t="s">
        <v>83</v>
      </c>
      <c r="AV150" s="12" t="s">
        <v>83</v>
      </c>
      <c r="AW150" s="12" t="s">
        <v>38</v>
      </c>
      <c r="AX150" s="12" t="s">
        <v>24</v>
      </c>
      <c r="AY150" s="232" t="s">
        <v>150</v>
      </c>
    </row>
    <row r="151" spans="2:65" s="1" customFormat="1" ht="16.5" customHeight="1">
      <c r="B151" s="41"/>
      <c r="C151" s="203" t="s">
        <v>310</v>
      </c>
      <c r="D151" s="203" t="s">
        <v>153</v>
      </c>
      <c r="E151" s="204" t="s">
        <v>939</v>
      </c>
      <c r="F151" s="205" t="s">
        <v>940</v>
      </c>
      <c r="G151" s="206" t="s">
        <v>199</v>
      </c>
      <c r="H151" s="207">
        <v>1</v>
      </c>
      <c r="I151" s="208"/>
      <c r="J151" s="209">
        <f>ROUND(I151*H151,2)</f>
        <v>0</v>
      </c>
      <c r="K151" s="205" t="s">
        <v>157</v>
      </c>
      <c r="L151" s="61"/>
      <c r="M151" s="210" t="s">
        <v>22</v>
      </c>
      <c r="N151" s="211" t="s">
        <v>46</v>
      </c>
      <c r="O151" s="42"/>
      <c r="P151" s="212">
        <f>O151*H151</f>
        <v>0</v>
      </c>
      <c r="Q151" s="212">
        <v>0.4208</v>
      </c>
      <c r="R151" s="212">
        <f>Q151*H151</f>
        <v>0.4208</v>
      </c>
      <c r="S151" s="212">
        <v>0</v>
      </c>
      <c r="T151" s="213">
        <f>S151*H151</f>
        <v>0</v>
      </c>
      <c r="AR151" s="24" t="s">
        <v>169</v>
      </c>
      <c r="AT151" s="24" t="s">
        <v>153</v>
      </c>
      <c r="AU151" s="24" t="s">
        <v>83</v>
      </c>
      <c r="AY151" s="24" t="s">
        <v>150</v>
      </c>
      <c r="BE151" s="214">
        <f>IF(N151="základní",J151,0)</f>
        <v>0</v>
      </c>
      <c r="BF151" s="214">
        <f>IF(N151="snížená",J151,0)</f>
        <v>0</v>
      </c>
      <c r="BG151" s="214">
        <f>IF(N151="zákl. přenesená",J151,0)</f>
        <v>0</v>
      </c>
      <c r="BH151" s="214">
        <f>IF(N151="sníž. přenesená",J151,0)</f>
        <v>0</v>
      </c>
      <c r="BI151" s="214">
        <f>IF(N151="nulová",J151,0)</f>
        <v>0</v>
      </c>
      <c r="BJ151" s="24" t="s">
        <v>24</v>
      </c>
      <c r="BK151" s="214">
        <f>ROUND(I151*H151,2)</f>
        <v>0</v>
      </c>
      <c r="BL151" s="24" t="s">
        <v>169</v>
      </c>
      <c r="BM151" s="24" t="s">
        <v>941</v>
      </c>
    </row>
    <row r="152" spans="2:47" s="1" customFormat="1" ht="162">
      <c r="B152" s="41"/>
      <c r="C152" s="63"/>
      <c r="D152" s="219" t="s">
        <v>194</v>
      </c>
      <c r="E152" s="63"/>
      <c r="F152" s="220" t="s">
        <v>942</v>
      </c>
      <c r="G152" s="63"/>
      <c r="H152" s="63"/>
      <c r="I152" s="172"/>
      <c r="J152" s="63"/>
      <c r="K152" s="63"/>
      <c r="L152" s="61"/>
      <c r="M152" s="221"/>
      <c r="N152" s="42"/>
      <c r="O152" s="42"/>
      <c r="P152" s="42"/>
      <c r="Q152" s="42"/>
      <c r="R152" s="42"/>
      <c r="S152" s="42"/>
      <c r="T152" s="78"/>
      <c r="AT152" s="24" t="s">
        <v>194</v>
      </c>
      <c r="AU152" s="24" t="s">
        <v>83</v>
      </c>
    </row>
    <row r="153" spans="2:51" s="12" customFormat="1" ht="13.5">
      <c r="B153" s="222"/>
      <c r="C153" s="223"/>
      <c r="D153" s="219" t="s">
        <v>196</v>
      </c>
      <c r="E153" s="224" t="s">
        <v>22</v>
      </c>
      <c r="F153" s="225" t="s">
        <v>24</v>
      </c>
      <c r="G153" s="223"/>
      <c r="H153" s="226">
        <v>1</v>
      </c>
      <c r="I153" s="227"/>
      <c r="J153" s="223"/>
      <c r="K153" s="223"/>
      <c r="L153" s="228"/>
      <c r="M153" s="229"/>
      <c r="N153" s="230"/>
      <c r="O153" s="230"/>
      <c r="P153" s="230"/>
      <c r="Q153" s="230"/>
      <c r="R153" s="230"/>
      <c r="S153" s="230"/>
      <c r="T153" s="231"/>
      <c r="AT153" s="232" t="s">
        <v>196</v>
      </c>
      <c r="AU153" s="232" t="s">
        <v>83</v>
      </c>
      <c r="AV153" s="12" t="s">
        <v>83</v>
      </c>
      <c r="AW153" s="12" t="s">
        <v>38</v>
      </c>
      <c r="AX153" s="12" t="s">
        <v>24</v>
      </c>
      <c r="AY153" s="232" t="s">
        <v>150</v>
      </c>
    </row>
    <row r="154" spans="2:65" s="1" customFormat="1" ht="16.5" customHeight="1">
      <c r="B154" s="41"/>
      <c r="C154" s="203" t="s">
        <v>315</v>
      </c>
      <c r="D154" s="203" t="s">
        <v>153</v>
      </c>
      <c r="E154" s="204" t="s">
        <v>943</v>
      </c>
      <c r="F154" s="205" t="s">
        <v>944</v>
      </c>
      <c r="G154" s="206" t="s">
        <v>199</v>
      </c>
      <c r="H154" s="207">
        <v>1</v>
      </c>
      <c r="I154" s="208"/>
      <c r="J154" s="209">
        <f>ROUND(I154*H154,2)</f>
        <v>0</v>
      </c>
      <c r="K154" s="205" t="s">
        <v>22</v>
      </c>
      <c r="L154" s="61"/>
      <c r="M154" s="210" t="s">
        <v>22</v>
      </c>
      <c r="N154" s="211" t="s">
        <v>46</v>
      </c>
      <c r="O154" s="42"/>
      <c r="P154" s="212">
        <f>O154*H154</f>
        <v>0</v>
      </c>
      <c r="Q154" s="212">
        <v>0</v>
      </c>
      <c r="R154" s="212">
        <f>Q154*H154</f>
        <v>0</v>
      </c>
      <c r="S154" s="212">
        <v>0</v>
      </c>
      <c r="T154" s="213">
        <f>S154*H154</f>
        <v>0</v>
      </c>
      <c r="AR154" s="24" t="s">
        <v>169</v>
      </c>
      <c r="AT154" s="24" t="s">
        <v>153</v>
      </c>
      <c r="AU154" s="24" t="s">
        <v>83</v>
      </c>
      <c r="AY154" s="24" t="s">
        <v>150</v>
      </c>
      <c r="BE154" s="214">
        <f>IF(N154="základní",J154,0)</f>
        <v>0</v>
      </c>
      <c r="BF154" s="214">
        <f>IF(N154="snížená",J154,0)</f>
        <v>0</v>
      </c>
      <c r="BG154" s="214">
        <f>IF(N154="zákl. přenesená",J154,0)</f>
        <v>0</v>
      </c>
      <c r="BH154" s="214">
        <f>IF(N154="sníž. přenesená",J154,0)</f>
        <v>0</v>
      </c>
      <c r="BI154" s="214">
        <f>IF(N154="nulová",J154,0)</f>
        <v>0</v>
      </c>
      <c r="BJ154" s="24" t="s">
        <v>24</v>
      </c>
      <c r="BK154" s="214">
        <f>ROUND(I154*H154,2)</f>
        <v>0</v>
      </c>
      <c r="BL154" s="24" t="s">
        <v>169</v>
      </c>
      <c r="BM154" s="24" t="s">
        <v>945</v>
      </c>
    </row>
    <row r="155" spans="2:63" s="11" customFormat="1" ht="29.85" customHeight="1">
      <c r="B155" s="187"/>
      <c r="C155" s="188"/>
      <c r="D155" s="189" t="s">
        <v>74</v>
      </c>
      <c r="E155" s="201" t="s">
        <v>669</v>
      </c>
      <c r="F155" s="201" t="s">
        <v>670</v>
      </c>
      <c r="G155" s="188"/>
      <c r="H155" s="188"/>
      <c r="I155" s="191"/>
      <c r="J155" s="202">
        <f>BK155</f>
        <v>0</v>
      </c>
      <c r="K155" s="188"/>
      <c r="L155" s="193"/>
      <c r="M155" s="194"/>
      <c r="N155" s="195"/>
      <c r="O155" s="195"/>
      <c r="P155" s="196">
        <f>SUM(P156:P157)</f>
        <v>0</v>
      </c>
      <c r="Q155" s="195"/>
      <c r="R155" s="196">
        <f>SUM(R156:R157)</f>
        <v>0</v>
      </c>
      <c r="S155" s="195"/>
      <c r="T155" s="197">
        <f>SUM(T156:T157)</f>
        <v>0</v>
      </c>
      <c r="AR155" s="198" t="s">
        <v>24</v>
      </c>
      <c r="AT155" s="199" t="s">
        <v>74</v>
      </c>
      <c r="AU155" s="199" t="s">
        <v>24</v>
      </c>
      <c r="AY155" s="198" t="s">
        <v>150</v>
      </c>
      <c r="BK155" s="200">
        <f>SUM(BK156:BK157)</f>
        <v>0</v>
      </c>
    </row>
    <row r="156" spans="2:65" s="1" customFormat="1" ht="38.25" customHeight="1">
      <c r="B156" s="41"/>
      <c r="C156" s="203" t="s">
        <v>320</v>
      </c>
      <c r="D156" s="203" t="s">
        <v>153</v>
      </c>
      <c r="E156" s="204" t="s">
        <v>946</v>
      </c>
      <c r="F156" s="205" t="s">
        <v>947</v>
      </c>
      <c r="G156" s="206" t="s">
        <v>284</v>
      </c>
      <c r="H156" s="207">
        <v>16.625</v>
      </c>
      <c r="I156" s="208"/>
      <c r="J156" s="209">
        <f>ROUND(I156*H156,2)</f>
        <v>0</v>
      </c>
      <c r="K156" s="205" t="s">
        <v>157</v>
      </c>
      <c r="L156" s="61"/>
      <c r="M156" s="210" t="s">
        <v>22</v>
      </c>
      <c r="N156" s="211" t="s">
        <v>46</v>
      </c>
      <c r="O156" s="42"/>
      <c r="P156" s="212">
        <f>O156*H156</f>
        <v>0</v>
      </c>
      <c r="Q156" s="212">
        <v>0</v>
      </c>
      <c r="R156" s="212">
        <f>Q156*H156</f>
        <v>0</v>
      </c>
      <c r="S156" s="212">
        <v>0</v>
      </c>
      <c r="T156" s="213">
        <f>S156*H156</f>
        <v>0</v>
      </c>
      <c r="AR156" s="24" t="s">
        <v>169</v>
      </c>
      <c r="AT156" s="24" t="s">
        <v>153</v>
      </c>
      <c r="AU156" s="24" t="s">
        <v>83</v>
      </c>
      <c r="AY156" s="24" t="s">
        <v>150</v>
      </c>
      <c r="BE156" s="214">
        <f>IF(N156="základní",J156,0)</f>
        <v>0</v>
      </c>
      <c r="BF156" s="214">
        <f>IF(N156="snížená",J156,0)</f>
        <v>0</v>
      </c>
      <c r="BG156" s="214">
        <f>IF(N156="zákl. přenesená",J156,0)</f>
        <v>0</v>
      </c>
      <c r="BH156" s="214">
        <f>IF(N156="sníž. přenesená",J156,0)</f>
        <v>0</v>
      </c>
      <c r="BI156" s="214">
        <f>IF(N156="nulová",J156,0)</f>
        <v>0</v>
      </c>
      <c r="BJ156" s="24" t="s">
        <v>24</v>
      </c>
      <c r="BK156" s="214">
        <f>ROUND(I156*H156,2)</f>
        <v>0</v>
      </c>
      <c r="BL156" s="24" t="s">
        <v>169</v>
      </c>
      <c r="BM156" s="24" t="s">
        <v>948</v>
      </c>
    </row>
    <row r="157" spans="2:47" s="1" customFormat="1" ht="81">
      <c r="B157" s="41"/>
      <c r="C157" s="63"/>
      <c r="D157" s="219" t="s">
        <v>194</v>
      </c>
      <c r="E157" s="63"/>
      <c r="F157" s="220" t="s">
        <v>949</v>
      </c>
      <c r="G157" s="63"/>
      <c r="H157" s="63"/>
      <c r="I157" s="172"/>
      <c r="J157" s="63"/>
      <c r="K157" s="63"/>
      <c r="L157" s="61"/>
      <c r="M157" s="221"/>
      <c r="N157" s="42"/>
      <c r="O157" s="42"/>
      <c r="P157" s="42"/>
      <c r="Q157" s="42"/>
      <c r="R157" s="42"/>
      <c r="S157" s="42"/>
      <c r="T157" s="78"/>
      <c r="AT157" s="24" t="s">
        <v>194</v>
      </c>
      <c r="AU157" s="24" t="s">
        <v>83</v>
      </c>
    </row>
    <row r="158" spans="2:63" s="11" customFormat="1" ht="37.35" customHeight="1">
      <c r="B158" s="187"/>
      <c r="C158" s="188"/>
      <c r="D158" s="189" t="s">
        <v>74</v>
      </c>
      <c r="E158" s="190" t="s">
        <v>281</v>
      </c>
      <c r="F158" s="190" t="s">
        <v>852</v>
      </c>
      <c r="G158" s="188"/>
      <c r="H158" s="188"/>
      <c r="I158" s="191"/>
      <c r="J158" s="192">
        <f>BK158</f>
        <v>0</v>
      </c>
      <c r="K158" s="188"/>
      <c r="L158" s="193"/>
      <c r="M158" s="194"/>
      <c r="N158" s="195"/>
      <c r="O158" s="195"/>
      <c r="P158" s="196">
        <f>P159</f>
        <v>0</v>
      </c>
      <c r="Q158" s="195"/>
      <c r="R158" s="196">
        <f>R159</f>
        <v>0.00030000000000000003</v>
      </c>
      <c r="S158" s="195"/>
      <c r="T158" s="197">
        <f>T159</f>
        <v>0</v>
      </c>
      <c r="AR158" s="198" t="s">
        <v>163</v>
      </c>
      <c r="AT158" s="199" t="s">
        <v>74</v>
      </c>
      <c r="AU158" s="199" t="s">
        <v>75</v>
      </c>
      <c r="AY158" s="198" t="s">
        <v>150</v>
      </c>
      <c r="BK158" s="200">
        <f>BK159</f>
        <v>0</v>
      </c>
    </row>
    <row r="159" spans="2:63" s="11" customFormat="1" ht="19.9" customHeight="1">
      <c r="B159" s="187"/>
      <c r="C159" s="188"/>
      <c r="D159" s="189" t="s">
        <v>74</v>
      </c>
      <c r="E159" s="201" t="s">
        <v>950</v>
      </c>
      <c r="F159" s="201" t="s">
        <v>951</v>
      </c>
      <c r="G159" s="188"/>
      <c r="H159" s="188"/>
      <c r="I159" s="191"/>
      <c r="J159" s="202">
        <f>BK159</f>
        <v>0</v>
      </c>
      <c r="K159" s="188"/>
      <c r="L159" s="193"/>
      <c r="M159" s="194"/>
      <c r="N159" s="195"/>
      <c r="O159" s="195"/>
      <c r="P159" s="196">
        <f>SUM(P160:P161)</f>
        <v>0</v>
      </c>
      <c r="Q159" s="195"/>
      <c r="R159" s="196">
        <f>SUM(R160:R161)</f>
        <v>0.00030000000000000003</v>
      </c>
      <c r="S159" s="195"/>
      <c r="T159" s="197">
        <f>SUM(T160:T161)</f>
        <v>0</v>
      </c>
      <c r="AR159" s="198" t="s">
        <v>163</v>
      </c>
      <c r="AT159" s="199" t="s">
        <v>74</v>
      </c>
      <c r="AU159" s="199" t="s">
        <v>24</v>
      </c>
      <c r="AY159" s="198" t="s">
        <v>150</v>
      </c>
      <c r="BK159" s="200">
        <f>SUM(BK160:BK161)</f>
        <v>0</v>
      </c>
    </row>
    <row r="160" spans="2:65" s="1" customFormat="1" ht="38.25" customHeight="1">
      <c r="B160" s="41"/>
      <c r="C160" s="203" t="s">
        <v>328</v>
      </c>
      <c r="D160" s="203" t="s">
        <v>153</v>
      </c>
      <c r="E160" s="204" t="s">
        <v>952</v>
      </c>
      <c r="F160" s="205" t="s">
        <v>953</v>
      </c>
      <c r="G160" s="206" t="s">
        <v>307</v>
      </c>
      <c r="H160" s="207">
        <v>5</v>
      </c>
      <c r="I160" s="208"/>
      <c r="J160" s="209">
        <f>ROUND(I160*H160,2)</f>
        <v>0</v>
      </c>
      <c r="K160" s="205" t="s">
        <v>157</v>
      </c>
      <c r="L160" s="61"/>
      <c r="M160" s="210" t="s">
        <v>22</v>
      </c>
      <c r="N160" s="211" t="s">
        <v>46</v>
      </c>
      <c r="O160" s="42"/>
      <c r="P160" s="212">
        <f>O160*H160</f>
        <v>0</v>
      </c>
      <c r="Q160" s="212">
        <v>6E-05</v>
      </c>
      <c r="R160" s="212">
        <f>Q160*H160</f>
        <v>0.00030000000000000003</v>
      </c>
      <c r="S160" s="212">
        <v>0</v>
      </c>
      <c r="T160" s="213">
        <f>S160*H160</f>
        <v>0</v>
      </c>
      <c r="AR160" s="24" t="s">
        <v>663</v>
      </c>
      <c r="AT160" s="24" t="s">
        <v>153</v>
      </c>
      <c r="AU160" s="24" t="s">
        <v>83</v>
      </c>
      <c r="AY160" s="24" t="s">
        <v>150</v>
      </c>
      <c r="BE160" s="214">
        <f>IF(N160="základní",J160,0)</f>
        <v>0</v>
      </c>
      <c r="BF160" s="214">
        <f>IF(N160="snížená",J160,0)</f>
        <v>0</v>
      </c>
      <c r="BG160" s="214">
        <f>IF(N160="zákl. přenesená",J160,0)</f>
        <v>0</v>
      </c>
      <c r="BH160" s="214">
        <f>IF(N160="sníž. přenesená",J160,0)</f>
        <v>0</v>
      </c>
      <c r="BI160" s="214">
        <f>IF(N160="nulová",J160,0)</f>
        <v>0</v>
      </c>
      <c r="BJ160" s="24" t="s">
        <v>24</v>
      </c>
      <c r="BK160" s="214">
        <f>ROUND(I160*H160,2)</f>
        <v>0</v>
      </c>
      <c r="BL160" s="24" t="s">
        <v>663</v>
      </c>
      <c r="BM160" s="24" t="s">
        <v>954</v>
      </c>
    </row>
    <row r="161" spans="2:51" s="12" customFormat="1" ht="13.5">
      <c r="B161" s="222"/>
      <c r="C161" s="223"/>
      <c r="D161" s="219" t="s">
        <v>196</v>
      </c>
      <c r="E161" s="224" t="s">
        <v>22</v>
      </c>
      <c r="F161" s="225" t="s">
        <v>149</v>
      </c>
      <c r="G161" s="223"/>
      <c r="H161" s="226">
        <v>5</v>
      </c>
      <c r="I161" s="227"/>
      <c r="J161" s="223"/>
      <c r="K161" s="223"/>
      <c r="L161" s="228"/>
      <c r="M161" s="271"/>
      <c r="N161" s="272"/>
      <c r="O161" s="272"/>
      <c r="P161" s="272"/>
      <c r="Q161" s="272"/>
      <c r="R161" s="272"/>
      <c r="S161" s="272"/>
      <c r="T161" s="273"/>
      <c r="AT161" s="232" t="s">
        <v>196</v>
      </c>
      <c r="AU161" s="232" t="s">
        <v>83</v>
      </c>
      <c r="AV161" s="12" t="s">
        <v>83</v>
      </c>
      <c r="AW161" s="12" t="s">
        <v>38</v>
      </c>
      <c r="AX161" s="12" t="s">
        <v>24</v>
      </c>
      <c r="AY161" s="232" t="s">
        <v>150</v>
      </c>
    </row>
    <row r="162" spans="2:12" s="1" customFormat="1" ht="6.95" customHeight="1">
      <c r="B162" s="56"/>
      <c r="C162" s="57"/>
      <c r="D162" s="57"/>
      <c r="E162" s="57"/>
      <c r="F162" s="57"/>
      <c r="G162" s="57"/>
      <c r="H162" s="57"/>
      <c r="I162" s="148"/>
      <c r="J162" s="57"/>
      <c r="K162" s="57"/>
      <c r="L162" s="61"/>
    </row>
  </sheetData>
  <sheetProtection algorithmName="SHA-512" hashValue="GzWdj90zyrUkUOF6YEPSY3q8jqorL5MDDE6kznXed1vLJSXXB+Atj0cnu+AAlEfK6JiqtTnXkQlzWTQvoamFtw==" saltValue="zcnSzcVTZwnnboBUaijEaEeHdRiaj8GAy3cSHyk8UeX2tWLK7/h7cbwKNhsBmTmHiw+4D5pil2FQhQtTzjb+xw==" spinCount="100000" sheet="1" objects="1" scenarios="1" formatColumns="0" formatRows="0" autoFilter="0"/>
  <autoFilter ref="C88:K161"/>
  <mergeCells count="13">
    <mergeCell ref="E81:H81"/>
    <mergeCell ref="G1:H1"/>
    <mergeCell ref="L2:V2"/>
    <mergeCell ref="E49:H49"/>
    <mergeCell ref="E51:H51"/>
    <mergeCell ref="J55:J56"/>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4"/>
  <sheetViews>
    <sheetView showGridLines="0" workbookViewId="0" topLeftCell="A1">
      <pane ySplit="1" topLeftCell="A2"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115</v>
      </c>
      <c r="G1" s="411" t="s">
        <v>116</v>
      </c>
      <c r="H1" s="411"/>
      <c r="I1" s="124"/>
      <c r="J1" s="123" t="s">
        <v>117</v>
      </c>
      <c r="K1" s="122" t="s">
        <v>118</v>
      </c>
      <c r="L1" s="123" t="s">
        <v>119</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76"/>
      <c r="M2" s="376"/>
      <c r="N2" s="376"/>
      <c r="O2" s="376"/>
      <c r="P2" s="376"/>
      <c r="Q2" s="376"/>
      <c r="R2" s="376"/>
      <c r="S2" s="376"/>
      <c r="T2" s="376"/>
      <c r="U2" s="376"/>
      <c r="V2" s="376"/>
      <c r="AT2" s="24" t="s">
        <v>110</v>
      </c>
    </row>
    <row r="3" spans="2:46" ht="6.95" customHeight="1">
      <c r="B3" s="25"/>
      <c r="C3" s="26"/>
      <c r="D3" s="26"/>
      <c r="E3" s="26"/>
      <c r="F3" s="26"/>
      <c r="G3" s="26"/>
      <c r="H3" s="26"/>
      <c r="I3" s="125"/>
      <c r="J3" s="26"/>
      <c r="K3" s="27"/>
      <c r="AT3" s="24" t="s">
        <v>83</v>
      </c>
    </row>
    <row r="4" spans="2:46" ht="36.95" customHeight="1">
      <c r="B4" s="28"/>
      <c r="C4" s="29"/>
      <c r="D4" s="30" t="s">
        <v>120</v>
      </c>
      <c r="E4" s="29"/>
      <c r="F4" s="29"/>
      <c r="G4" s="29"/>
      <c r="H4" s="29"/>
      <c r="I4" s="126"/>
      <c r="J4" s="29"/>
      <c r="K4" s="31"/>
      <c r="M4" s="32" t="s">
        <v>12</v>
      </c>
      <c r="AT4" s="24" t="s">
        <v>6</v>
      </c>
    </row>
    <row r="5" spans="2:11" ht="6.95" customHeight="1">
      <c r="B5" s="28"/>
      <c r="C5" s="29"/>
      <c r="D5" s="29"/>
      <c r="E5" s="29"/>
      <c r="F5" s="29"/>
      <c r="G5" s="29"/>
      <c r="H5" s="29"/>
      <c r="I5" s="126"/>
      <c r="J5" s="29"/>
      <c r="K5" s="31"/>
    </row>
    <row r="6" spans="2:11" ht="15">
      <c r="B6" s="28"/>
      <c r="C6" s="29"/>
      <c r="D6" s="37" t="s">
        <v>18</v>
      </c>
      <c r="E6" s="29"/>
      <c r="F6" s="29"/>
      <c r="G6" s="29"/>
      <c r="H6" s="29"/>
      <c r="I6" s="126"/>
      <c r="J6" s="29"/>
      <c r="K6" s="31"/>
    </row>
    <row r="7" spans="2:11" ht="16.5" customHeight="1">
      <c r="B7" s="28"/>
      <c r="C7" s="29"/>
      <c r="D7" s="29"/>
      <c r="E7" s="412" t="str">
        <f>'Rekapitulace stavby'!K6</f>
        <v>STAVEBNÍ ÚPRAVY V OKOLÍ NÁDRAŽÍ V ČESKÉM BRODĚ- ČÁST4 - PARKOVIŠTĚ V NÁKLADOVÉ ČÁSTI NÁDRAŽÍ</v>
      </c>
      <c r="F7" s="418"/>
      <c r="G7" s="418"/>
      <c r="H7" s="418"/>
      <c r="I7" s="126"/>
      <c r="J7" s="29"/>
      <c r="K7" s="31"/>
    </row>
    <row r="8" spans="2:11" ht="15">
      <c r="B8" s="28"/>
      <c r="C8" s="29"/>
      <c r="D8" s="37" t="s">
        <v>121</v>
      </c>
      <c r="E8" s="29"/>
      <c r="F8" s="29"/>
      <c r="G8" s="29"/>
      <c r="H8" s="29"/>
      <c r="I8" s="126"/>
      <c r="J8" s="29"/>
      <c r="K8" s="31"/>
    </row>
    <row r="9" spans="2:11" s="1" customFormat="1" ht="16.5" customHeight="1">
      <c r="B9" s="41"/>
      <c r="C9" s="42"/>
      <c r="D9" s="42"/>
      <c r="E9" s="412" t="s">
        <v>955</v>
      </c>
      <c r="F9" s="413"/>
      <c r="G9" s="413"/>
      <c r="H9" s="413"/>
      <c r="I9" s="127"/>
      <c r="J9" s="42"/>
      <c r="K9" s="45"/>
    </row>
    <row r="10" spans="2:11" s="1" customFormat="1" ht="15">
      <c r="B10" s="41"/>
      <c r="C10" s="42"/>
      <c r="D10" s="37" t="s">
        <v>123</v>
      </c>
      <c r="E10" s="42"/>
      <c r="F10" s="42"/>
      <c r="G10" s="42"/>
      <c r="H10" s="42"/>
      <c r="I10" s="127"/>
      <c r="J10" s="42"/>
      <c r="K10" s="45"/>
    </row>
    <row r="11" spans="2:11" s="1" customFormat="1" ht="36.95" customHeight="1">
      <c r="B11" s="41"/>
      <c r="C11" s="42"/>
      <c r="D11" s="42"/>
      <c r="E11" s="414" t="s">
        <v>955</v>
      </c>
      <c r="F11" s="413"/>
      <c r="G11" s="413"/>
      <c r="H11" s="413"/>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21</v>
      </c>
      <c r="E13" s="42"/>
      <c r="F13" s="35" t="s">
        <v>22</v>
      </c>
      <c r="G13" s="42"/>
      <c r="H13" s="42"/>
      <c r="I13" s="128" t="s">
        <v>23</v>
      </c>
      <c r="J13" s="35" t="s">
        <v>22</v>
      </c>
      <c r="K13" s="45"/>
    </row>
    <row r="14" spans="2:11" s="1" customFormat="1" ht="14.45" customHeight="1">
      <c r="B14" s="41"/>
      <c r="C14" s="42"/>
      <c r="D14" s="37" t="s">
        <v>25</v>
      </c>
      <c r="E14" s="42"/>
      <c r="F14" s="35" t="s">
        <v>26</v>
      </c>
      <c r="G14" s="42"/>
      <c r="H14" s="42"/>
      <c r="I14" s="128" t="s">
        <v>27</v>
      </c>
      <c r="J14" s="129" t="str">
        <f>'Rekapitulace stavby'!AN8</f>
        <v>29. 1. 2019</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31</v>
      </c>
      <c r="E16" s="42"/>
      <c r="F16" s="42"/>
      <c r="G16" s="42"/>
      <c r="H16" s="42"/>
      <c r="I16" s="128" t="s">
        <v>32</v>
      </c>
      <c r="J16" s="35" t="str">
        <f>IF('Rekapitulace stavby'!AN10="","",'Rekapitulace stavby'!AN10)</f>
        <v/>
      </c>
      <c r="K16" s="45"/>
    </row>
    <row r="17" spans="2:11" s="1" customFormat="1" ht="18" customHeight="1">
      <c r="B17" s="41"/>
      <c r="C17" s="42"/>
      <c r="D17" s="42"/>
      <c r="E17" s="35" t="str">
        <f>IF('Rekapitulace stavby'!E11="","",'Rekapitulace stavby'!E11)</f>
        <v>Město Český Brod</v>
      </c>
      <c r="F17" s="42"/>
      <c r="G17" s="42"/>
      <c r="H17" s="42"/>
      <c r="I17" s="128" t="s">
        <v>34</v>
      </c>
      <c r="J17" s="35" t="str">
        <f>IF('Rekapitulace stavby'!AN11="","",'Rekapitulace stavby'!AN11)</f>
        <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35</v>
      </c>
      <c r="E19" s="42"/>
      <c r="F19" s="42"/>
      <c r="G19" s="42"/>
      <c r="H19" s="42"/>
      <c r="I19" s="128" t="s">
        <v>32</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34</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37</v>
      </c>
      <c r="E22" s="42"/>
      <c r="F22" s="42"/>
      <c r="G22" s="42"/>
      <c r="H22" s="42"/>
      <c r="I22" s="128" t="s">
        <v>32</v>
      </c>
      <c r="J22" s="35" t="str">
        <f>IF('Rekapitulace stavby'!AN16="","",'Rekapitulace stavby'!AN16)</f>
        <v/>
      </c>
      <c r="K22" s="45"/>
    </row>
    <row r="23" spans="2:11" s="1" customFormat="1" ht="18" customHeight="1">
      <c r="B23" s="41"/>
      <c r="C23" s="42"/>
      <c r="D23" s="42"/>
      <c r="E23" s="35" t="str">
        <f>IF('Rekapitulace stavby'!E17="","",'Rekapitulace stavby'!E17)</f>
        <v xml:space="preserve"> </v>
      </c>
      <c r="F23" s="42"/>
      <c r="G23" s="42"/>
      <c r="H23" s="42"/>
      <c r="I23" s="128" t="s">
        <v>34</v>
      </c>
      <c r="J23" s="35" t="str">
        <f>IF('Rekapitulace stavby'!AN17="","",'Rekapitulace stavby'!AN17)</f>
        <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39</v>
      </c>
      <c r="E25" s="42"/>
      <c r="F25" s="42"/>
      <c r="G25" s="42"/>
      <c r="H25" s="42"/>
      <c r="I25" s="127"/>
      <c r="J25" s="42"/>
      <c r="K25" s="45"/>
    </row>
    <row r="26" spans="2:11" s="7" customFormat="1" ht="16.5" customHeight="1">
      <c r="B26" s="130"/>
      <c r="C26" s="131"/>
      <c r="D26" s="131"/>
      <c r="E26" s="386" t="s">
        <v>22</v>
      </c>
      <c r="F26" s="386"/>
      <c r="G26" s="386"/>
      <c r="H26" s="386"/>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41</v>
      </c>
      <c r="E29" s="42"/>
      <c r="F29" s="42"/>
      <c r="G29" s="42"/>
      <c r="H29" s="42"/>
      <c r="I29" s="127"/>
      <c r="J29" s="137">
        <f>ROUND(J87,2)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43</v>
      </c>
      <c r="G31" s="42"/>
      <c r="H31" s="42"/>
      <c r="I31" s="138" t="s">
        <v>42</v>
      </c>
      <c r="J31" s="46" t="s">
        <v>44</v>
      </c>
      <c r="K31" s="45"/>
    </row>
    <row r="32" spans="2:11" s="1" customFormat="1" ht="14.45" customHeight="1">
      <c r="B32" s="41"/>
      <c r="C32" s="42"/>
      <c r="D32" s="49" t="s">
        <v>45</v>
      </c>
      <c r="E32" s="49" t="s">
        <v>46</v>
      </c>
      <c r="F32" s="139">
        <f>ROUND(SUM(BE87:BE113),2)</f>
        <v>0</v>
      </c>
      <c r="G32" s="42"/>
      <c r="H32" s="42"/>
      <c r="I32" s="140">
        <v>0.21</v>
      </c>
      <c r="J32" s="139">
        <f>ROUND(ROUND((SUM(BE87:BE113)),2)*I32,2)</f>
        <v>0</v>
      </c>
      <c r="K32" s="45"/>
    </row>
    <row r="33" spans="2:11" s="1" customFormat="1" ht="14.45" customHeight="1">
      <c r="B33" s="41"/>
      <c r="C33" s="42"/>
      <c r="D33" s="42"/>
      <c r="E33" s="49" t="s">
        <v>47</v>
      </c>
      <c r="F33" s="139">
        <f>ROUND(SUM(BF87:BF113),2)</f>
        <v>0</v>
      </c>
      <c r="G33" s="42"/>
      <c r="H33" s="42"/>
      <c r="I33" s="140">
        <v>0.15</v>
      </c>
      <c r="J33" s="139">
        <f>ROUND(ROUND((SUM(BF87:BF113)),2)*I33,2)</f>
        <v>0</v>
      </c>
      <c r="K33" s="45"/>
    </row>
    <row r="34" spans="2:11" s="1" customFormat="1" ht="14.45" customHeight="1" hidden="1">
      <c r="B34" s="41"/>
      <c r="C34" s="42"/>
      <c r="D34" s="42"/>
      <c r="E34" s="49" t="s">
        <v>48</v>
      </c>
      <c r="F34" s="139">
        <f>ROUND(SUM(BG87:BG113),2)</f>
        <v>0</v>
      </c>
      <c r="G34" s="42"/>
      <c r="H34" s="42"/>
      <c r="I34" s="140">
        <v>0.21</v>
      </c>
      <c r="J34" s="139">
        <v>0</v>
      </c>
      <c r="K34" s="45"/>
    </row>
    <row r="35" spans="2:11" s="1" customFormat="1" ht="14.45" customHeight="1" hidden="1">
      <c r="B35" s="41"/>
      <c r="C35" s="42"/>
      <c r="D35" s="42"/>
      <c r="E35" s="49" t="s">
        <v>49</v>
      </c>
      <c r="F35" s="139">
        <f>ROUND(SUM(BH87:BH113),2)</f>
        <v>0</v>
      </c>
      <c r="G35" s="42"/>
      <c r="H35" s="42"/>
      <c r="I35" s="140">
        <v>0.15</v>
      </c>
      <c r="J35" s="139">
        <v>0</v>
      </c>
      <c r="K35" s="45"/>
    </row>
    <row r="36" spans="2:11" s="1" customFormat="1" ht="14.45" customHeight="1" hidden="1">
      <c r="B36" s="41"/>
      <c r="C36" s="42"/>
      <c r="D36" s="42"/>
      <c r="E36" s="49" t="s">
        <v>50</v>
      </c>
      <c r="F36" s="139">
        <f>ROUND(SUM(BI87:BI113),2)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51</v>
      </c>
      <c r="E38" s="79"/>
      <c r="F38" s="79"/>
      <c r="G38" s="143" t="s">
        <v>52</v>
      </c>
      <c r="H38" s="144" t="s">
        <v>53</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124</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16.5" customHeight="1">
      <c r="B47" s="41"/>
      <c r="C47" s="42"/>
      <c r="D47" s="42"/>
      <c r="E47" s="412" t="str">
        <f>E7</f>
        <v>STAVEBNÍ ÚPRAVY V OKOLÍ NÁDRAŽÍ V ČESKÉM BRODĚ- ČÁST4 - PARKOVIŠTĚ V NÁKLADOVÉ ČÁSTI NÁDRAŽÍ</v>
      </c>
      <c r="F47" s="418"/>
      <c r="G47" s="418"/>
      <c r="H47" s="418"/>
      <c r="I47" s="127"/>
      <c r="J47" s="42"/>
      <c r="K47" s="45"/>
    </row>
    <row r="48" spans="2:11" ht="15">
      <c r="B48" s="28"/>
      <c r="C48" s="37" t="s">
        <v>121</v>
      </c>
      <c r="D48" s="29"/>
      <c r="E48" s="29"/>
      <c r="F48" s="29"/>
      <c r="G48" s="29"/>
      <c r="H48" s="29"/>
      <c r="I48" s="126"/>
      <c r="J48" s="29"/>
      <c r="K48" s="31"/>
    </row>
    <row r="49" spans="2:11" s="1" customFormat="1" ht="16.5" customHeight="1">
      <c r="B49" s="41"/>
      <c r="C49" s="42"/>
      <c r="D49" s="42"/>
      <c r="E49" s="412" t="s">
        <v>955</v>
      </c>
      <c r="F49" s="413"/>
      <c r="G49" s="413"/>
      <c r="H49" s="413"/>
      <c r="I49" s="127"/>
      <c r="J49" s="42"/>
      <c r="K49" s="45"/>
    </row>
    <row r="50" spans="2:11" s="1" customFormat="1" ht="14.45" customHeight="1">
      <c r="B50" s="41"/>
      <c r="C50" s="37" t="s">
        <v>123</v>
      </c>
      <c r="D50" s="42"/>
      <c r="E50" s="42"/>
      <c r="F50" s="42"/>
      <c r="G50" s="42"/>
      <c r="H50" s="42"/>
      <c r="I50" s="127"/>
      <c r="J50" s="42"/>
      <c r="K50" s="45"/>
    </row>
    <row r="51" spans="2:11" s="1" customFormat="1" ht="17.25" customHeight="1">
      <c r="B51" s="41"/>
      <c r="C51" s="42"/>
      <c r="D51" s="42"/>
      <c r="E51" s="414" t="str">
        <f>E11</f>
        <v>SO 424.1 - Kamerový systém</v>
      </c>
      <c r="F51" s="413"/>
      <c r="G51" s="413"/>
      <c r="H51" s="413"/>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25</v>
      </c>
      <c r="D53" s="42"/>
      <c r="E53" s="42"/>
      <c r="F53" s="35" t="str">
        <f>F14</f>
        <v xml:space="preserve"> </v>
      </c>
      <c r="G53" s="42"/>
      <c r="H53" s="42"/>
      <c r="I53" s="128" t="s">
        <v>27</v>
      </c>
      <c r="J53" s="129" t="str">
        <f>IF(J14="","",J14)</f>
        <v>29. 1. 2019</v>
      </c>
      <c r="K53" s="45"/>
    </row>
    <row r="54" spans="2:11" s="1" customFormat="1" ht="6.95" customHeight="1">
      <c r="B54" s="41"/>
      <c r="C54" s="42"/>
      <c r="D54" s="42"/>
      <c r="E54" s="42"/>
      <c r="F54" s="42"/>
      <c r="G54" s="42"/>
      <c r="H54" s="42"/>
      <c r="I54" s="127"/>
      <c r="J54" s="42"/>
      <c r="K54" s="45"/>
    </row>
    <row r="55" spans="2:11" s="1" customFormat="1" ht="15">
      <c r="B55" s="41"/>
      <c r="C55" s="37" t="s">
        <v>31</v>
      </c>
      <c r="D55" s="42"/>
      <c r="E55" s="42"/>
      <c r="F55" s="35" t="str">
        <f>E17</f>
        <v>Město Český Brod</v>
      </c>
      <c r="G55" s="42"/>
      <c r="H55" s="42"/>
      <c r="I55" s="128" t="s">
        <v>37</v>
      </c>
      <c r="J55" s="386" t="str">
        <f>E23</f>
        <v xml:space="preserve"> </v>
      </c>
      <c r="K55" s="45"/>
    </row>
    <row r="56" spans="2:11" s="1" customFormat="1" ht="14.45" customHeight="1">
      <c r="B56" s="41"/>
      <c r="C56" s="37" t="s">
        <v>35</v>
      </c>
      <c r="D56" s="42"/>
      <c r="E56" s="42"/>
      <c r="F56" s="35" t="str">
        <f>IF(E20="","",E20)</f>
        <v/>
      </c>
      <c r="G56" s="42"/>
      <c r="H56" s="42"/>
      <c r="I56" s="127"/>
      <c r="J56" s="415"/>
      <c r="K56" s="45"/>
    </row>
    <row r="57" spans="2:11" s="1" customFormat="1" ht="10.35" customHeight="1">
      <c r="B57" s="41"/>
      <c r="C57" s="42"/>
      <c r="D57" s="42"/>
      <c r="E57" s="42"/>
      <c r="F57" s="42"/>
      <c r="G57" s="42"/>
      <c r="H57" s="42"/>
      <c r="I57" s="127"/>
      <c r="J57" s="42"/>
      <c r="K57" s="45"/>
    </row>
    <row r="58" spans="2:11" s="1" customFormat="1" ht="29.25" customHeight="1">
      <c r="B58" s="41"/>
      <c r="C58" s="153" t="s">
        <v>125</v>
      </c>
      <c r="D58" s="141"/>
      <c r="E58" s="141"/>
      <c r="F58" s="141"/>
      <c r="G58" s="141"/>
      <c r="H58" s="141"/>
      <c r="I58" s="154"/>
      <c r="J58" s="155" t="s">
        <v>126</v>
      </c>
      <c r="K58" s="156"/>
    </row>
    <row r="59" spans="2:11" s="1" customFormat="1" ht="10.35" customHeight="1">
      <c r="B59" s="41"/>
      <c r="C59" s="42"/>
      <c r="D59" s="42"/>
      <c r="E59" s="42"/>
      <c r="F59" s="42"/>
      <c r="G59" s="42"/>
      <c r="H59" s="42"/>
      <c r="I59" s="127"/>
      <c r="J59" s="42"/>
      <c r="K59" s="45"/>
    </row>
    <row r="60" spans="2:47" s="1" customFormat="1" ht="29.25" customHeight="1">
      <c r="B60" s="41"/>
      <c r="C60" s="157" t="s">
        <v>127</v>
      </c>
      <c r="D60" s="42"/>
      <c r="E60" s="42"/>
      <c r="F60" s="42"/>
      <c r="G60" s="42"/>
      <c r="H60" s="42"/>
      <c r="I60" s="127"/>
      <c r="J60" s="137">
        <f>J87</f>
        <v>0</v>
      </c>
      <c r="K60" s="45"/>
      <c r="AU60" s="24" t="s">
        <v>128</v>
      </c>
    </row>
    <row r="61" spans="2:11" s="8" customFormat="1" ht="24.95" customHeight="1">
      <c r="B61" s="158"/>
      <c r="C61" s="159"/>
      <c r="D61" s="160" t="s">
        <v>956</v>
      </c>
      <c r="E61" s="161"/>
      <c r="F61" s="161"/>
      <c r="G61" s="161"/>
      <c r="H61" s="161"/>
      <c r="I61" s="162"/>
      <c r="J61" s="163">
        <f>J88</f>
        <v>0</v>
      </c>
      <c r="K61" s="164"/>
    </row>
    <row r="62" spans="2:11" s="9" customFormat="1" ht="19.9" customHeight="1">
      <c r="B62" s="165"/>
      <c r="C62" s="166"/>
      <c r="D62" s="167" t="s">
        <v>957</v>
      </c>
      <c r="E62" s="168"/>
      <c r="F62" s="168"/>
      <c r="G62" s="168"/>
      <c r="H62" s="168"/>
      <c r="I62" s="169"/>
      <c r="J62" s="170">
        <f>J89</f>
        <v>0</v>
      </c>
      <c r="K62" s="171"/>
    </row>
    <row r="63" spans="2:11" s="9" customFormat="1" ht="19.9" customHeight="1">
      <c r="B63" s="165"/>
      <c r="C63" s="166"/>
      <c r="D63" s="167" t="s">
        <v>958</v>
      </c>
      <c r="E63" s="168"/>
      <c r="F63" s="168"/>
      <c r="G63" s="168"/>
      <c r="H63" s="168"/>
      <c r="I63" s="169"/>
      <c r="J63" s="170">
        <f>J96</f>
        <v>0</v>
      </c>
      <c r="K63" s="171"/>
    </row>
    <row r="64" spans="2:11" s="9" customFormat="1" ht="19.9" customHeight="1">
      <c r="B64" s="165"/>
      <c r="C64" s="166"/>
      <c r="D64" s="167" t="s">
        <v>959</v>
      </c>
      <c r="E64" s="168"/>
      <c r="F64" s="168"/>
      <c r="G64" s="168"/>
      <c r="H64" s="168"/>
      <c r="I64" s="169"/>
      <c r="J64" s="170">
        <f>J105</f>
        <v>0</v>
      </c>
      <c r="K64" s="171"/>
    </row>
    <row r="65" spans="2:11" s="9" customFormat="1" ht="19.9" customHeight="1">
      <c r="B65" s="165"/>
      <c r="C65" s="166"/>
      <c r="D65" s="167" t="s">
        <v>960</v>
      </c>
      <c r="E65" s="168"/>
      <c r="F65" s="168"/>
      <c r="G65" s="168"/>
      <c r="H65" s="168"/>
      <c r="I65" s="169"/>
      <c r="J65" s="170">
        <f>J110</f>
        <v>0</v>
      </c>
      <c r="K65" s="171"/>
    </row>
    <row r="66" spans="2:11" s="1" customFormat="1" ht="21.75" customHeight="1">
      <c r="B66" s="41"/>
      <c r="C66" s="42"/>
      <c r="D66" s="42"/>
      <c r="E66" s="42"/>
      <c r="F66" s="42"/>
      <c r="G66" s="42"/>
      <c r="H66" s="42"/>
      <c r="I66" s="127"/>
      <c r="J66" s="42"/>
      <c r="K66" s="45"/>
    </row>
    <row r="67" spans="2:11" s="1" customFormat="1" ht="6.95" customHeight="1">
      <c r="B67" s="56"/>
      <c r="C67" s="57"/>
      <c r="D67" s="57"/>
      <c r="E67" s="57"/>
      <c r="F67" s="57"/>
      <c r="G67" s="57"/>
      <c r="H67" s="57"/>
      <c r="I67" s="148"/>
      <c r="J67" s="57"/>
      <c r="K67" s="58"/>
    </row>
    <row r="71" spans="2:12" s="1" customFormat="1" ht="6.95" customHeight="1">
      <c r="B71" s="59"/>
      <c r="C71" s="60"/>
      <c r="D71" s="60"/>
      <c r="E71" s="60"/>
      <c r="F71" s="60"/>
      <c r="G71" s="60"/>
      <c r="H71" s="60"/>
      <c r="I71" s="151"/>
      <c r="J71" s="60"/>
      <c r="K71" s="60"/>
      <c r="L71" s="61"/>
    </row>
    <row r="72" spans="2:12" s="1" customFormat="1" ht="36.95" customHeight="1">
      <c r="B72" s="41"/>
      <c r="C72" s="62" t="s">
        <v>133</v>
      </c>
      <c r="D72" s="63"/>
      <c r="E72" s="63"/>
      <c r="F72" s="63"/>
      <c r="G72" s="63"/>
      <c r="H72" s="63"/>
      <c r="I72" s="172"/>
      <c r="J72" s="63"/>
      <c r="K72" s="63"/>
      <c r="L72" s="61"/>
    </row>
    <row r="73" spans="2:12" s="1" customFormat="1" ht="6.95" customHeight="1">
      <c r="B73" s="41"/>
      <c r="C73" s="63"/>
      <c r="D73" s="63"/>
      <c r="E73" s="63"/>
      <c r="F73" s="63"/>
      <c r="G73" s="63"/>
      <c r="H73" s="63"/>
      <c r="I73" s="172"/>
      <c r="J73" s="63"/>
      <c r="K73" s="63"/>
      <c r="L73" s="61"/>
    </row>
    <row r="74" spans="2:12" s="1" customFormat="1" ht="14.45" customHeight="1">
      <c r="B74" s="41"/>
      <c r="C74" s="65" t="s">
        <v>18</v>
      </c>
      <c r="D74" s="63"/>
      <c r="E74" s="63"/>
      <c r="F74" s="63"/>
      <c r="G74" s="63"/>
      <c r="H74" s="63"/>
      <c r="I74" s="172"/>
      <c r="J74" s="63"/>
      <c r="K74" s="63"/>
      <c r="L74" s="61"/>
    </row>
    <row r="75" spans="2:12" s="1" customFormat="1" ht="16.5" customHeight="1">
      <c r="B75" s="41"/>
      <c r="C75" s="63"/>
      <c r="D75" s="63"/>
      <c r="E75" s="416" t="str">
        <f>E7</f>
        <v>STAVEBNÍ ÚPRAVY V OKOLÍ NÁDRAŽÍ V ČESKÉM BRODĚ- ČÁST4 - PARKOVIŠTĚ V NÁKLADOVÉ ČÁSTI NÁDRAŽÍ</v>
      </c>
      <c r="F75" s="417"/>
      <c r="G75" s="417"/>
      <c r="H75" s="417"/>
      <c r="I75" s="172"/>
      <c r="J75" s="63"/>
      <c r="K75" s="63"/>
      <c r="L75" s="61"/>
    </row>
    <row r="76" spans="2:12" ht="15">
      <c r="B76" s="28"/>
      <c r="C76" s="65" t="s">
        <v>121</v>
      </c>
      <c r="D76" s="173"/>
      <c r="E76" s="173"/>
      <c r="F76" s="173"/>
      <c r="G76" s="173"/>
      <c r="H76" s="173"/>
      <c r="J76" s="173"/>
      <c r="K76" s="173"/>
      <c r="L76" s="174"/>
    </row>
    <row r="77" spans="2:12" s="1" customFormat="1" ht="16.5" customHeight="1">
      <c r="B77" s="41"/>
      <c r="C77" s="63"/>
      <c r="D77" s="63"/>
      <c r="E77" s="416" t="s">
        <v>955</v>
      </c>
      <c r="F77" s="410"/>
      <c r="G77" s="410"/>
      <c r="H77" s="410"/>
      <c r="I77" s="172"/>
      <c r="J77" s="63"/>
      <c r="K77" s="63"/>
      <c r="L77" s="61"/>
    </row>
    <row r="78" spans="2:12" s="1" customFormat="1" ht="14.45" customHeight="1">
      <c r="B78" s="41"/>
      <c r="C78" s="65" t="s">
        <v>123</v>
      </c>
      <c r="D78" s="63"/>
      <c r="E78" s="63"/>
      <c r="F78" s="63"/>
      <c r="G78" s="63"/>
      <c r="H78" s="63"/>
      <c r="I78" s="172"/>
      <c r="J78" s="63"/>
      <c r="K78" s="63"/>
      <c r="L78" s="61"/>
    </row>
    <row r="79" spans="2:12" s="1" customFormat="1" ht="17.25" customHeight="1">
      <c r="B79" s="41"/>
      <c r="C79" s="63"/>
      <c r="D79" s="63"/>
      <c r="E79" s="394" t="str">
        <f>E11</f>
        <v>SO 424.1 - Kamerový systém</v>
      </c>
      <c r="F79" s="410"/>
      <c r="G79" s="410"/>
      <c r="H79" s="410"/>
      <c r="I79" s="172"/>
      <c r="J79" s="63"/>
      <c r="K79" s="63"/>
      <c r="L79" s="61"/>
    </row>
    <row r="80" spans="2:12" s="1" customFormat="1" ht="6.95" customHeight="1">
      <c r="B80" s="41"/>
      <c r="C80" s="63"/>
      <c r="D80" s="63"/>
      <c r="E80" s="63"/>
      <c r="F80" s="63"/>
      <c r="G80" s="63"/>
      <c r="H80" s="63"/>
      <c r="I80" s="172"/>
      <c r="J80" s="63"/>
      <c r="K80" s="63"/>
      <c r="L80" s="61"/>
    </row>
    <row r="81" spans="2:12" s="1" customFormat="1" ht="18" customHeight="1">
      <c r="B81" s="41"/>
      <c r="C81" s="65" t="s">
        <v>25</v>
      </c>
      <c r="D81" s="63"/>
      <c r="E81" s="63"/>
      <c r="F81" s="175" t="str">
        <f>F14</f>
        <v xml:space="preserve"> </v>
      </c>
      <c r="G81" s="63"/>
      <c r="H81" s="63"/>
      <c r="I81" s="176" t="s">
        <v>27</v>
      </c>
      <c r="J81" s="73" t="str">
        <f>IF(J14="","",J14)</f>
        <v>29. 1. 2019</v>
      </c>
      <c r="K81" s="63"/>
      <c r="L81" s="61"/>
    </row>
    <row r="82" spans="2:12" s="1" customFormat="1" ht="6.95" customHeight="1">
      <c r="B82" s="41"/>
      <c r="C82" s="63"/>
      <c r="D82" s="63"/>
      <c r="E82" s="63"/>
      <c r="F82" s="63"/>
      <c r="G82" s="63"/>
      <c r="H82" s="63"/>
      <c r="I82" s="172"/>
      <c r="J82" s="63"/>
      <c r="K82" s="63"/>
      <c r="L82" s="61"/>
    </row>
    <row r="83" spans="2:12" s="1" customFormat="1" ht="15">
      <c r="B83" s="41"/>
      <c r="C83" s="65" t="s">
        <v>31</v>
      </c>
      <c r="D83" s="63"/>
      <c r="E83" s="63"/>
      <c r="F83" s="175" t="str">
        <f>E17</f>
        <v>Město Český Brod</v>
      </c>
      <c r="G83" s="63"/>
      <c r="H83" s="63"/>
      <c r="I83" s="176" t="s">
        <v>37</v>
      </c>
      <c r="J83" s="175" t="str">
        <f>E23</f>
        <v xml:space="preserve"> </v>
      </c>
      <c r="K83" s="63"/>
      <c r="L83" s="61"/>
    </row>
    <row r="84" spans="2:12" s="1" customFormat="1" ht="14.45" customHeight="1">
      <c r="B84" s="41"/>
      <c r="C84" s="65" t="s">
        <v>35</v>
      </c>
      <c r="D84" s="63"/>
      <c r="E84" s="63"/>
      <c r="F84" s="175" t="str">
        <f>IF(E20="","",E20)</f>
        <v/>
      </c>
      <c r="G84" s="63"/>
      <c r="H84" s="63"/>
      <c r="I84" s="172"/>
      <c r="J84" s="63"/>
      <c r="K84" s="63"/>
      <c r="L84" s="61"/>
    </row>
    <row r="85" spans="2:12" s="1" customFormat="1" ht="10.35" customHeight="1">
      <c r="B85" s="41"/>
      <c r="C85" s="63"/>
      <c r="D85" s="63"/>
      <c r="E85" s="63"/>
      <c r="F85" s="63"/>
      <c r="G85" s="63"/>
      <c r="H85" s="63"/>
      <c r="I85" s="172"/>
      <c r="J85" s="63"/>
      <c r="K85" s="63"/>
      <c r="L85" s="61"/>
    </row>
    <row r="86" spans="2:20" s="10" customFormat="1" ht="29.25" customHeight="1">
      <c r="B86" s="177"/>
      <c r="C86" s="178" t="s">
        <v>134</v>
      </c>
      <c r="D86" s="179" t="s">
        <v>60</v>
      </c>
      <c r="E86" s="179" t="s">
        <v>56</v>
      </c>
      <c r="F86" s="179" t="s">
        <v>135</v>
      </c>
      <c r="G86" s="179" t="s">
        <v>136</v>
      </c>
      <c r="H86" s="179" t="s">
        <v>137</v>
      </c>
      <c r="I86" s="180" t="s">
        <v>138</v>
      </c>
      <c r="J86" s="179" t="s">
        <v>126</v>
      </c>
      <c r="K86" s="181" t="s">
        <v>139</v>
      </c>
      <c r="L86" s="182"/>
      <c r="M86" s="81" t="s">
        <v>140</v>
      </c>
      <c r="N86" s="82" t="s">
        <v>45</v>
      </c>
      <c r="O86" s="82" t="s">
        <v>141</v>
      </c>
      <c r="P86" s="82" t="s">
        <v>142</v>
      </c>
      <c r="Q86" s="82" t="s">
        <v>143</v>
      </c>
      <c r="R86" s="82" t="s">
        <v>144</v>
      </c>
      <c r="S86" s="82" t="s">
        <v>145</v>
      </c>
      <c r="T86" s="83" t="s">
        <v>146</v>
      </c>
    </row>
    <row r="87" spans="2:63" s="1" customFormat="1" ht="29.25" customHeight="1">
      <c r="B87" s="41"/>
      <c r="C87" s="87" t="s">
        <v>127</v>
      </c>
      <c r="D87" s="63"/>
      <c r="E87" s="63"/>
      <c r="F87" s="63"/>
      <c r="G87" s="63"/>
      <c r="H87" s="63"/>
      <c r="I87" s="172"/>
      <c r="J87" s="183">
        <f>BK87</f>
        <v>0</v>
      </c>
      <c r="K87" s="63"/>
      <c r="L87" s="61"/>
      <c r="M87" s="84"/>
      <c r="N87" s="85"/>
      <c r="O87" s="85"/>
      <c r="P87" s="184">
        <f>P88</f>
        <v>0</v>
      </c>
      <c r="Q87" s="85"/>
      <c r="R87" s="184">
        <f>R88</f>
        <v>0</v>
      </c>
      <c r="S87" s="85"/>
      <c r="T87" s="185">
        <f>T88</f>
        <v>0</v>
      </c>
      <c r="AT87" s="24" t="s">
        <v>74</v>
      </c>
      <c r="AU87" s="24" t="s">
        <v>128</v>
      </c>
      <c r="BK87" s="186">
        <f>BK88</f>
        <v>0</v>
      </c>
    </row>
    <row r="88" spans="2:63" s="11" customFormat="1" ht="37.35" customHeight="1">
      <c r="B88" s="187"/>
      <c r="C88" s="188"/>
      <c r="D88" s="189" t="s">
        <v>74</v>
      </c>
      <c r="E88" s="190" t="s">
        <v>961</v>
      </c>
      <c r="F88" s="190" t="s">
        <v>962</v>
      </c>
      <c r="G88" s="188"/>
      <c r="H88" s="188"/>
      <c r="I88" s="191"/>
      <c r="J88" s="192">
        <f>BK88</f>
        <v>0</v>
      </c>
      <c r="K88" s="188"/>
      <c r="L88" s="193"/>
      <c r="M88" s="194"/>
      <c r="N88" s="195"/>
      <c r="O88" s="195"/>
      <c r="P88" s="196">
        <f>P89+P96+P105+P110</f>
        <v>0</v>
      </c>
      <c r="Q88" s="195"/>
      <c r="R88" s="196">
        <f>R89+R96+R105+R110</f>
        <v>0</v>
      </c>
      <c r="S88" s="195"/>
      <c r="T88" s="197">
        <f>T89+T96+T105+T110</f>
        <v>0</v>
      </c>
      <c r="AR88" s="198" t="s">
        <v>24</v>
      </c>
      <c r="AT88" s="199" t="s">
        <v>74</v>
      </c>
      <c r="AU88" s="199" t="s">
        <v>75</v>
      </c>
      <c r="AY88" s="198" t="s">
        <v>150</v>
      </c>
      <c r="BK88" s="200">
        <f>BK89+BK96+BK105+BK110</f>
        <v>0</v>
      </c>
    </row>
    <row r="89" spans="2:63" s="11" customFormat="1" ht="19.9" customHeight="1">
      <c r="B89" s="187"/>
      <c r="C89" s="188"/>
      <c r="D89" s="189" t="s">
        <v>74</v>
      </c>
      <c r="E89" s="201" t="s">
        <v>963</v>
      </c>
      <c r="F89" s="201" t="s">
        <v>964</v>
      </c>
      <c r="G89" s="188"/>
      <c r="H89" s="188"/>
      <c r="I89" s="191"/>
      <c r="J89" s="202">
        <f>BK89</f>
        <v>0</v>
      </c>
      <c r="K89" s="188"/>
      <c r="L89" s="193"/>
      <c r="M89" s="194"/>
      <c r="N89" s="195"/>
      <c r="O89" s="195"/>
      <c r="P89" s="196">
        <f>SUM(P90:P95)</f>
        <v>0</v>
      </c>
      <c r="Q89" s="195"/>
      <c r="R89" s="196">
        <f>SUM(R90:R95)</f>
        <v>0</v>
      </c>
      <c r="S89" s="195"/>
      <c r="T89" s="197">
        <f>SUM(T90:T95)</f>
        <v>0</v>
      </c>
      <c r="AR89" s="198" t="s">
        <v>24</v>
      </c>
      <c r="AT89" s="199" t="s">
        <v>74</v>
      </c>
      <c r="AU89" s="199" t="s">
        <v>24</v>
      </c>
      <c r="AY89" s="198" t="s">
        <v>150</v>
      </c>
      <c r="BK89" s="200">
        <f>SUM(BK90:BK95)</f>
        <v>0</v>
      </c>
    </row>
    <row r="90" spans="2:65" s="1" customFormat="1" ht="25.5" customHeight="1">
      <c r="B90" s="41"/>
      <c r="C90" s="245" t="s">
        <v>24</v>
      </c>
      <c r="D90" s="245" t="s">
        <v>281</v>
      </c>
      <c r="E90" s="246" t="s">
        <v>965</v>
      </c>
      <c r="F90" s="247" t="s">
        <v>966</v>
      </c>
      <c r="G90" s="248" t="s">
        <v>967</v>
      </c>
      <c r="H90" s="249">
        <v>1</v>
      </c>
      <c r="I90" s="250"/>
      <c r="J90" s="251">
        <f aca="true" t="shared" si="0" ref="J90:J95">ROUND(I90*H90,2)</f>
        <v>0</v>
      </c>
      <c r="K90" s="247" t="s">
        <v>22</v>
      </c>
      <c r="L90" s="252"/>
      <c r="M90" s="253" t="s">
        <v>22</v>
      </c>
      <c r="N90" s="254" t="s">
        <v>46</v>
      </c>
      <c r="O90" s="42"/>
      <c r="P90" s="212">
        <f aca="true" t="shared" si="1" ref="P90:P95">O90*H90</f>
        <v>0</v>
      </c>
      <c r="Q90" s="212">
        <v>0</v>
      </c>
      <c r="R90" s="212">
        <f aca="true" t="shared" si="2" ref="R90:R95">Q90*H90</f>
        <v>0</v>
      </c>
      <c r="S90" s="212">
        <v>0</v>
      </c>
      <c r="T90" s="213">
        <f aca="true" t="shared" si="3" ref="T90:T95">S90*H90</f>
        <v>0</v>
      </c>
      <c r="AR90" s="24" t="s">
        <v>230</v>
      </c>
      <c r="AT90" s="24" t="s">
        <v>281</v>
      </c>
      <c r="AU90" s="24" t="s">
        <v>83</v>
      </c>
      <c r="AY90" s="24" t="s">
        <v>150</v>
      </c>
      <c r="BE90" s="214">
        <f aca="true" t="shared" si="4" ref="BE90:BE95">IF(N90="základní",J90,0)</f>
        <v>0</v>
      </c>
      <c r="BF90" s="214">
        <f aca="true" t="shared" si="5" ref="BF90:BF95">IF(N90="snížená",J90,0)</f>
        <v>0</v>
      </c>
      <c r="BG90" s="214">
        <f aca="true" t="shared" si="6" ref="BG90:BG95">IF(N90="zákl. přenesená",J90,0)</f>
        <v>0</v>
      </c>
      <c r="BH90" s="214">
        <f aca="true" t="shared" si="7" ref="BH90:BH95">IF(N90="sníž. přenesená",J90,0)</f>
        <v>0</v>
      </c>
      <c r="BI90" s="214">
        <f aca="true" t="shared" si="8" ref="BI90:BI95">IF(N90="nulová",J90,0)</f>
        <v>0</v>
      </c>
      <c r="BJ90" s="24" t="s">
        <v>24</v>
      </c>
      <c r="BK90" s="214">
        <f aca="true" t="shared" si="9" ref="BK90:BK95">ROUND(I90*H90,2)</f>
        <v>0</v>
      </c>
      <c r="BL90" s="24" t="s">
        <v>169</v>
      </c>
      <c r="BM90" s="24" t="s">
        <v>24</v>
      </c>
    </row>
    <row r="91" spans="2:65" s="1" customFormat="1" ht="16.5" customHeight="1">
      <c r="B91" s="41"/>
      <c r="C91" s="245" t="s">
        <v>83</v>
      </c>
      <c r="D91" s="245" t="s">
        <v>281</v>
      </c>
      <c r="E91" s="246" t="s">
        <v>968</v>
      </c>
      <c r="F91" s="247" t="s">
        <v>969</v>
      </c>
      <c r="G91" s="248" t="s">
        <v>967</v>
      </c>
      <c r="H91" s="249">
        <v>1</v>
      </c>
      <c r="I91" s="250"/>
      <c r="J91" s="251">
        <f t="shared" si="0"/>
        <v>0</v>
      </c>
      <c r="K91" s="247" t="s">
        <v>22</v>
      </c>
      <c r="L91" s="252"/>
      <c r="M91" s="253" t="s">
        <v>22</v>
      </c>
      <c r="N91" s="254" t="s">
        <v>46</v>
      </c>
      <c r="O91" s="42"/>
      <c r="P91" s="212">
        <f t="shared" si="1"/>
        <v>0</v>
      </c>
      <c r="Q91" s="212">
        <v>0</v>
      </c>
      <c r="R91" s="212">
        <f t="shared" si="2"/>
        <v>0</v>
      </c>
      <c r="S91" s="212">
        <v>0</v>
      </c>
      <c r="T91" s="213">
        <f t="shared" si="3"/>
        <v>0</v>
      </c>
      <c r="AR91" s="24" t="s">
        <v>230</v>
      </c>
      <c r="AT91" s="24" t="s">
        <v>281</v>
      </c>
      <c r="AU91" s="24" t="s">
        <v>83</v>
      </c>
      <c r="AY91" s="24" t="s">
        <v>150</v>
      </c>
      <c r="BE91" s="214">
        <f t="shared" si="4"/>
        <v>0</v>
      </c>
      <c r="BF91" s="214">
        <f t="shared" si="5"/>
        <v>0</v>
      </c>
      <c r="BG91" s="214">
        <f t="shared" si="6"/>
        <v>0</v>
      </c>
      <c r="BH91" s="214">
        <f t="shared" si="7"/>
        <v>0</v>
      </c>
      <c r="BI91" s="214">
        <f t="shared" si="8"/>
        <v>0</v>
      </c>
      <c r="BJ91" s="24" t="s">
        <v>24</v>
      </c>
      <c r="BK91" s="214">
        <f t="shared" si="9"/>
        <v>0</v>
      </c>
      <c r="BL91" s="24" t="s">
        <v>169</v>
      </c>
      <c r="BM91" s="24" t="s">
        <v>83</v>
      </c>
    </row>
    <row r="92" spans="2:65" s="1" customFormat="1" ht="16.5" customHeight="1">
      <c r="B92" s="41"/>
      <c r="C92" s="245" t="s">
        <v>163</v>
      </c>
      <c r="D92" s="245" t="s">
        <v>281</v>
      </c>
      <c r="E92" s="246" t="s">
        <v>970</v>
      </c>
      <c r="F92" s="247" t="s">
        <v>971</v>
      </c>
      <c r="G92" s="248" t="s">
        <v>967</v>
      </c>
      <c r="H92" s="249">
        <v>1</v>
      </c>
      <c r="I92" s="250"/>
      <c r="J92" s="251">
        <f t="shared" si="0"/>
        <v>0</v>
      </c>
      <c r="K92" s="247" t="s">
        <v>22</v>
      </c>
      <c r="L92" s="252"/>
      <c r="M92" s="253" t="s">
        <v>22</v>
      </c>
      <c r="N92" s="254" t="s">
        <v>46</v>
      </c>
      <c r="O92" s="42"/>
      <c r="P92" s="212">
        <f t="shared" si="1"/>
        <v>0</v>
      </c>
      <c r="Q92" s="212">
        <v>0</v>
      </c>
      <c r="R92" s="212">
        <f t="shared" si="2"/>
        <v>0</v>
      </c>
      <c r="S92" s="212">
        <v>0</v>
      </c>
      <c r="T92" s="213">
        <f t="shared" si="3"/>
        <v>0</v>
      </c>
      <c r="AR92" s="24" t="s">
        <v>230</v>
      </c>
      <c r="AT92" s="24" t="s">
        <v>281</v>
      </c>
      <c r="AU92" s="24" t="s">
        <v>83</v>
      </c>
      <c r="AY92" s="24" t="s">
        <v>150</v>
      </c>
      <c r="BE92" s="214">
        <f t="shared" si="4"/>
        <v>0</v>
      </c>
      <c r="BF92" s="214">
        <f t="shared" si="5"/>
        <v>0</v>
      </c>
      <c r="BG92" s="214">
        <f t="shared" si="6"/>
        <v>0</v>
      </c>
      <c r="BH92" s="214">
        <f t="shared" si="7"/>
        <v>0</v>
      </c>
      <c r="BI92" s="214">
        <f t="shared" si="8"/>
        <v>0</v>
      </c>
      <c r="BJ92" s="24" t="s">
        <v>24</v>
      </c>
      <c r="BK92" s="214">
        <f t="shared" si="9"/>
        <v>0</v>
      </c>
      <c r="BL92" s="24" t="s">
        <v>169</v>
      </c>
      <c r="BM92" s="24" t="s">
        <v>163</v>
      </c>
    </row>
    <row r="93" spans="2:65" s="1" customFormat="1" ht="63.75" customHeight="1">
      <c r="B93" s="41"/>
      <c r="C93" s="245" t="s">
        <v>169</v>
      </c>
      <c r="D93" s="245" t="s">
        <v>281</v>
      </c>
      <c r="E93" s="246" t="s">
        <v>972</v>
      </c>
      <c r="F93" s="247" t="s">
        <v>973</v>
      </c>
      <c r="G93" s="248" t="s">
        <v>974</v>
      </c>
      <c r="H93" s="249">
        <v>3</v>
      </c>
      <c r="I93" s="250"/>
      <c r="J93" s="251">
        <f t="shared" si="0"/>
        <v>0</v>
      </c>
      <c r="K93" s="247" t="s">
        <v>22</v>
      </c>
      <c r="L93" s="252"/>
      <c r="M93" s="253" t="s">
        <v>22</v>
      </c>
      <c r="N93" s="254" t="s">
        <v>46</v>
      </c>
      <c r="O93" s="42"/>
      <c r="P93" s="212">
        <f t="shared" si="1"/>
        <v>0</v>
      </c>
      <c r="Q93" s="212">
        <v>0</v>
      </c>
      <c r="R93" s="212">
        <f t="shared" si="2"/>
        <v>0</v>
      </c>
      <c r="S93" s="212">
        <v>0</v>
      </c>
      <c r="T93" s="213">
        <f t="shared" si="3"/>
        <v>0</v>
      </c>
      <c r="AR93" s="24" t="s">
        <v>230</v>
      </c>
      <c r="AT93" s="24" t="s">
        <v>281</v>
      </c>
      <c r="AU93" s="24" t="s">
        <v>83</v>
      </c>
      <c r="AY93" s="24" t="s">
        <v>150</v>
      </c>
      <c r="BE93" s="214">
        <f t="shared" si="4"/>
        <v>0</v>
      </c>
      <c r="BF93" s="214">
        <f t="shared" si="5"/>
        <v>0</v>
      </c>
      <c r="BG93" s="214">
        <f t="shared" si="6"/>
        <v>0</v>
      </c>
      <c r="BH93" s="214">
        <f t="shared" si="7"/>
        <v>0</v>
      </c>
      <c r="BI93" s="214">
        <f t="shared" si="8"/>
        <v>0</v>
      </c>
      <c r="BJ93" s="24" t="s">
        <v>24</v>
      </c>
      <c r="BK93" s="214">
        <f t="shared" si="9"/>
        <v>0</v>
      </c>
      <c r="BL93" s="24" t="s">
        <v>169</v>
      </c>
      <c r="BM93" s="24" t="s">
        <v>169</v>
      </c>
    </row>
    <row r="94" spans="2:65" s="1" customFormat="1" ht="16.5" customHeight="1">
      <c r="B94" s="41"/>
      <c r="C94" s="245" t="s">
        <v>149</v>
      </c>
      <c r="D94" s="245" t="s">
        <v>281</v>
      </c>
      <c r="E94" s="246" t="s">
        <v>975</v>
      </c>
      <c r="F94" s="247" t="s">
        <v>976</v>
      </c>
      <c r="G94" s="248" t="s">
        <v>967</v>
      </c>
      <c r="H94" s="249">
        <v>1</v>
      </c>
      <c r="I94" s="250"/>
      <c r="J94" s="251">
        <f t="shared" si="0"/>
        <v>0</v>
      </c>
      <c r="K94" s="247" t="s">
        <v>22</v>
      </c>
      <c r="L94" s="252"/>
      <c r="M94" s="253" t="s">
        <v>22</v>
      </c>
      <c r="N94" s="254" t="s">
        <v>46</v>
      </c>
      <c r="O94" s="42"/>
      <c r="P94" s="212">
        <f t="shared" si="1"/>
        <v>0</v>
      </c>
      <c r="Q94" s="212">
        <v>0</v>
      </c>
      <c r="R94" s="212">
        <f t="shared" si="2"/>
        <v>0</v>
      </c>
      <c r="S94" s="212">
        <v>0</v>
      </c>
      <c r="T94" s="213">
        <f t="shared" si="3"/>
        <v>0</v>
      </c>
      <c r="AR94" s="24" t="s">
        <v>230</v>
      </c>
      <c r="AT94" s="24" t="s">
        <v>281</v>
      </c>
      <c r="AU94" s="24" t="s">
        <v>83</v>
      </c>
      <c r="AY94" s="24" t="s">
        <v>150</v>
      </c>
      <c r="BE94" s="214">
        <f t="shared" si="4"/>
        <v>0</v>
      </c>
      <c r="BF94" s="214">
        <f t="shared" si="5"/>
        <v>0</v>
      </c>
      <c r="BG94" s="214">
        <f t="shared" si="6"/>
        <v>0</v>
      </c>
      <c r="BH94" s="214">
        <f t="shared" si="7"/>
        <v>0</v>
      </c>
      <c r="BI94" s="214">
        <f t="shared" si="8"/>
        <v>0</v>
      </c>
      <c r="BJ94" s="24" t="s">
        <v>24</v>
      </c>
      <c r="BK94" s="214">
        <f t="shared" si="9"/>
        <v>0</v>
      </c>
      <c r="BL94" s="24" t="s">
        <v>169</v>
      </c>
      <c r="BM94" s="24" t="s">
        <v>149</v>
      </c>
    </row>
    <row r="95" spans="2:65" s="1" customFormat="1" ht="16.5" customHeight="1">
      <c r="B95" s="41"/>
      <c r="C95" s="203" t="s">
        <v>178</v>
      </c>
      <c r="D95" s="203" t="s">
        <v>153</v>
      </c>
      <c r="E95" s="204" t="s">
        <v>977</v>
      </c>
      <c r="F95" s="205" t="s">
        <v>978</v>
      </c>
      <c r="G95" s="206" t="s">
        <v>974</v>
      </c>
      <c r="H95" s="207">
        <v>1</v>
      </c>
      <c r="I95" s="208"/>
      <c r="J95" s="209">
        <f t="shared" si="0"/>
        <v>0</v>
      </c>
      <c r="K95" s="205" t="s">
        <v>22</v>
      </c>
      <c r="L95" s="61"/>
      <c r="M95" s="210" t="s">
        <v>22</v>
      </c>
      <c r="N95" s="211" t="s">
        <v>46</v>
      </c>
      <c r="O95" s="42"/>
      <c r="P95" s="212">
        <f t="shared" si="1"/>
        <v>0</v>
      </c>
      <c r="Q95" s="212">
        <v>0</v>
      </c>
      <c r="R95" s="212">
        <f t="shared" si="2"/>
        <v>0</v>
      </c>
      <c r="S95" s="212">
        <v>0</v>
      </c>
      <c r="T95" s="213">
        <f t="shared" si="3"/>
        <v>0</v>
      </c>
      <c r="AR95" s="24" t="s">
        <v>169</v>
      </c>
      <c r="AT95" s="24" t="s">
        <v>153</v>
      </c>
      <c r="AU95" s="24" t="s">
        <v>83</v>
      </c>
      <c r="AY95" s="24" t="s">
        <v>150</v>
      </c>
      <c r="BE95" s="214">
        <f t="shared" si="4"/>
        <v>0</v>
      </c>
      <c r="BF95" s="214">
        <f t="shared" si="5"/>
        <v>0</v>
      </c>
      <c r="BG95" s="214">
        <f t="shared" si="6"/>
        <v>0</v>
      </c>
      <c r="BH95" s="214">
        <f t="shared" si="7"/>
        <v>0</v>
      </c>
      <c r="BI95" s="214">
        <f t="shared" si="8"/>
        <v>0</v>
      </c>
      <c r="BJ95" s="24" t="s">
        <v>24</v>
      </c>
      <c r="BK95" s="214">
        <f t="shared" si="9"/>
        <v>0</v>
      </c>
      <c r="BL95" s="24" t="s">
        <v>169</v>
      </c>
      <c r="BM95" s="24" t="s">
        <v>178</v>
      </c>
    </row>
    <row r="96" spans="2:63" s="11" customFormat="1" ht="29.85" customHeight="1">
      <c r="B96" s="187"/>
      <c r="C96" s="188"/>
      <c r="D96" s="189" t="s">
        <v>74</v>
      </c>
      <c r="E96" s="201" t="s">
        <v>979</v>
      </c>
      <c r="F96" s="201" t="s">
        <v>980</v>
      </c>
      <c r="G96" s="188"/>
      <c r="H96" s="188"/>
      <c r="I96" s="191"/>
      <c r="J96" s="202">
        <f>BK96</f>
        <v>0</v>
      </c>
      <c r="K96" s="188"/>
      <c r="L96" s="193"/>
      <c r="M96" s="194"/>
      <c r="N96" s="195"/>
      <c r="O96" s="195"/>
      <c r="P96" s="196">
        <f>SUM(P97:P104)</f>
        <v>0</v>
      </c>
      <c r="Q96" s="195"/>
      <c r="R96" s="196">
        <f>SUM(R97:R104)</f>
        <v>0</v>
      </c>
      <c r="S96" s="195"/>
      <c r="T96" s="197">
        <f>SUM(T97:T104)</f>
        <v>0</v>
      </c>
      <c r="AR96" s="198" t="s">
        <v>24</v>
      </c>
      <c r="AT96" s="199" t="s">
        <v>74</v>
      </c>
      <c r="AU96" s="199" t="s">
        <v>24</v>
      </c>
      <c r="AY96" s="198" t="s">
        <v>150</v>
      </c>
      <c r="BK96" s="200">
        <f>SUM(BK97:BK104)</f>
        <v>0</v>
      </c>
    </row>
    <row r="97" spans="2:65" s="1" customFormat="1" ht="25.5" customHeight="1">
      <c r="B97" s="41"/>
      <c r="C97" s="245" t="s">
        <v>223</v>
      </c>
      <c r="D97" s="245" t="s">
        <v>281</v>
      </c>
      <c r="E97" s="246" t="s">
        <v>981</v>
      </c>
      <c r="F97" s="247" t="s">
        <v>982</v>
      </c>
      <c r="G97" s="248" t="s">
        <v>974</v>
      </c>
      <c r="H97" s="249">
        <v>1</v>
      </c>
      <c r="I97" s="250"/>
      <c r="J97" s="251">
        <f aca="true" t="shared" si="10" ref="J97:J104">ROUND(I97*H97,2)</f>
        <v>0</v>
      </c>
      <c r="K97" s="247" t="s">
        <v>22</v>
      </c>
      <c r="L97" s="252"/>
      <c r="M97" s="253" t="s">
        <v>22</v>
      </c>
      <c r="N97" s="254" t="s">
        <v>46</v>
      </c>
      <c r="O97" s="42"/>
      <c r="P97" s="212">
        <f aca="true" t="shared" si="11" ref="P97:P104">O97*H97</f>
        <v>0</v>
      </c>
      <c r="Q97" s="212">
        <v>0</v>
      </c>
      <c r="R97" s="212">
        <f aca="true" t="shared" si="12" ref="R97:R104">Q97*H97</f>
        <v>0</v>
      </c>
      <c r="S97" s="212">
        <v>0</v>
      </c>
      <c r="T97" s="213">
        <f aca="true" t="shared" si="13" ref="T97:T104">S97*H97</f>
        <v>0</v>
      </c>
      <c r="AR97" s="24" t="s">
        <v>230</v>
      </c>
      <c r="AT97" s="24" t="s">
        <v>281</v>
      </c>
      <c r="AU97" s="24" t="s">
        <v>83</v>
      </c>
      <c r="AY97" s="24" t="s">
        <v>150</v>
      </c>
      <c r="BE97" s="214">
        <f aca="true" t="shared" si="14" ref="BE97:BE104">IF(N97="základní",J97,0)</f>
        <v>0</v>
      </c>
      <c r="BF97" s="214">
        <f aca="true" t="shared" si="15" ref="BF97:BF104">IF(N97="snížená",J97,0)</f>
        <v>0</v>
      </c>
      <c r="BG97" s="214">
        <f aca="true" t="shared" si="16" ref="BG97:BG104">IF(N97="zákl. přenesená",J97,0)</f>
        <v>0</v>
      </c>
      <c r="BH97" s="214">
        <f aca="true" t="shared" si="17" ref="BH97:BH104">IF(N97="sníž. přenesená",J97,0)</f>
        <v>0</v>
      </c>
      <c r="BI97" s="214">
        <f aca="true" t="shared" si="18" ref="BI97:BI104">IF(N97="nulová",J97,0)</f>
        <v>0</v>
      </c>
      <c r="BJ97" s="24" t="s">
        <v>24</v>
      </c>
      <c r="BK97" s="214">
        <f aca="true" t="shared" si="19" ref="BK97:BK104">ROUND(I97*H97,2)</f>
        <v>0</v>
      </c>
      <c r="BL97" s="24" t="s">
        <v>169</v>
      </c>
      <c r="BM97" s="24" t="s">
        <v>223</v>
      </c>
    </row>
    <row r="98" spans="2:65" s="1" customFormat="1" ht="16.5" customHeight="1">
      <c r="B98" s="41"/>
      <c r="C98" s="245" t="s">
        <v>230</v>
      </c>
      <c r="D98" s="245" t="s">
        <v>281</v>
      </c>
      <c r="E98" s="246" t="s">
        <v>983</v>
      </c>
      <c r="F98" s="247" t="s">
        <v>984</v>
      </c>
      <c r="G98" s="248" t="s">
        <v>307</v>
      </c>
      <c r="H98" s="249">
        <v>35</v>
      </c>
      <c r="I98" s="250"/>
      <c r="J98" s="251">
        <f t="shared" si="10"/>
        <v>0</v>
      </c>
      <c r="K98" s="247" t="s">
        <v>22</v>
      </c>
      <c r="L98" s="252"/>
      <c r="M98" s="253" t="s">
        <v>22</v>
      </c>
      <c r="N98" s="254" t="s">
        <v>46</v>
      </c>
      <c r="O98" s="42"/>
      <c r="P98" s="212">
        <f t="shared" si="11"/>
        <v>0</v>
      </c>
      <c r="Q98" s="212">
        <v>0</v>
      </c>
      <c r="R98" s="212">
        <f t="shared" si="12"/>
        <v>0</v>
      </c>
      <c r="S98" s="212">
        <v>0</v>
      </c>
      <c r="T98" s="213">
        <f t="shared" si="13"/>
        <v>0</v>
      </c>
      <c r="AR98" s="24" t="s">
        <v>230</v>
      </c>
      <c r="AT98" s="24" t="s">
        <v>281</v>
      </c>
      <c r="AU98" s="24" t="s">
        <v>83</v>
      </c>
      <c r="AY98" s="24" t="s">
        <v>150</v>
      </c>
      <c r="BE98" s="214">
        <f t="shared" si="14"/>
        <v>0</v>
      </c>
      <c r="BF98" s="214">
        <f t="shared" si="15"/>
        <v>0</v>
      </c>
      <c r="BG98" s="214">
        <f t="shared" si="16"/>
        <v>0</v>
      </c>
      <c r="BH98" s="214">
        <f t="shared" si="17"/>
        <v>0</v>
      </c>
      <c r="BI98" s="214">
        <f t="shared" si="18"/>
        <v>0</v>
      </c>
      <c r="BJ98" s="24" t="s">
        <v>24</v>
      </c>
      <c r="BK98" s="214">
        <f t="shared" si="19"/>
        <v>0</v>
      </c>
      <c r="BL98" s="24" t="s">
        <v>169</v>
      </c>
      <c r="BM98" s="24" t="s">
        <v>230</v>
      </c>
    </row>
    <row r="99" spans="2:65" s="1" customFormat="1" ht="25.5" customHeight="1">
      <c r="B99" s="41"/>
      <c r="C99" s="245" t="s">
        <v>235</v>
      </c>
      <c r="D99" s="245" t="s">
        <v>281</v>
      </c>
      <c r="E99" s="246" t="s">
        <v>985</v>
      </c>
      <c r="F99" s="247" t="s">
        <v>986</v>
      </c>
      <c r="G99" s="248" t="s">
        <v>307</v>
      </c>
      <c r="H99" s="249">
        <v>40</v>
      </c>
      <c r="I99" s="250"/>
      <c r="J99" s="251">
        <f t="shared" si="10"/>
        <v>0</v>
      </c>
      <c r="K99" s="247" t="s">
        <v>22</v>
      </c>
      <c r="L99" s="252"/>
      <c r="M99" s="253" t="s">
        <v>22</v>
      </c>
      <c r="N99" s="254" t="s">
        <v>46</v>
      </c>
      <c r="O99" s="42"/>
      <c r="P99" s="212">
        <f t="shared" si="11"/>
        <v>0</v>
      </c>
      <c r="Q99" s="212">
        <v>0</v>
      </c>
      <c r="R99" s="212">
        <f t="shared" si="12"/>
        <v>0</v>
      </c>
      <c r="S99" s="212">
        <v>0</v>
      </c>
      <c r="T99" s="213">
        <f t="shared" si="13"/>
        <v>0</v>
      </c>
      <c r="AR99" s="24" t="s">
        <v>230</v>
      </c>
      <c r="AT99" s="24" t="s">
        <v>281</v>
      </c>
      <c r="AU99" s="24" t="s">
        <v>83</v>
      </c>
      <c r="AY99" s="24" t="s">
        <v>150</v>
      </c>
      <c r="BE99" s="214">
        <f t="shared" si="14"/>
        <v>0</v>
      </c>
      <c r="BF99" s="214">
        <f t="shared" si="15"/>
        <v>0</v>
      </c>
      <c r="BG99" s="214">
        <f t="shared" si="16"/>
        <v>0</v>
      </c>
      <c r="BH99" s="214">
        <f t="shared" si="17"/>
        <v>0</v>
      </c>
      <c r="BI99" s="214">
        <f t="shared" si="18"/>
        <v>0</v>
      </c>
      <c r="BJ99" s="24" t="s">
        <v>24</v>
      </c>
      <c r="BK99" s="214">
        <f t="shared" si="19"/>
        <v>0</v>
      </c>
      <c r="BL99" s="24" t="s">
        <v>169</v>
      </c>
      <c r="BM99" s="24" t="s">
        <v>235</v>
      </c>
    </row>
    <row r="100" spans="2:65" s="1" customFormat="1" ht="16.5" customHeight="1">
      <c r="B100" s="41"/>
      <c r="C100" s="245" t="s">
        <v>29</v>
      </c>
      <c r="D100" s="245" t="s">
        <v>281</v>
      </c>
      <c r="E100" s="246" t="s">
        <v>987</v>
      </c>
      <c r="F100" s="247" t="s">
        <v>988</v>
      </c>
      <c r="G100" s="248" t="s">
        <v>307</v>
      </c>
      <c r="H100" s="249">
        <v>40</v>
      </c>
      <c r="I100" s="250"/>
      <c r="J100" s="251">
        <f t="shared" si="10"/>
        <v>0</v>
      </c>
      <c r="K100" s="247" t="s">
        <v>22</v>
      </c>
      <c r="L100" s="252"/>
      <c r="M100" s="253" t="s">
        <v>22</v>
      </c>
      <c r="N100" s="254" t="s">
        <v>46</v>
      </c>
      <c r="O100" s="42"/>
      <c r="P100" s="212">
        <f t="shared" si="11"/>
        <v>0</v>
      </c>
      <c r="Q100" s="212">
        <v>0</v>
      </c>
      <c r="R100" s="212">
        <f t="shared" si="12"/>
        <v>0</v>
      </c>
      <c r="S100" s="212">
        <v>0</v>
      </c>
      <c r="T100" s="213">
        <f t="shared" si="13"/>
        <v>0</v>
      </c>
      <c r="AR100" s="24" t="s">
        <v>230</v>
      </c>
      <c r="AT100" s="24" t="s">
        <v>281</v>
      </c>
      <c r="AU100" s="24" t="s">
        <v>83</v>
      </c>
      <c r="AY100" s="24" t="s">
        <v>150</v>
      </c>
      <c r="BE100" s="214">
        <f t="shared" si="14"/>
        <v>0</v>
      </c>
      <c r="BF100" s="214">
        <f t="shared" si="15"/>
        <v>0</v>
      </c>
      <c r="BG100" s="214">
        <f t="shared" si="16"/>
        <v>0</v>
      </c>
      <c r="BH100" s="214">
        <f t="shared" si="17"/>
        <v>0</v>
      </c>
      <c r="BI100" s="214">
        <f t="shared" si="18"/>
        <v>0</v>
      </c>
      <c r="BJ100" s="24" t="s">
        <v>24</v>
      </c>
      <c r="BK100" s="214">
        <f t="shared" si="19"/>
        <v>0</v>
      </c>
      <c r="BL100" s="24" t="s">
        <v>169</v>
      </c>
      <c r="BM100" s="24" t="s">
        <v>29</v>
      </c>
    </row>
    <row r="101" spans="2:65" s="1" customFormat="1" ht="16.5" customHeight="1">
      <c r="B101" s="41"/>
      <c r="C101" s="245" t="s">
        <v>245</v>
      </c>
      <c r="D101" s="245" t="s">
        <v>281</v>
      </c>
      <c r="E101" s="246" t="s">
        <v>989</v>
      </c>
      <c r="F101" s="247" t="s">
        <v>990</v>
      </c>
      <c r="G101" s="248" t="s">
        <v>307</v>
      </c>
      <c r="H101" s="249">
        <v>35</v>
      </c>
      <c r="I101" s="250"/>
      <c r="J101" s="251">
        <f t="shared" si="10"/>
        <v>0</v>
      </c>
      <c r="K101" s="247" t="s">
        <v>22</v>
      </c>
      <c r="L101" s="252"/>
      <c r="M101" s="253" t="s">
        <v>22</v>
      </c>
      <c r="N101" s="254" t="s">
        <v>46</v>
      </c>
      <c r="O101" s="42"/>
      <c r="P101" s="212">
        <f t="shared" si="11"/>
        <v>0</v>
      </c>
      <c r="Q101" s="212">
        <v>0</v>
      </c>
      <c r="R101" s="212">
        <f t="shared" si="12"/>
        <v>0</v>
      </c>
      <c r="S101" s="212">
        <v>0</v>
      </c>
      <c r="T101" s="213">
        <f t="shared" si="13"/>
        <v>0</v>
      </c>
      <c r="AR101" s="24" t="s">
        <v>230</v>
      </c>
      <c r="AT101" s="24" t="s">
        <v>281</v>
      </c>
      <c r="AU101" s="24" t="s">
        <v>83</v>
      </c>
      <c r="AY101" s="24" t="s">
        <v>150</v>
      </c>
      <c r="BE101" s="214">
        <f t="shared" si="14"/>
        <v>0</v>
      </c>
      <c r="BF101" s="214">
        <f t="shared" si="15"/>
        <v>0</v>
      </c>
      <c r="BG101" s="214">
        <f t="shared" si="16"/>
        <v>0</v>
      </c>
      <c r="BH101" s="214">
        <f t="shared" si="17"/>
        <v>0</v>
      </c>
      <c r="BI101" s="214">
        <f t="shared" si="18"/>
        <v>0</v>
      </c>
      <c r="BJ101" s="24" t="s">
        <v>24</v>
      </c>
      <c r="BK101" s="214">
        <f t="shared" si="19"/>
        <v>0</v>
      </c>
      <c r="BL101" s="24" t="s">
        <v>169</v>
      </c>
      <c r="BM101" s="24" t="s">
        <v>245</v>
      </c>
    </row>
    <row r="102" spans="2:65" s="1" customFormat="1" ht="16.5" customHeight="1">
      <c r="B102" s="41"/>
      <c r="C102" s="245" t="s">
        <v>250</v>
      </c>
      <c r="D102" s="245" t="s">
        <v>281</v>
      </c>
      <c r="E102" s="246" t="s">
        <v>991</v>
      </c>
      <c r="F102" s="247" t="s">
        <v>992</v>
      </c>
      <c r="G102" s="248" t="s">
        <v>307</v>
      </c>
      <c r="H102" s="249">
        <v>5</v>
      </c>
      <c r="I102" s="250"/>
      <c r="J102" s="251">
        <f t="shared" si="10"/>
        <v>0</v>
      </c>
      <c r="K102" s="247" t="s">
        <v>22</v>
      </c>
      <c r="L102" s="252"/>
      <c r="M102" s="253" t="s">
        <v>22</v>
      </c>
      <c r="N102" s="254" t="s">
        <v>46</v>
      </c>
      <c r="O102" s="42"/>
      <c r="P102" s="212">
        <f t="shared" si="11"/>
        <v>0</v>
      </c>
      <c r="Q102" s="212">
        <v>0</v>
      </c>
      <c r="R102" s="212">
        <f t="shared" si="12"/>
        <v>0</v>
      </c>
      <c r="S102" s="212">
        <v>0</v>
      </c>
      <c r="T102" s="213">
        <f t="shared" si="13"/>
        <v>0</v>
      </c>
      <c r="AR102" s="24" t="s">
        <v>230</v>
      </c>
      <c r="AT102" s="24" t="s">
        <v>281</v>
      </c>
      <c r="AU102" s="24" t="s">
        <v>83</v>
      </c>
      <c r="AY102" s="24" t="s">
        <v>150</v>
      </c>
      <c r="BE102" s="214">
        <f t="shared" si="14"/>
        <v>0</v>
      </c>
      <c r="BF102" s="214">
        <f t="shared" si="15"/>
        <v>0</v>
      </c>
      <c r="BG102" s="214">
        <f t="shared" si="16"/>
        <v>0</v>
      </c>
      <c r="BH102" s="214">
        <f t="shared" si="17"/>
        <v>0</v>
      </c>
      <c r="BI102" s="214">
        <f t="shared" si="18"/>
        <v>0</v>
      </c>
      <c r="BJ102" s="24" t="s">
        <v>24</v>
      </c>
      <c r="BK102" s="214">
        <f t="shared" si="19"/>
        <v>0</v>
      </c>
      <c r="BL102" s="24" t="s">
        <v>169</v>
      </c>
      <c r="BM102" s="24" t="s">
        <v>250</v>
      </c>
    </row>
    <row r="103" spans="2:65" s="1" customFormat="1" ht="16.5" customHeight="1">
      <c r="B103" s="41"/>
      <c r="C103" s="203" t="s">
        <v>254</v>
      </c>
      <c r="D103" s="203" t="s">
        <v>153</v>
      </c>
      <c r="E103" s="204" t="s">
        <v>993</v>
      </c>
      <c r="F103" s="205" t="s">
        <v>994</v>
      </c>
      <c r="G103" s="206" t="s">
        <v>974</v>
      </c>
      <c r="H103" s="207">
        <v>1</v>
      </c>
      <c r="I103" s="208"/>
      <c r="J103" s="209">
        <f t="shared" si="10"/>
        <v>0</v>
      </c>
      <c r="K103" s="205" t="s">
        <v>22</v>
      </c>
      <c r="L103" s="61"/>
      <c r="M103" s="210" t="s">
        <v>22</v>
      </c>
      <c r="N103" s="211" t="s">
        <v>46</v>
      </c>
      <c r="O103" s="42"/>
      <c r="P103" s="212">
        <f t="shared" si="11"/>
        <v>0</v>
      </c>
      <c r="Q103" s="212">
        <v>0</v>
      </c>
      <c r="R103" s="212">
        <f t="shared" si="12"/>
        <v>0</v>
      </c>
      <c r="S103" s="212">
        <v>0</v>
      </c>
      <c r="T103" s="213">
        <f t="shared" si="13"/>
        <v>0</v>
      </c>
      <c r="AR103" s="24" t="s">
        <v>169</v>
      </c>
      <c r="AT103" s="24" t="s">
        <v>153</v>
      </c>
      <c r="AU103" s="24" t="s">
        <v>83</v>
      </c>
      <c r="AY103" s="24" t="s">
        <v>150</v>
      </c>
      <c r="BE103" s="214">
        <f t="shared" si="14"/>
        <v>0</v>
      </c>
      <c r="BF103" s="214">
        <f t="shared" si="15"/>
        <v>0</v>
      </c>
      <c r="BG103" s="214">
        <f t="shared" si="16"/>
        <v>0</v>
      </c>
      <c r="BH103" s="214">
        <f t="shared" si="17"/>
        <v>0</v>
      </c>
      <c r="BI103" s="214">
        <f t="shared" si="18"/>
        <v>0</v>
      </c>
      <c r="BJ103" s="24" t="s">
        <v>24</v>
      </c>
      <c r="BK103" s="214">
        <f t="shared" si="19"/>
        <v>0</v>
      </c>
      <c r="BL103" s="24" t="s">
        <v>169</v>
      </c>
      <c r="BM103" s="24" t="s">
        <v>254</v>
      </c>
    </row>
    <row r="104" spans="2:65" s="1" customFormat="1" ht="16.5" customHeight="1">
      <c r="B104" s="41"/>
      <c r="C104" s="203" t="s">
        <v>258</v>
      </c>
      <c r="D104" s="203" t="s">
        <v>153</v>
      </c>
      <c r="E104" s="204" t="s">
        <v>995</v>
      </c>
      <c r="F104" s="205" t="s">
        <v>996</v>
      </c>
      <c r="G104" s="206" t="s">
        <v>974</v>
      </c>
      <c r="H104" s="207">
        <v>1</v>
      </c>
      <c r="I104" s="208"/>
      <c r="J104" s="209">
        <f t="shared" si="10"/>
        <v>0</v>
      </c>
      <c r="K104" s="205" t="s">
        <v>22</v>
      </c>
      <c r="L104" s="61"/>
      <c r="M104" s="210" t="s">
        <v>22</v>
      </c>
      <c r="N104" s="211" t="s">
        <v>46</v>
      </c>
      <c r="O104" s="42"/>
      <c r="P104" s="212">
        <f t="shared" si="11"/>
        <v>0</v>
      </c>
      <c r="Q104" s="212">
        <v>0</v>
      </c>
      <c r="R104" s="212">
        <f t="shared" si="12"/>
        <v>0</v>
      </c>
      <c r="S104" s="212">
        <v>0</v>
      </c>
      <c r="T104" s="213">
        <f t="shared" si="13"/>
        <v>0</v>
      </c>
      <c r="AR104" s="24" t="s">
        <v>169</v>
      </c>
      <c r="AT104" s="24" t="s">
        <v>153</v>
      </c>
      <c r="AU104" s="24" t="s">
        <v>83</v>
      </c>
      <c r="AY104" s="24" t="s">
        <v>150</v>
      </c>
      <c r="BE104" s="214">
        <f t="shared" si="14"/>
        <v>0</v>
      </c>
      <c r="BF104" s="214">
        <f t="shared" si="15"/>
        <v>0</v>
      </c>
      <c r="BG104" s="214">
        <f t="shared" si="16"/>
        <v>0</v>
      </c>
      <c r="BH104" s="214">
        <f t="shared" si="17"/>
        <v>0</v>
      </c>
      <c r="BI104" s="214">
        <f t="shared" si="18"/>
        <v>0</v>
      </c>
      <c r="BJ104" s="24" t="s">
        <v>24</v>
      </c>
      <c r="BK104" s="214">
        <f t="shared" si="19"/>
        <v>0</v>
      </c>
      <c r="BL104" s="24" t="s">
        <v>169</v>
      </c>
      <c r="BM104" s="24" t="s">
        <v>258</v>
      </c>
    </row>
    <row r="105" spans="2:63" s="11" customFormat="1" ht="29.85" customHeight="1">
      <c r="B105" s="187"/>
      <c r="C105" s="188"/>
      <c r="D105" s="189" t="s">
        <v>74</v>
      </c>
      <c r="E105" s="201" t="s">
        <v>997</v>
      </c>
      <c r="F105" s="201" t="s">
        <v>998</v>
      </c>
      <c r="G105" s="188"/>
      <c r="H105" s="188"/>
      <c r="I105" s="191"/>
      <c r="J105" s="202">
        <f>BK105</f>
        <v>0</v>
      </c>
      <c r="K105" s="188"/>
      <c r="L105" s="193"/>
      <c r="M105" s="194"/>
      <c r="N105" s="195"/>
      <c r="O105" s="195"/>
      <c r="P105" s="196">
        <f>SUM(P106:P109)</f>
        <v>0</v>
      </c>
      <c r="Q105" s="195"/>
      <c r="R105" s="196">
        <f>SUM(R106:R109)</f>
        <v>0</v>
      </c>
      <c r="S105" s="195"/>
      <c r="T105" s="197">
        <f>SUM(T106:T109)</f>
        <v>0</v>
      </c>
      <c r="AR105" s="198" t="s">
        <v>24</v>
      </c>
      <c r="AT105" s="199" t="s">
        <v>74</v>
      </c>
      <c r="AU105" s="199" t="s">
        <v>24</v>
      </c>
      <c r="AY105" s="198" t="s">
        <v>150</v>
      </c>
      <c r="BK105" s="200">
        <f>SUM(BK106:BK109)</f>
        <v>0</v>
      </c>
    </row>
    <row r="106" spans="2:65" s="1" customFormat="1" ht="16.5" customHeight="1">
      <c r="B106" s="41"/>
      <c r="C106" s="203" t="s">
        <v>10</v>
      </c>
      <c r="D106" s="203" t="s">
        <v>153</v>
      </c>
      <c r="E106" s="204" t="s">
        <v>999</v>
      </c>
      <c r="F106" s="205" t="s">
        <v>1000</v>
      </c>
      <c r="G106" s="206" t="s">
        <v>967</v>
      </c>
      <c r="H106" s="207">
        <v>1</v>
      </c>
      <c r="I106" s="208"/>
      <c r="J106" s="209">
        <f>ROUND(I106*H106,2)</f>
        <v>0</v>
      </c>
      <c r="K106" s="205" t="s">
        <v>22</v>
      </c>
      <c r="L106" s="61"/>
      <c r="M106" s="210" t="s">
        <v>22</v>
      </c>
      <c r="N106" s="211" t="s">
        <v>46</v>
      </c>
      <c r="O106" s="42"/>
      <c r="P106" s="212">
        <f>O106*H106</f>
        <v>0</v>
      </c>
      <c r="Q106" s="212">
        <v>0</v>
      </c>
      <c r="R106" s="212">
        <f>Q106*H106</f>
        <v>0</v>
      </c>
      <c r="S106" s="212">
        <v>0</v>
      </c>
      <c r="T106" s="213">
        <f>S106*H106</f>
        <v>0</v>
      </c>
      <c r="AR106" s="24" t="s">
        <v>169</v>
      </c>
      <c r="AT106" s="24" t="s">
        <v>153</v>
      </c>
      <c r="AU106" s="24" t="s">
        <v>83</v>
      </c>
      <c r="AY106" s="24" t="s">
        <v>150</v>
      </c>
      <c r="BE106" s="214">
        <f>IF(N106="základní",J106,0)</f>
        <v>0</v>
      </c>
      <c r="BF106" s="214">
        <f>IF(N106="snížená",J106,0)</f>
        <v>0</v>
      </c>
      <c r="BG106" s="214">
        <f>IF(N106="zákl. přenesená",J106,0)</f>
        <v>0</v>
      </c>
      <c r="BH106" s="214">
        <f>IF(N106="sníž. přenesená",J106,0)</f>
        <v>0</v>
      </c>
      <c r="BI106" s="214">
        <f>IF(N106="nulová",J106,0)</f>
        <v>0</v>
      </c>
      <c r="BJ106" s="24" t="s">
        <v>24</v>
      </c>
      <c r="BK106" s="214">
        <f>ROUND(I106*H106,2)</f>
        <v>0</v>
      </c>
      <c r="BL106" s="24" t="s">
        <v>169</v>
      </c>
      <c r="BM106" s="24" t="s">
        <v>10</v>
      </c>
    </row>
    <row r="107" spans="2:65" s="1" customFormat="1" ht="16.5" customHeight="1">
      <c r="B107" s="41"/>
      <c r="C107" s="203" t="s">
        <v>269</v>
      </c>
      <c r="D107" s="203" t="s">
        <v>153</v>
      </c>
      <c r="E107" s="204" t="s">
        <v>1001</v>
      </c>
      <c r="F107" s="205" t="s">
        <v>1002</v>
      </c>
      <c r="G107" s="206" t="s">
        <v>967</v>
      </c>
      <c r="H107" s="207">
        <v>2</v>
      </c>
      <c r="I107" s="208"/>
      <c r="J107" s="209">
        <f>ROUND(I107*H107,2)</f>
        <v>0</v>
      </c>
      <c r="K107" s="205" t="s">
        <v>22</v>
      </c>
      <c r="L107" s="61"/>
      <c r="M107" s="210" t="s">
        <v>22</v>
      </c>
      <c r="N107" s="211" t="s">
        <v>46</v>
      </c>
      <c r="O107" s="42"/>
      <c r="P107" s="212">
        <f>O107*H107</f>
        <v>0</v>
      </c>
      <c r="Q107" s="212">
        <v>0</v>
      </c>
      <c r="R107" s="212">
        <f>Q107*H107</f>
        <v>0</v>
      </c>
      <c r="S107" s="212">
        <v>0</v>
      </c>
      <c r="T107" s="213">
        <f>S107*H107</f>
        <v>0</v>
      </c>
      <c r="AR107" s="24" t="s">
        <v>169</v>
      </c>
      <c r="AT107" s="24" t="s">
        <v>153</v>
      </c>
      <c r="AU107" s="24" t="s">
        <v>83</v>
      </c>
      <c r="AY107" s="24" t="s">
        <v>150</v>
      </c>
      <c r="BE107" s="214">
        <f>IF(N107="základní",J107,0)</f>
        <v>0</v>
      </c>
      <c r="BF107" s="214">
        <f>IF(N107="snížená",J107,0)</f>
        <v>0</v>
      </c>
      <c r="BG107" s="214">
        <f>IF(N107="zákl. přenesená",J107,0)</f>
        <v>0</v>
      </c>
      <c r="BH107" s="214">
        <f>IF(N107="sníž. přenesená",J107,0)</f>
        <v>0</v>
      </c>
      <c r="BI107" s="214">
        <f>IF(N107="nulová",J107,0)</f>
        <v>0</v>
      </c>
      <c r="BJ107" s="24" t="s">
        <v>24</v>
      </c>
      <c r="BK107" s="214">
        <f>ROUND(I107*H107,2)</f>
        <v>0</v>
      </c>
      <c r="BL107" s="24" t="s">
        <v>169</v>
      </c>
      <c r="BM107" s="24" t="s">
        <v>269</v>
      </c>
    </row>
    <row r="108" spans="2:65" s="1" customFormat="1" ht="16.5" customHeight="1">
      <c r="B108" s="41"/>
      <c r="C108" s="203" t="s">
        <v>274</v>
      </c>
      <c r="D108" s="203" t="s">
        <v>153</v>
      </c>
      <c r="E108" s="204" t="s">
        <v>1003</v>
      </c>
      <c r="F108" s="205" t="s">
        <v>1004</v>
      </c>
      <c r="G108" s="206" t="s">
        <v>967</v>
      </c>
      <c r="H108" s="207">
        <v>1</v>
      </c>
      <c r="I108" s="208"/>
      <c r="J108" s="209">
        <f>ROUND(I108*H108,2)</f>
        <v>0</v>
      </c>
      <c r="K108" s="205" t="s">
        <v>22</v>
      </c>
      <c r="L108" s="61"/>
      <c r="M108" s="210" t="s">
        <v>22</v>
      </c>
      <c r="N108" s="211" t="s">
        <v>46</v>
      </c>
      <c r="O108" s="42"/>
      <c r="P108" s="212">
        <f>O108*H108</f>
        <v>0</v>
      </c>
      <c r="Q108" s="212">
        <v>0</v>
      </c>
      <c r="R108" s="212">
        <f>Q108*H108</f>
        <v>0</v>
      </c>
      <c r="S108" s="212">
        <v>0</v>
      </c>
      <c r="T108" s="213">
        <f>S108*H108</f>
        <v>0</v>
      </c>
      <c r="AR108" s="24" t="s">
        <v>169</v>
      </c>
      <c r="AT108" s="24" t="s">
        <v>153</v>
      </c>
      <c r="AU108" s="24" t="s">
        <v>83</v>
      </c>
      <c r="AY108" s="24" t="s">
        <v>150</v>
      </c>
      <c r="BE108" s="214">
        <f>IF(N108="základní",J108,0)</f>
        <v>0</v>
      </c>
      <c r="BF108" s="214">
        <f>IF(N108="snížená",J108,0)</f>
        <v>0</v>
      </c>
      <c r="BG108" s="214">
        <f>IF(N108="zákl. přenesená",J108,0)</f>
        <v>0</v>
      </c>
      <c r="BH108" s="214">
        <f>IF(N108="sníž. přenesená",J108,0)</f>
        <v>0</v>
      </c>
      <c r="BI108" s="214">
        <f>IF(N108="nulová",J108,0)</f>
        <v>0</v>
      </c>
      <c r="BJ108" s="24" t="s">
        <v>24</v>
      </c>
      <c r="BK108" s="214">
        <f>ROUND(I108*H108,2)</f>
        <v>0</v>
      </c>
      <c r="BL108" s="24" t="s">
        <v>169</v>
      </c>
      <c r="BM108" s="24" t="s">
        <v>274</v>
      </c>
    </row>
    <row r="109" spans="2:65" s="1" customFormat="1" ht="16.5" customHeight="1">
      <c r="B109" s="41"/>
      <c r="C109" s="203" t="s">
        <v>280</v>
      </c>
      <c r="D109" s="203" t="s">
        <v>153</v>
      </c>
      <c r="E109" s="204" t="s">
        <v>1005</v>
      </c>
      <c r="F109" s="205" t="s">
        <v>1006</v>
      </c>
      <c r="G109" s="206" t="s">
        <v>967</v>
      </c>
      <c r="H109" s="207">
        <v>2</v>
      </c>
      <c r="I109" s="208"/>
      <c r="J109" s="209">
        <f>ROUND(I109*H109,2)</f>
        <v>0</v>
      </c>
      <c r="K109" s="205" t="s">
        <v>22</v>
      </c>
      <c r="L109" s="61"/>
      <c r="M109" s="210" t="s">
        <v>22</v>
      </c>
      <c r="N109" s="211" t="s">
        <v>46</v>
      </c>
      <c r="O109" s="42"/>
      <c r="P109" s="212">
        <f>O109*H109</f>
        <v>0</v>
      </c>
      <c r="Q109" s="212">
        <v>0</v>
      </c>
      <c r="R109" s="212">
        <f>Q109*H109</f>
        <v>0</v>
      </c>
      <c r="S109" s="212">
        <v>0</v>
      </c>
      <c r="T109" s="213">
        <f>S109*H109</f>
        <v>0</v>
      </c>
      <c r="AR109" s="24" t="s">
        <v>169</v>
      </c>
      <c r="AT109" s="24" t="s">
        <v>153</v>
      </c>
      <c r="AU109" s="24" t="s">
        <v>83</v>
      </c>
      <c r="AY109" s="24" t="s">
        <v>150</v>
      </c>
      <c r="BE109" s="214">
        <f>IF(N109="základní",J109,0)</f>
        <v>0</v>
      </c>
      <c r="BF109" s="214">
        <f>IF(N109="snížená",J109,0)</f>
        <v>0</v>
      </c>
      <c r="BG109" s="214">
        <f>IF(N109="zákl. přenesená",J109,0)</f>
        <v>0</v>
      </c>
      <c r="BH109" s="214">
        <f>IF(N109="sníž. přenesená",J109,0)</f>
        <v>0</v>
      </c>
      <c r="BI109" s="214">
        <f>IF(N109="nulová",J109,0)</f>
        <v>0</v>
      </c>
      <c r="BJ109" s="24" t="s">
        <v>24</v>
      </c>
      <c r="BK109" s="214">
        <f>ROUND(I109*H109,2)</f>
        <v>0</v>
      </c>
      <c r="BL109" s="24" t="s">
        <v>169</v>
      </c>
      <c r="BM109" s="24" t="s">
        <v>280</v>
      </c>
    </row>
    <row r="110" spans="2:63" s="11" customFormat="1" ht="29.85" customHeight="1">
      <c r="B110" s="187"/>
      <c r="C110" s="188"/>
      <c r="D110" s="189" t="s">
        <v>74</v>
      </c>
      <c r="E110" s="201" t="s">
        <v>1007</v>
      </c>
      <c r="F110" s="201" t="s">
        <v>1008</v>
      </c>
      <c r="G110" s="188"/>
      <c r="H110" s="188"/>
      <c r="I110" s="191"/>
      <c r="J110" s="202">
        <f>BK110</f>
        <v>0</v>
      </c>
      <c r="K110" s="188"/>
      <c r="L110" s="193"/>
      <c r="M110" s="194"/>
      <c r="N110" s="195"/>
      <c r="O110" s="195"/>
      <c r="P110" s="196">
        <f>SUM(P111:P113)</f>
        <v>0</v>
      </c>
      <c r="Q110" s="195"/>
      <c r="R110" s="196">
        <f>SUM(R111:R113)</f>
        <v>0</v>
      </c>
      <c r="S110" s="195"/>
      <c r="T110" s="197">
        <f>SUM(T111:T113)</f>
        <v>0</v>
      </c>
      <c r="AR110" s="198" t="s">
        <v>24</v>
      </c>
      <c r="AT110" s="199" t="s">
        <v>74</v>
      </c>
      <c r="AU110" s="199" t="s">
        <v>24</v>
      </c>
      <c r="AY110" s="198" t="s">
        <v>150</v>
      </c>
      <c r="BK110" s="200">
        <f>SUM(BK111:BK113)</f>
        <v>0</v>
      </c>
    </row>
    <row r="111" spans="2:65" s="1" customFormat="1" ht="16.5" customHeight="1">
      <c r="B111" s="41"/>
      <c r="C111" s="203" t="s">
        <v>287</v>
      </c>
      <c r="D111" s="203" t="s">
        <v>153</v>
      </c>
      <c r="E111" s="204" t="s">
        <v>1009</v>
      </c>
      <c r="F111" s="205" t="s">
        <v>1010</v>
      </c>
      <c r="G111" s="206" t="s">
        <v>1011</v>
      </c>
      <c r="H111" s="207">
        <v>2</v>
      </c>
      <c r="I111" s="208"/>
      <c r="J111" s="209">
        <f>ROUND(I111*H111,2)</f>
        <v>0</v>
      </c>
      <c r="K111" s="205" t="s">
        <v>22</v>
      </c>
      <c r="L111" s="61"/>
      <c r="M111" s="210" t="s">
        <v>22</v>
      </c>
      <c r="N111" s="211" t="s">
        <v>46</v>
      </c>
      <c r="O111" s="42"/>
      <c r="P111" s="212">
        <f>O111*H111</f>
        <v>0</v>
      </c>
      <c r="Q111" s="212">
        <v>0</v>
      </c>
      <c r="R111" s="212">
        <f>Q111*H111</f>
        <v>0</v>
      </c>
      <c r="S111" s="212">
        <v>0</v>
      </c>
      <c r="T111" s="213">
        <f>S111*H111</f>
        <v>0</v>
      </c>
      <c r="AR111" s="24" t="s">
        <v>169</v>
      </c>
      <c r="AT111" s="24" t="s">
        <v>153</v>
      </c>
      <c r="AU111" s="24" t="s">
        <v>83</v>
      </c>
      <c r="AY111" s="24" t="s">
        <v>150</v>
      </c>
      <c r="BE111" s="214">
        <f>IF(N111="základní",J111,0)</f>
        <v>0</v>
      </c>
      <c r="BF111" s="214">
        <f>IF(N111="snížená",J111,0)</f>
        <v>0</v>
      </c>
      <c r="BG111" s="214">
        <f>IF(N111="zákl. přenesená",J111,0)</f>
        <v>0</v>
      </c>
      <c r="BH111" s="214">
        <f>IF(N111="sníž. přenesená",J111,0)</f>
        <v>0</v>
      </c>
      <c r="BI111" s="214">
        <f>IF(N111="nulová",J111,0)</f>
        <v>0</v>
      </c>
      <c r="BJ111" s="24" t="s">
        <v>24</v>
      </c>
      <c r="BK111" s="214">
        <f>ROUND(I111*H111,2)</f>
        <v>0</v>
      </c>
      <c r="BL111" s="24" t="s">
        <v>169</v>
      </c>
      <c r="BM111" s="24" t="s">
        <v>287</v>
      </c>
    </row>
    <row r="112" spans="2:65" s="1" customFormat="1" ht="16.5" customHeight="1">
      <c r="B112" s="41"/>
      <c r="C112" s="245" t="s">
        <v>291</v>
      </c>
      <c r="D112" s="245" t="s">
        <v>281</v>
      </c>
      <c r="E112" s="246" t="s">
        <v>1012</v>
      </c>
      <c r="F112" s="247" t="s">
        <v>1013</v>
      </c>
      <c r="G112" s="248" t="s">
        <v>974</v>
      </c>
      <c r="H112" s="249">
        <v>1</v>
      </c>
      <c r="I112" s="250"/>
      <c r="J112" s="251">
        <f>ROUND(I112*H112,2)</f>
        <v>0</v>
      </c>
      <c r="K112" s="247" t="s">
        <v>22</v>
      </c>
      <c r="L112" s="252"/>
      <c r="M112" s="253" t="s">
        <v>22</v>
      </c>
      <c r="N112" s="254" t="s">
        <v>46</v>
      </c>
      <c r="O112" s="42"/>
      <c r="P112" s="212">
        <f>O112*H112</f>
        <v>0</v>
      </c>
      <c r="Q112" s="212">
        <v>0</v>
      </c>
      <c r="R112" s="212">
        <f>Q112*H112</f>
        <v>0</v>
      </c>
      <c r="S112" s="212">
        <v>0</v>
      </c>
      <c r="T112" s="213">
        <f>S112*H112</f>
        <v>0</v>
      </c>
      <c r="AR112" s="24" t="s">
        <v>230</v>
      </c>
      <c r="AT112" s="24" t="s">
        <v>281</v>
      </c>
      <c r="AU112" s="24" t="s">
        <v>83</v>
      </c>
      <c r="AY112" s="24" t="s">
        <v>150</v>
      </c>
      <c r="BE112" s="214">
        <f>IF(N112="základní",J112,0)</f>
        <v>0</v>
      </c>
      <c r="BF112" s="214">
        <f>IF(N112="snížená",J112,0)</f>
        <v>0</v>
      </c>
      <c r="BG112" s="214">
        <f>IF(N112="zákl. přenesená",J112,0)</f>
        <v>0</v>
      </c>
      <c r="BH112" s="214">
        <f>IF(N112="sníž. přenesená",J112,0)</f>
        <v>0</v>
      </c>
      <c r="BI112" s="214">
        <f>IF(N112="nulová",J112,0)</f>
        <v>0</v>
      </c>
      <c r="BJ112" s="24" t="s">
        <v>24</v>
      </c>
      <c r="BK112" s="214">
        <f>ROUND(I112*H112,2)</f>
        <v>0</v>
      </c>
      <c r="BL112" s="24" t="s">
        <v>169</v>
      </c>
      <c r="BM112" s="24" t="s">
        <v>291</v>
      </c>
    </row>
    <row r="113" spans="2:65" s="1" customFormat="1" ht="16.5" customHeight="1">
      <c r="B113" s="41"/>
      <c r="C113" s="203" t="s">
        <v>9</v>
      </c>
      <c r="D113" s="203" t="s">
        <v>153</v>
      </c>
      <c r="E113" s="204" t="s">
        <v>1014</v>
      </c>
      <c r="F113" s="205" t="s">
        <v>1015</v>
      </c>
      <c r="G113" s="206" t="s">
        <v>974</v>
      </c>
      <c r="H113" s="207">
        <v>1</v>
      </c>
      <c r="I113" s="208"/>
      <c r="J113" s="209">
        <f>ROUND(I113*H113,2)</f>
        <v>0</v>
      </c>
      <c r="K113" s="205" t="s">
        <v>22</v>
      </c>
      <c r="L113" s="61"/>
      <c r="M113" s="210" t="s">
        <v>22</v>
      </c>
      <c r="N113" s="215" t="s">
        <v>46</v>
      </c>
      <c r="O113" s="216"/>
      <c r="P113" s="217">
        <f>O113*H113</f>
        <v>0</v>
      </c>
      <c r="Q113" s="217">
        <v>0</v>
      </c>
      <c r="R113" s="217">
        <f>Q113*H113</f>
        <v>0</v>
      </c>
      <c r="S113" s="217">
        <v>0</v>
      </c>
      <c r="T113" s="218">
        <f>S113*H113</f>
        <v>0</v>
      </c>
      <c r="AR113" s="24" t="s">
        <v>1016</v>
      </c>
      <c r="AT113" s="24" t="s">
        <v>153</v>
      </c>
      <c r="AU113" s="24" t="s">
        <v>83</v>
      </c>
      <c r="AY113" s="24" t="s">
        <v>150</v>
      </c>
      <c r="BE113" s="214">
        <f>IF(N113="základní",J113,0)</f>
        <v>0</v>
      </c>
      <c r="BF113" s="214">
        <f>IF(N113="snížená",J113,0)</f>
        <v>0</v>
      </c>
      <c r="BG113" s="214">
        <f>IF(N113="zákl. přenesená",J113,0)</f>
        <v>0</v>
      </c>
      <c r="BH113" s="214">
        <f>IF(N113="sníž. přenesená",J113,0)</f>
        <v>0</v>
      </c>
      <c r="BI113" s="214">
        <f>IF(N113="nulová",J113,0)</f>
        <v>0</v>
      </c>
      <c r="BJ113" s="24" t="s">
        <v>24</v>
      </c>
      <c r="BK113" s="214">
        <f>ROUND(I113*H113,2)</f>
        <v>0</v>
      </c>
      <c r="BL113" s="24" t="s">
        <v>1016</v>
      </c>
      <c r="BM113" s="24" t="s">
        <v>9</v>
      </c>
    </row>
    <row r="114" spans="2:12" s="1" customFormat="1" ht="6.95" customHeight="1">
      <c r="B114" s="56"/>
      <c r="C114" s="57"/>
      <c r="D114" s="57"/>
      <c r="E114" s="57"/>
      <c r="F114" s="57"/>
      <c r="G114" s="57"/>
      <c r="H114" s="57"/>
      <c r="I114" s="148"/>
      <c r="J114" s="57"/>
      <c r="K114" s="57"/>
      <c r="L114" s="61"/>
    </row>
  </sheetData>
  <sheetProtection algorithmName="SHA-512" hashValue="tyCGGMk5hrQMqyvNpsfF2Gu+ovi6l/l7BDCa4/7gngFc+uPgOUjwr/4JF1QN8nHSmvpQz3O3ohFBSkXDmbXXUQ==" saltValue="oPzgHn0h5U5td46kT7UarL3A49t9u+uJzFLYnA2QeKr0aqhpA0q5oNONu/9turzWov1R2KmAuwatwFMoVxX+UQ==" spinCount="100000" sheet="1" objects="1" scenarios="1" formatColumns="0" formatRows="0" autoFilter="0"/>
  <autoFilter ref="C86:K113"/>
  <mergeCells count="13">
    <mergeCell ref="E79:H79"/>
    <mergeCell ref="G1:H1"/>
    <mergeCell ref="L2:V2"/>
    <mergeCell ref="E49:H49"/>
    <mergeCell ref="E51:H51"/>
    <mergeCell ref="J55:J56"/>
    <mergeCell ref="E75:H75"/>
    <mergeCell ref="E77:H77"/>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7"/>
  <sheetViews>
    <sheetView showGridLines="0" workbookViewId="0" topLeftCell="A1">
      <pane ySplit="1" topLeftCell="A2"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115</v>
      </c>
      <c r="G1" s="411" t="s">
        <v>116</v>
      </c>
      <c r="H1" s="411"/>
      <c r="I1" s="124"/>
      <c r="J1" s="123" t="s">
        <v>117</v>
      </c>
      <c r="K1" s="122" t="s">
        <v>118</v>
      </c>
      <c r="L1" s="123" t="s">
        <v>119</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76"/>
      <c r="M2" s="376"/>
      <c r="N2" s="376"/>
      <c r="O2" s="376"/>
      <c r="P2" s="376"/>
      <c r="Q2" s="376"/>
      <c r="R2" s="376"/>
      <c r="S2" s="376"/>
      <c r="T2" s="376"/>
      <c r="U2" s="376"/>
      <c r="V2" s="376"/>
      <c r="AT2" s="24" t="s">
        <v>114</v>
      </c>
    </row>
    <row r="3" spans="2:46" ht="6.95" customHeight="1">
      <c r="B3" s="25"/>
      <c r="C3" s="26"/>
      <c r="D3" s="26"/>
      <c r="E3" s="26"/>
      <c r="F3" s="26"/>
      <c r="G3" s="26"/>
      <c r="H3" s="26"/>
      <c r="I3" s="125"/>
      <c r="J3" s="26"/>
      <c r="K3" s="27"/>
      <c r="AT3" s="24" t="s">
        <v>83</v>
      </c>
    </row>
    <row r="4" spans="2:46" ht="36.95" customHeight="1">
      <c r="B4" s="28"/>
      <c r="C4" s="29"/>
      <c r="D4" s="30" t="s">
        <v>120</v>
      </c>
      <c r="E4" s="29"/>
      <c r="F4" s="29"/>
      <c r="G4" s="29"/>
      <c r="H4" s="29"/>
      <c r="I4" s="126"/>
      <c r="J4" s="29"/>
      <c r="K4" s="31"/>
      <c r="M4" s="32" t="s">
        <v>12</v>
      </c>
      <c r="AT4" s="24" t="s">
        <v>6</v>
      </c>
    </row>
    <row r="5" spans="2:11" ht="6.95" customHeight="1">
      <c r="B5" s="28"/>
      <c r="C5" s="29"/>
      <c r="D5" s="29"/>
      <c r="E5" s="29"/>
      <c r="F5" s="29"/>
      <c r="G5" s="29"/>
      <c r="H5" s="29"/>
      <c r="I5" s="126"/>
      <c r="J5" s="29"/>
      <c r="K5" s="31"/>
    </row>
    <row r="6" spans="2:11" ht="15">
      <c r="B6" s="28"/>
      <c r="C6" s="29"/>
      <c r="D6" s="37" t="s">
        <v>18</v>
      </c>
      <c r="E6" s="29"/>
      <c r="F6" s="29"/>
      <c r="G6" s="29"/>
      <c r="H6" s="29"/>
      <c r="I6" s="126"/>
      <c r="J6" s="29"/>
      <c r="K6" s="31"/>
    </row>
    <row r="7" spans="2:11" ht="16.5" customHeight="1">
      <c r="B7" s="28"/>
      <c r="C7" s="29"/>
      <c r="D7" s="29"/>
      <c r="E7" s="412" t="str">
        <f>'Rekapitulace stavby'!K6</f>
        <v>STAVEBNÍ ÚPRAVY V OKOLÍ NÁDRAŽÍ V ČESKÉM BRODĚ- ČÁST4 - PARKOVIŠTĚ V NÁKLADOVÉ ČÁSTI NÁDRAŽÍ</v>
      </c>
      <c r="F7" s="418"/>
      <c r="G7" s="418"/>
      <c r="H7" s="418"/>
      <c r="I7" s="126"/>
      <c r="J7" s="29"/>
      <c r="K7" s="31"/>
    </row>
    <row r="8" spans="2:11" ht="15">
      <c r="B8" s="28"/>
      <c r="C8" s="29"/>
      <c r="D8" s="37" t="s">
        <v>121</v>
      </c>
      <c r="E8" s="29"/>
      <c r="F8" s="29"/>
      <c r="G8" s="29"/>
      <c r="H8" s="29"/>
      <c r="I8" s="126"/>
      <c r="J8" s="29"/>
      <c r="K8" s="31"/>
    </row>
    <row r="9" spans="2:11" s="1" customFormat="1" ht="16.5" customHeight="1">
      <c r="B9" s="41"/>
      <c r="C9" s="42"/>
      <c r="D9" s="42"/>
      <c r="E9" s="412" t="s">
        <v>1017</v>
      </c>
      <c r="F9" s="413"/>
      <c r="G9" s="413"/>
      <c r="H9" s="413"/>
      <c r="I9" s="127"/>
      <c r="J9" s="42"/>
      <c r="K9" s="45"/>
    </row>
    <row r="10" spans="2:11" s="1" customFormat="1" ht="15">
      <c r="B10" s="41"/>
      <c r="C10" s="42"/>
      <c r="D10" s="37" t="s">
        <v>123</v>
      </c>
      <c r="E10" s="42"/>
      <c r="F10" s="42"/>
      <c r="G10" s="42"/>
      <c r="H10" s="42"/>
      <c r="I10" s="127"/>
      <c r="J10" s="42"/>
      <c r="K10" s="45"/>
    </row>
    <row r="11" spans="2:11" s="1" customFormat="1" ht="36.95" customHeight="1">
      <c r="B11" s="41"/>
      <c r="C11" s="42"/>
      <c r="D11" s="42"/>
      <c r="E11" s="414" t="s">
        <v>1017</v>
      </c>
      <c r="F11" s="413"/>
      <c r="G11" s="413"/>
      <c r="H11" s="413"/>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21</v>
      </c>
      <c r="E13" s="42"/>
      <c r="F13" s="35" t="s">
        <v>22</v>
      </c>
      <c r="G13" s="42"/>
      <c r="H13" s="42"/>
      <c r="I13" s="128" t="s">
        <v>23</v>
      </c>
      <c r="J13" s="35" t="s">
        <v>22</v>
      </c>
      <c r="K13" s="45"/>
    </row>
    <row r="14" spans="2:11" s="1" customFormat="1" ht="14.45" customHeight="1">
      <c r="B14" s="41"/>
      <c r="C14" s="42"/>
      <c r="D14" s="37" t="s">
        <v>25</v>
      </c>
      <c r="E14" s="42"/>
      <c r="F14" s="35" t="s">
        <v>26</v>
      </c>
      <c r="G14" s="42"/>
      <c r="H14" s="42"/>
      <c r="I14" s="128" t="s">
        <v>27</v>
      </c>
      <c r="J14" s="129" t="str">
        <f>'Rekapitulace stavby'!AN8</f>
        <v>29. 1. 2019</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31</v>
      </c>
      <c r="E16" s="42"/>
      <c r="F16" s="42"/>
      <c r="G16" s="42"/>
      <c r="H16" s="42"/>
      <c r="I16" s="128" t="s">
        <v>32</v>
      </c>
      <c r="J16" s="35" t="str">
        <f>IF('Rekapitulace stavby'!AN10="","",'Rekapitulace stavby'!AN10)</f>
        <v/>
      </c>
      <c r="K16" s="45"/>
    </row>
    <row r="17" spans="2:11" s="1" customFormat="1" ht="18" customHeight="1">
      <c r="B17" s="41"/>
      <c r="C17" s="42"/>
      <c r="D17" s="42"/>
      <c r="E17" s="35" t="str">
        <f>IF('Rekapitulace stavby'!E11="","",'Rekapitulace stavby'!E11)</f>
        <v>Město Český Brod</v>
      </c>
      <c r="F17" s="42"/>
      <c r="G17" s="42"/>
      <c r="H17" s="42"/>
      <c r="I17" s="128" t="s">
        <v>34</v>
      </c>
      <c r="J17" s="35" t="str">
        <f>IF('Rekapitulace stavby'!AN11="","",'Rekapitulace stavby'!AN11)</f>
        <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35</v>
      </c>
      <c r="E19" s="42"/>
      <c r="F19" s="42"/>
      <c r="G19" s="42"/>
      <c r="H19" s="42"/>
      <c r="I19" s="128" t="s">
        <v>32</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34</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37</v>
      </c>
      <c r="E22" s="42"/>
      <c r="F22" s="42"/>
      <c r="G22" s="42"/>
      <c r="H22" s="42"/>
      <c r="I22" s="128" t="s">
        <v>32</v>
      </c>
      <c r="J22" s="35" t="str">
        <f>IF('Rekapitulace stavby'!AN16="","",'Rekapitulace stavby'!AN16)</f>
        <v/>
      </c>
      <c r="K22" s="45"/>
    </row>
    <row r="23" spans="2:11" s="1" customFormat="1" ht="18" customHeight="1">
      <c r="B23" s="41"/>
      <c r="C23" s="42"/>
      <c r="D23" s="42"/>
      <c r="E23" s="35" t="str">
        <f>IF('Rekapitulace stavby'!E17="","",'Rekapitulace stavby'!E17)</f>
        <v xml:space="preserve"> </v>
      </c>
      <c r="F23" s="42"/>
      <c r="G23" s="42"/>
      <c r="H23" s="42"/>
      <c r="I23" s="128" t="s">
        <v>34</v>
      </c>
      <c r="J23" s="35" t="str">
        <f>IF('Rekapitulace stavby'!AN17="","",'Rekapitulace stavby'!AN17)</f>
        <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39</v>
      </c>
      <c r="E25" s="42"/>
      <c r="F25" s="42"/>
      <c r="G25" s="42"/>
      <c r="H25" s="42"/>
      <c r="I25" s="127"/>
      <c r="J25" s="42"/>
      <c r="K25" s="45"/>
    </row>
    <row r="26" spans="2:11" s="7" customFormat="1" ht="16.5" customHeight="1">
      <c r="B26" s="130"/>
      <c r="C26" s="131"/>
      <c r="D26" s="131"/>
      <c r="E26" s="386" t="s">
        <v>22</v>
      </c>
      <c r="F26" s="386"/>
      <c r="G26" s="386"/>
      <c r="H26" s="386"/>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41</v>
      </c>
      <c r="E29" s="42"/>
      <c r="F29" s="42"/>
      <c r="G29" s="42"/>
      <c r="H29" s="42"/>
      <c r="I29" s="127"/>
      <c r="J29" s="137">
        <f>ROUND(J84,2)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43</v>
      </c>
      <c r="G31" s="42"/>
      <c r="H31" s="42"/>
      <c r="I31" s="138" t="s">
        <v>42</v>
      </c>
      <c r="J31" s="46" t="s">
        <v>44</v>
      </c>
      <c r="K31" s="45"/>
    </row>
    <row r="32" spans="2:11" s="1" customFormat="1" ht="14.45" customHeight="1">
      <c r="B32" s="41"/>
      <c r="C32" s="42"/>
      <c r="D32" s="49" t="s">
        <v>45</v>
      </c>
      <c r="E32" s="49" t="s">
        <v>46</v>
      </c>
      <c r="F32" s="139">
        <f>ROUND(SUM(BE84:BE106),2)</f>
        <v>0</v>
      </c>
      <c r="G32" s="42"/>
      <c r="H32" s="42"/>
      <c r="I32" s="140">
        <v>0.21</v>
      </c>
      <c r="J32" s="139">
        <f>ROUND(ROUND((SUM(BE84:BE106)),2)*I32,2)</f>
        <v>0</v>
      </c>
      <c r="K32" s="45"/>
    </row>
    <row r="33" spans="2:11" s="1" customFormat="1" ht="14.45" customHeight="1">
      <c r="B33" s="41"/>
      <c r="C33" s="42"/>
      <c r="D33" s="42"/>
      <c r="E33" s="49" t="s">
        <v>47</v>
      </c>
      <c r="F33" s="139">
        <f>ROUND(SUM(BF84:BF106),2)</f>
        <v>0</v>
      </c>
      <c r="G33" s="42"/>
      <c r="H33" s="42"/>
      <c r="I33" s="140">
        <v>0.15</v>
      </c>
      <c r="J33" s="139">
        <f>ROUND(ROUND((SUM(BF84:BF106)),2)*I33,2)</f>
        <v>0</v>
      </c>
      <c r="K33" s="45"/>
    </row>
    <row r="34" spans="2:11" s="1" customFormat="1" ht="14.45" customHeight="1" hidden="1">
      <c r="B34" s="41"/>
      <c r="C34" s="42"/>
      <c r="D34" s="42"/>
      <c r="E34" s="49" t="s">
        <v>48</v>
      </c>
      <c r="F34" s="139">
        <f>ROUND(SUM(BG84:BG106),2)</f>
        <v>0</v>
      </c>
      <c r="G34" s="42"/>
      <c r="H34" s="42"/>
      <c r="I34" s="140">
        <v>0.21</v>
      </c>
      <c r="J34" s="139">
        <v>0</v>
      </c>
      <c r="K34" s="45"/>
    </row>
    <row r="35" spans="2:11" s="1" customFormat="1" ht="14.45" customHeight="1" hidden="1">
      <c r="B35" s="41"/>
      <c r="C35" s="42"/>
      <c r="D35" s="42"/>
      <c r="E35" s="49" t="s">
        <v>49</v>
      </c>
      <c r="F35" s="139">
        <f>ROUND(SUM(BH84:BH106),2)</f>
        <v>0</v>
      </c>
      <c r="G35" s="42"/>
      <c r="H35" s="42"/>
      <c r="I35" s="140">
        <v>0.15</v>
      </c>
      <c r="J35" s="139">
        <v>0</v>
      </c>
      <c r="K35" s="45"/>
    </row>
    <row r="36" spans="2:11" s="1" customFormat="1" ht="14.45" customHeight="1" hidden="1">
      <c r="B36" s="41"/>
      <c r="C36" s="42"/>
      <c r="D36" s="42"/>
      <c r="E36" s="49" t="s">
        <v>50</v>
      </c>
      <c r="F36" s="139">
        <f>ROUND(SUM(BI84:BI106),2)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51</v>
      </c>
      <c r="E38" s="79"/>
      <c r="F38" s="79"/>
      <c r="G38" s="143" t="s">
        <v>52</v>
      </c>
      <c r="H38" s="144" t="s">
        <v>53</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124</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16.5" customHeight="1">
      <c r="B47" s="41"/>
      <c r="C47" s="42"/>
      <c r="D47" s="42"/>
      <c r="E47" s="412" t="str">
        <f>E7</f>
        <v>STAVEBNÍ ÚPRAVY V OKOLÍ NÁDRAŽÍ V ČESKÉM BRODĚ- ČÁST4 - PARKOVIŠTĚ V NÁKLADOVÉ ČÁSTI NÁDRAŽÍ</v>
      </c>
      <c r="F47" s="418"/>
      <c r="G47" s="418"/>
      <c r="H47" s="418"/>
      <c r="I47" s="127"/>
      <c r="J47" s="42"/>
      <c r="K47" s="45"/>
    </row>
    <row r="48" spans="2:11" ht="15">
      <c r="B48" s="28"/>
      <c r="C48" s="37" t="s">
        <v>121</v>
      </c>
      <c r="D48" s="29"/>
      <c r="E48" s="29"/>
      <c r="F48" s="29"/>
      <c r="G48" s="29"/>
      <c r="H48" s="29"/>
      <c r="I48" s="126"/>
      <c r="J48" s="29"/>
      <c r="K48" s="31"/>
    </row>
    <row r="49" spans="2:11" s="1" customFormat="1" ht="16.5" customHeight="1">
      <c r="B49" s="41"/>
      <c r="C49" s="42"/>
      <c r="D49" s="42"/>
      <c r="E49" s="412" t="s">
        <v>1017</v>
      </c>
      <c r="F49" s="413"/>
      <c r="G49" s="413"/>
      <c r="H49" s="413"/>
      <c r="I49" s="127"/>
      <c r="J49" s="42"/>
      <c r="K49" s="45"/>
    </row>
    <row r="50" spans="2:11" s="1" customFormat="1" ht="14.45" customHeight="1">
      <c r="B50" s="41"/>
      <c r="C50" s="37" t="s">
        <v>123</v>
      </c>
      <c r="D50" s="42"/>
      <c r="E50" s="42"/>
      <c r="F50" s="42"/>
      <c r="G50" s="42"/>
      <c r="H50" s="42"/>
      <c r="I50" s="127"/>
      <c r="J50" s="42"/>
      <c r="K50" s="45"/>
    </row>
    <row r="51" spans="2:11" s="1" customFormat="1" ht="17.25" customHeight="1">
      <c r="B51" s="41"/>
      <c r="C51" s="42"/>
      <c r="D51" s="42"/>
      <c r="E51" s="414" t="str">
        <f>E11</f>
        <v>SO 424.2 - Veřejné osvětlení</v>
      </c>
      <c r="F51" s="413"/>
      <c r="G51" s="413"/>
      <c r="H51" s="413"/>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25</v>
      </c>
      <c r="D53" s="42"/>
      <c r="E53" s="42"/>
      <c r="F53" s="35" t="str">
        <f>F14</f>
        <v xml:space="preserve"> </v>
      </c>
      <c r="G53" s="42"/>
      <c r="H53" s="42"/>
      <c r="I53" s="128" t="s">
        <v>27</v>
      </c>
      <c r="J53" s="129" t="str">
        <f>IF(J14="","",J14)</f>
        <v>29. 1. 2019</v>
      </c>
      <c r="K53" s="45"/>
    </row>
    <row r="54" spans="2:11" s="1" customFormat="1" ht="6.95" customHeight="1">
      <c r="B54" s="41"/>
      <c r="C54" s="42"/>
      <c r="D54" s="42"/>
      <c r="E54" s="42"/>
      <c r="F54" s="42"/>
      <c r="G54" s="42"/>
      <c r="H54" s="42"/>
      <c r="I54" s="127"/>
      <c r="J54" s="42"/>
      <c r="K54" s="45"/>
    </row>
    <row r="55" spans="2:11" s="1" customFormat="1" ht="15">
      <c r="B55" s="41"/>
      <c r="C55" s="37" t="s">
        <v>31</v>
      </c>
      <c r="D55" s="42"/>
      <c r="E55" s="42"/>
      <c r="F55" s="35" t="str">
        <f>E17</f>
        <v>Město Český Brod</v>
      </c>
      <c r="G55" s="42"/>
      <c r="H55" s="42"/>
      <c r="I55" s="128" t="s">
        <v>37</v>
      </c>
      <c r="J55" s="386" t="str">
        <f>E23</f>
        <v xml:space="preserve"> </v>
      </c>
      <c r="K55" s="45"/>
    </row>
    <row r="56" spans="2:11" s="1" customFormat="1" ht="14.45" customHeight="1">
      <c r="B56" s="41"/>
      <c r="C56" s="37" t="s">
        <v>35</v>
      </c>
      <c r="D56" s="42"/>
      <c r="E56" s="42"/>
      <c r="F56" s="35" t="str">
        <f>IF(E20="","",E20)</f>
        <v/>
      </c>
      <c r="G56" s="42"/>
      <c r="H56" s="42"/>
      <c r="I56" s="127"/>
      <c r="J56" s="415"/>
      <c r="K56" s="45"/>
    </row>
    <row r="57" spans="2:11" s="1" customFormat="1" ht="10.35" customHeight="1">
      <c r="B57" s="41"/>
      <c r="C57" s="42"/>
      <c r="D57" s="42"/>
      <c r="E57" s="42"/>
      <c r="F57" s="42"/>
      <c r="G57" s="42"/>
      <c r="H57" s="42"/>
      <c r="I57" s="127"/>
      <c r="J57" s="42"/>
      <c r="K57" s="45"/>
    </row>
    <row r="58" spans="2:11" s="1" customFormat="1" ht="29.25" customHeight="1">
      <c r="B58" s="41"/>
      <c r="C58" s="153" t="s">
        <v>125</v>
      </c>
      <c r="D58" s="141"/>
      <c r="E58" s="141"/>
      <c r="F58" s="141"/>
      <c r="G58" s="141"/>
      <c r="H58" s="141"/>
      <c r="I58" s="154"/>
      <c r="J58" s="155" t="s">
        <v>126</v>
      </c>
      <c r="K58" s="156"/>
    </row>
    <row r="59" spans="2:11" s="1" customFormat="1" ht="10.35" customHeight="1">
      <c r="B59" s="41"/>
      <c r="C59" s="42"/>
      <c r="D59" s="42"/>
      <c r="E59" s="42"/>
      <c r="F59" s="42"/>
      <c r="G59" s="42"/>
      <c r="H59" s="42"/>
      <c r="I59" s="127"/>
      <c r="J59" s="42"/>
      <c r="K59" s="45"/>
    </row>
    <row r="60" spans="2:47" s="1" customFormat="1" ht="29.25" customHeight="1">
      <c r="B60" s="41"/>
      <c r="C60" s="157" t="s">
        <v>127</v>
      </c>
      <c r="D60" s="42"/>
      <c r="E60" s="42"/>
      <c r="F60" s="42"/>
      <c r="G60" s="42"/>
      <c r="H60" s="42"/>
      <c r="I60" s="127"/>
      <c r="J60" s="137">
        <f>J84</f>
        <v>0</v>
      </c>
      <c r="K60" s="45"/>
      <c r="AU60" s="24" t="s">
        <v>128</v>
      </c>
    </row>
    <row r="61" spans="2:11" s="8" customFormat="1" ht="24.95" customHeight="1">
      <c r="B61" s="158"/>
      <c r="C61" s="159"/>
      <c r="D61" s="160" t="s">
        <v>1018</v>
      </c>
      <c r="E61" s="161"/>
      <c r="F61" s="161"/>
      <c r="G61" s="161"/>
      <c r="H61" s="161"/>
      <c r="I61" s="162"/>
      <c r="J61" s="163">
        <f>J85</f>
        <v>0</v>
      </c>
      <c r="K61" s="164"/>
    </row>
    <row r="62" spans="2:11" s="8" customFormat="1" ht="24.95" customHeight="1">
      <c r="B62" s="158"/>
      <c r="C62" s="159"/>
      <c r="D62" s="160" t="s">
        <v>1019</v>
      </c>
      <c r="E62" s="161"/>
      <c r="F62" s="161"/>
      <c r="G62" s="161"/>
      <c r="H62" s="161"/>
      <c r="I62" s="162"/>
      <c r="J62" s="163">
        <f>J101</f>
        <v>0</v>
      </c>
      <c r="K62" s="164"/>
    </row>
    <row r="63" spans="2:11" s="1" customFormat="1" ht="21.75" customHeight="1">
      <c r="B63" s="41"/>
      <c r="C63" s="42"/>
      <c r="D63" s="42"/>
      <c r="E63" s="42"/>
      <c r="F63" s="42"/>
      <c r="G63" s="42"/>
      <c r="H63" s="42"/>
      <c r="I63" s="127"/>
      <c r="J63" s="42"/>
      <c r="K63" s="45"/>
    </row>
    <row r="64" spans="2:11" s="1" customFormat="1" ht="6.95" customHeight="1">
      <c r="B64" s="56"/>
      <c r="C64" s="57"/>
      <c r="D64" s="57"/>
      <c r="E64" s="57"/>
      <c r="F64" s="57"/>
      <c r="G64" s="57"/>
      <c r="H64" s="57"/>
      <c r="I64" s="148"/>
      <c r="J64" s="57"/>
      <c r="K64" s="58"/>
    </row>
    <row r="68" spans="2:12" s="1" customFormat="1" ht="6.95" customHeight="1">
      <c r="B68" s="59"/>
      <c r="C68" s="60"/>
      <c r="D68" s="60"/>
      <c r="E68" s="60"/>
      <c r="F68" s="60"/>
      <c r="G68" s="60"/>
      <c r="H68" s="60"/>
      <c r="I68" s="151"/>
      <c r="J68" s="60"/>
      <c r="K68" s="60"/>
      <c r="L68" s="61"/>
    </row>
    <row r="69" spans="2:12" s="1" customFormat="1" ht="36.95" customHeight="1">
      <c r="B69" s="41"/>
      <c r="C69" s="62" t="s">
        <v>133</v>
      </c>
      <c r="D69" s="63"/>
      <c r="E69" s="63"/>
      <c r="F69" s="63"/>
      <c r="G69" s="63"/>
      <c r="H69" s="63"/>
      <c r="I69" s="172"/>
      <c r="J69" s="63"/>
      <c r="K69" s="63"/>
      <c r="L69" s="61"/>
    </row>
    <row r="70" spans="2:12" s="1" customFormat="1" ht="6.95" customHeight="1">
      <c r="B70" s="41"/>
      <c r="C70" s="63"/>
      <c r="D70" s="63"/>
      <c r="E70" s="63"/>
      <c r="F70" s="63"/>
      <c r="G70" s="63"/>
      <c r="H70" s="63"/>
      <c r="I70" s="172"/>
      <c r="J70" s="63"/>
      <c r="K70" s="63"/>
      <c r="L70" s="61"/>
    </row>
    <row r="71" spans="2:12" s="1" customFormat="1" ht="14.45" customHeight="1">
      <c r="B71" s="41"/>
      <c r="C71" s="65" t="s">
        <v>18</v>
      </c>
      <c r="D71" s="63"/>
      <c r="E71" s="63"/>
      <c r="F71" s="63"/>
      <c r="G71" s="63"/>
      <c r="H71" s="63"/>
      <c r="I71" s="172"/>
      <c r="J71" s="63"/>
      <c r="K71" s="63"/>
      <c r="L71" s="61"/>
    </row>
    <row r="72" spans="2:12" s="1" customFormat="1" ht="16.5" customHeight="1">
      <c r="B72" s="41"/>
      <c r="C72" s="63"/>
      <c r="D72" s="63"/>
      <c r="E72" s="416" t="str">
        <f>E7</f>
        <v>STAVEBNÍ ÚPRAVY V OKOLÍ NÁDRAŽÍ V ČESKÉM BRODĚ- ČÁST4 - PARKOVIŠTĚ V NÁKLADOVÉ ČÁSTI NÁDRAŽÍ</v>
      </c>
      <c r="F72" s="417"/>
      <c r="G72" s="417"/>
      <c r="H72" s="417"/>
      <c r="I72" s="172"/>
      <c r="J72" s="63"/>
      <c r="K72" s="63"/>
      <c r="L72" s="61"/>
    </row>
    <row r="73" spans="2:12" ht="15">
      <c r="B73" s="28"/>
      <c r="C73" s="65" t="s">
        <v>121</v>
      </c>
      <c r="D73" s="173"/>
      <c r="E73" s="173"/>
      <c r="F73" s="173"/>
      <c r="G73" s="173"/>
      <c r="H73" s="173"/>
      <c r="J73" s="173"/>
      <c r="K73" s="173"/>
      <c r="L73" s="174"/>
    </row>
    <row r="74" spans="2:12" s="1" customFormat="1" ht="16.5" customHeight="1">
      <c r="B74" s="41"/>
      <c r="C74" s="63"/>
      <c r="D74" s="63"/>
      <c r="E74" s="416" t="s">
        <v>1017</v>
      </c>
      <c r="F74" s="410"/>
      <c r="G74" s="410"/>
      <c r="H74" s="410"/>
      <c r="I74" s="172"/>
      <c r="J74" s="63"/>
      <c r="K74" s="63"/>
      <c r="L74" s="61"/>
    </row>
    <row r="75" spans="2:12" s="1" customFormat="1" ht="14.45" customHeight="1">
      <c r="B75" s="41"/>
      <c r="C75" s="65" t="s">
        <v>123</v>
      </c>
      <c r="D75" s="63"/>
      <c r="E75" s="63"/>
      <c r="F75" s="63"/>
      <c r="G75" s="63"/>
      <c r="H75" s="63"/>
      <c r="I75" s="172"/>
      <c r="J75" s="63"/>
      <c r="K75" s="63"/>
      <c r="L75" s="61"/>
    </row>
    <row r="76" spans="2:12" s="1" customFormat="1" ht="17.25" customHeight="1">
      <c r="B76" s="41"/>
      <c r="C76" s="63"/>
      <c r="D76" s="63"/>
      <c r="E76" s="394" t="str">
        <f>E11</f>
        <v>SO 424.2 - Veřejné osvětlení</v>
      </c>
      <c r="F76" s="410"/>
      <c r="G76" s="410"/>
      <c r="H76" s="410"/>
      <c r="I76" s="172"/>
      <c r="J76" s="63"/>
      <c r="K76" s="63"/>
      <c r="L76" s="61"/>
    </row>
    <row r="77" spans="2:12" s="1" customFormat="1" ht="6.95" customHeight="1">
      <c r="B77" s="41"/>
      <c r="C77" s="63"/>
      <c r="D77" s="63"/>
      <c r="E77" s="63"/>
      <c r="F77" s="63"/>
      <c r="G77" s="63"/>
      <c r="H77" s="63"/>
      <c r="I77" s="172"/>
      <c r="J77" s="63"/>
      <c r="K77" s="63"/>
      <c r="L77" s="61"/>
    </row>
    <row r="78" spans="2:12" s="1" customFormat="1" ht="18" customHeight="1">
      <c r="B78" s="41"/>
      <c r="C78" s="65" t="s">
        <v>25</v>
      </c>
      <c r="D78" s="63"/>
      <c r="E78" s="63"/>
      <c r="F78" s="175" t="str">
        <f>F14</f>
        <v xml:space="preserve"> </v>
      </c>
      <c r="G78" s="63"/>
      <c r="H78" s="63"/>
      <c r="I78" s="176" t="s">
        <v>27</v>
      </c>
      <c r="J78" s="73" t="str">
        <f>IF(J14="","",J14)</f>
        <v>29. 1. 2019</v>
      </c>
      <c r="K78" s="63"/>
      <c r="L78" s="61"/>
    </row>
    <row r="79" spans="2:12" s="1" customFormat="1" ht="6.95" customHeight="1">
      <c r="B79" s="41"/>
      <c r="C79" s="63"/>
      <c r="D79" s="63"/>
      <c r="E79" s="63"/>
      <c r="F79" s="63"/>
      <c r="G79" s="63"/>
      <c r="H79" s="63"/>
      <c r="I79" s="172"/>
      <c r="J79" s="63"/>
      <c r="K79" s="63"/>
      <c r="L79" s="61"/>
    </row>
    <row r="80" spans="2:12" s="1" customFormat="1" ht="15">
      <c r="B80" s="41"/>
      <c r="C80" s="65" t="s">
        <v>31</v>
      </c>
      <c r="D80" s="63"/>
      <c r="E80" s="63"/>
      <c r="F80" s="175" t="str">
        <f>E17</f>
        <v>Město Český Brod</v>
      </c>
      <c r="G80" s="63"/>
      <c r="H80" s="63"/>
      <c r="I80" s="176" t="s">
        <v>37</v>
      </c>
      <c r="J80" s="175" t="str">
        <f>E23</f>
        <v xml:space="preserve"> </v>
      </c>
      <c r="K80" s="63"/>
      <c r="L80" s="61"/>
    </row>
    <row r="81" spans="2:12" s="1" customFormat="1" ht="14.45" customHeight="1">
      <c r="B81" s="41"/>
      <c r="C81" s="65" t="s">
        <v>35</v>
      </c>
      <c r="D81" s="63"/>
      <c r="E81" s="63"/>
      <c r="F81" s="175" t="str">
        <f>IF(E20="","",E20)</f>
        <v/>
      </c>
      <c r="G81" s="63"/>
      <c r="H81" s="63"/>
      <c r="I81" s="172"/>
      <c r="J81" s="63"/>
      <c r="K81" s="63"/>
      <c r="L81" s="61"/>
    </row>
    <row r="82" spans="2:12" s="1" customFormat="1" ht="10.35" customHeight="1">
      <c r="B82" s="41"/>
      <c r="C82" s="63"/>
      <c r="D82" s="63"/>
      <c r="E82" s="63"/>
      <c r="F82" s="63"/>
      <c r="G82" s="63"/>
      <c r="H82" s="63"/>
      <c r="I82" s="172"/>
      <c r="J82" s="63"/>
      <c r="K82" s="63"/>
      <c r="L82" s="61"/>
    </row>
    <row r="83" spans="2:20" s="10" customFormat="1" ht="29.25" customHeight="1">
      <c r="B83" s="177"/>
      <c r="C83" s="178" t="s">
        <v>134</v>
      </c>
      <c r="D83" s="179" t="s">
        <v>60</v>
      </c>
      <c r="E83" s="179" t="s">
        <v>56</v>
      </c>
      <c r="F83" s="179" t="s">
        <v>135</v>
      </c>
      <c r="G83" s="179" t="s">
        <v>136</v>
      </c>
      <c r="H83" s="179" t="s">
        <v>137</v>
      </c>
      <c r="I83" s="180" t="s">
        <v>138</v>
      </c>
      <c r="J83" s="179" t="s">
        <v>126</v>
      </c>
      <c r="K83" s="181" t="s">
        <v>139</v>
      </c>
      <c r="L83" s="182"/>
      <c r="M83" s="81" t="s">
        <v>140</v>
      </c>
      <c r="N83" s="82" t="s">
        <v>45</v>
      </c>
      <c r="O83" s="82" t="s">
        <v>141</v>
      </c>
      <c r="P83" s="82" t="s">
        <v>142</v>
      </c>
      <c r="Q83" s="82" t="s">
        <v>143</v>
      </c>
      <c r="R83" s="82" t="s">
        <v>144</v>
      </c>
      <c r="S83" s="82" t="s">
        <v>145</v>
      </c>
      <c r="T83" s="83" t="s">
        <v>146</v>
      </c>
    </row>
    <row r="84" spans="2:63" s="1" customFormat="1" ht="29.25" customHeight="1">
      <c r="B84" s="41"/>
      <c r="C84" s="87" t="s">
        <v>127</v>
      </c>
      <c r="D84" s="63"/>
      <c r="E84" s="63"/>
      <c r="F84" s="63"/>
      <c r="G84" s="63"/>
      <c r="H84" s="63"/>
      <c r="I84" s="172"/>
      <c r="J84" s="183">
        <f>BK84</f>
        <v>0</v>
      </c>
      <c r="K84" s="63"/>
      <c r="L84" s="61"/>
      <c r="M84" s="84"/>
      <c r="N84" s="85"/>
      <c r="O84" s="85"/>
      <c r="P84" s="184">
        <f>P85+P101</f>
        <v>0</v>
      </c>
      <c r="Q84" s="85"/>
      <c r="R84" s="184">
        <f>R85+R101</f>
        <v>0</v>
      </c>
      <c r="S84" s="85"/>
      <c r="T84" s="185">
        <f>T85+T101</f>
        <v>0</v>
      </c>
      <c r="AT84" s="24" t="s">
        <v>74</v>
      </c>
      <c r="AU84" s="24" t="s">
        <v>128</v>
      </c>
      <c r="BK84" s="186">
        <f>BK85+BK101</f>
        <v>0</v>
      </c>
    </row>
    <row r="85" spans="2:63" s="11" customFormat="1" ht="37.35" customHeight="1">
      <c r="B85" s="187"/>
      <c r="C85" s="188"/>
      <c r="D85" s="189" t="s">
        <v>74</v>
      </c>
      <c r="E85" s="190" t="s">
        <v>961</v>
      </c>
      <c r="F85" s="190" t="s">
        <v>1020</v>
      </c>
      <c r="G85" s="188"/>
      <c r="H85" s="188"/>
      <c r="I85" s="191"/>
      <c r="J85" s="192">
        <f>BK85</f>
        <v>0</v>
      </c>
      <c r="K85" s="188"/>
      <c r="L85" s="193"/>
      <c r="M85" s="194"/>
      <c r="N85" s="195"/>
      <c r="O85" s="195"/>
      <c r="P85" s="196">
        <f>SUM(P86:P100)</f>
        <v>0</v>
      </c>
      <c r="Q85" s="195"/>
      <c r="R85" s="196">
        <f>SUM(R86:R100)</f>
        <v>0</v>
      </c>
      <c r="S85" s="195"/>
      <c r="T85" s="197">
        <f>SUM(T86:T100)</f>
        <v>0</v>
      </c>
      <c r="AR85" s="198" t="s">
        <v>163</v>
      </c>
      <c r="AT85" s="199" t="s">
        <v>74</v>
      </c>
      <c r="AU85" s="199" t="s">
        <v>75</v>
      </c>
      <c r="AY85" s="198" t="s">
        <v>150</v>
      </c>
      <c r="BK85" s="200">
        <f>SUM(BK86:BK100)</f>
        <v>0</v>
      </c>
    </row>
    <row r="86" spans="2:65" s="1" customFormat="1" ht="16.5" customHeight="1">
      <c r="B86" s="41"/>
      <c r="C86" s="245" t="s">
        <v>75</v>
      </c>
      <c r="D86" s="245" t="s">
        <v>281</v>
      </c>
      <c r="E86" s="246" t="s">
        <v>24</v>
      </c>
      <c r="F86" s="247" t="s">
        <v>1021</v>
      </c>
      <c r="G86" s="248" t="s">
        <v>967</v>
      </c>
      <c r="H86" s="249">
        <v>3</v>
      </c>
      <c r="I86" s="250"/>
      <c r="J86" s="251">
        <f aca="true" t="shared" si="0" ref="J86:J100">ROUND(I86*H86,2)</f>
        <v>0</v>
      </c>
      <c r="K86" s="247" t="s">
        <v>22</v>
      </c>
      <c r="L86" s="252"/>
      <c r="M86" s="253" t="s">
        <v>22</v>
      </c>
      <c r="N86" s="254" t="s">
        <v>46</v>
      </c>
      <c r="O86" s="42"/>
      <c r="P86" s="212">
        <f aca="true" t="shared" si="1" ref="P86:P100">O86*H86</f>
        <v>0</v>
      </c>
      <c r="Q86" s="212">
        <v>0</v>
      </c>
      <c r="R86" s="212">
        <f aca="true" t="shared" si="2" ref="R86:R100">Q86*H86</f>
        <v>0</v>
      </c>
      <c r="S86" s="212">
        <v>0</v>
      </c>
      <c r="T86" s="213">
        <f aca="true" t="shared" si="3" ref="T86:T100">S86*H86</f>
        <v>0</v>
      </c>
      <c r="AR86" s="24" t="s">
        <v>1022</v>
      </c>
      <c r="AT86" s="24" t="s">
        <v>281</v>
      </c>
      <c r="AU86" s="24" t="s">
        <v>24</v>
      </c>
      <c r="AY86" s="24" t="s">
        <v>150</v>
      </c>
      <c r="BE86" s="214">
        <f aca="true" t="shared" si="4" ref="BE86:BE100">IF(N86="základní",J86,0)</f>
        <v>0</v>
      </c>
      <c r="BF86" s="214">
        <f aca="true" t="shared" si="5" ref="BF86:BF100">IF(N86="snížená",J86,0)</f>
        <v>0</v>
      </c>
      <c r="BG86" s="214">
        <f aca="true" t="shared" si="6" ref="BG86:BG100">IF(N86="zákl. přenesená",J86,0)</f>
        <v>0</v>
      </c>
      <c r="BH86" s="214">
        <f aca="true" t="shared" si="7" ref="BH86:BH100">IF(N86="sníž. přenesená",J86,0)</f>
        <v>0</v>
      </c>
      <c r="BI86" s="214">
        <f aca="true" t="shared" si="8" ref="BI86:BI100">IF(N86="nulová",J86,0)</f>
        <v>0</v>
      </c>
      <c r="BJ86" s="24" t="s">
        <v>24</v>
      </c>
      <c r="BK86" s="214">
        <f aca="true" t="shared" si="9" ref="BK86:BK100">ROUND(I86*H86,2)</f>
        <v>0</v>
      </c>
      <c r="BL86" s="24" t="s">
        <v>1022</v>
      </c>
      <c r="BM86" s="24" t="s">
        <v>83</v>
      </c>
    </row>
    <row r="87" spans="2:65" s="1" customFormat="1" ht="16.5" customHeight="1">
      <c r="B87" s="41"/>
      <c r="C87" s="245" t="s">
        <v>75</v>
      </c>
      <c r="D87" s="245" t="s">
        <v>281</v>
      </c>
      <c r="E87" s="246" t="s">
        <v>83</v>
      </c>
      <c r="F87" s="247" t="s">
        <v>1023</v>
      </c>
      <c r="G87" s="248" t="s">
        <v>967</v>
      </c>
      <c r="H87" s="249">
        <v>3</v>
      </c>
      <c r="I87" s="250"/>
      <c r="J87" s="251">
        <f t="shared" si="0"/>
        <v>0</v>
      </c>
      <c r="K87" s="247" t="s">
        <v>22</v>
      </c>
      <c r="L87" s="252"/>
      <c r="M87" s="253" t="s">
        <v>22</v>
      </c>
      <c r="N87" s="254" t="s">
        <v>46</v>
      </c>
      <c r="O87" s="42"/>
      <c r="P87" s="212">
        <f t="shared" si="1"/>
        <v>0</v>
      </c>
      <c r="Q87" s="212">
        <v>0</v>
      </c>
      <c r="R87" s="212">
        <f t="shared" si="2"/>
        <v>0</v>
      </c>
      <c r="S87" s="212">
        <v>0</v>
      </c>
      <c r="T87" s="213">
        <f t="shared" si="3"/>
        <v>0</v>
      </c>
      <c r="AR87" s="24" t="s">
        <v>1022</v>
      </c>
      <c r="AT87" s="24" t="s">
        <v>281</v>
      </c>
      <c r="AU87" s="24" t="s">
        <v>24</v>
      </c>
      <c r="AY87" s="24" t="s">
        <v>150</v>
      </c>
      <c r="BE87" s="214">
        <f t="shared" si="4"/>
        <v>0</v>
      </c>
      <c r="BF87" s="214">
        <f t="shared" si="5"/>
        <v>0</v>
      </c>
      <c r="BG87" s="214">
        <f t="shared" si="6"/>
        <v>0</v>
      </c>
      <c r="BH87" s="214">
        <f t="shared" si="7"/>
        <v>0</v>
      </c>
      <c r="BI87" s="214">
        <f t="shared" si="8"/>
        <v>0</v>
      </c>
      <c r="BJ87" s="24" t="s">
        <v>24</v>
      </c>
      <c r="BK87" s="214">
        <f t="shared" si="9"/>
        <v>0</v>
      </c>
      <c r="BL87" s="24" t="s">
        <v>1022</v>
      </c>
      <c r="BM87" s="24" t="s">
        <v>169</v>
      </c>
    </row>
    <row r="88" spans="2:65" s="1" customFormat="1" ht="16.5" customHeight="1">
      <c r="B88" s="41"/>
      <c r="C88" s="245" t="s">
        <v>75</v>
      </c>
      <c r="D88" s="245" t="s">
        <v>281</v>
      </c>
      <c r="E88" s="246" t="s">
        <v>163</v>
      </c>
      <c r="F88" s="247" t="s">
        <v>1024</v>
      </c>
      <c r="G88" s="248" t="s">
        <v>967</v>
      </c>
      <c r="H88" s="249">
        <v>2</v>
      </c>
      <c r="I88" s="250"/>
      <c r="J88" s="251">
        <f t="shared" si="0"/>
        <v>0</v>
      </c>
      <c r="K88" s="247" t="s">
        <v>22</v>
      </c>
      <c r="L88" s="252"/>
      <c r="M88" s="253" t="s">
        <v>22</v>
      </c>
      <c r="N88" s="254" t="s">
        <v>46</v>
      </c>
      <c r="O88" s="42"/>
      <c r="P88" s="212">
        <f t="shared" si="1"/>
        <v>0</v>
      </c>
      <c r="Q88" s="212">
        <v>0</v>
      </c>
      <c r="R88" s="212">
        <f t="shared" si="2"/>
        <v>0</v>
      </c>
      <c r="S88" s="212">
        <v>0</v>
      </c>
      <c r="T88" s="213">
        <f t="shared" si="3"/>
        <v>0</v>
      </c>
      <c r="AR88" s="24" t="s">
        <v>1022</v>
      </c>
      <c r="AT88" s="24" t="s">
        <v>281</v>
      </c>
      <c r="AU88" s="24" t="s">
        <v>24</v>
      </c>
      <c r="AY88" s="24" t="s">
        <v>150</v>
      </c>
      <c r="BE88" s="214">
        <f t="shared" si="4"/>
        <v>0</v>
      </c>
      <c r="BF88" s="214">
        <f t="shared" si="5"/>
        <v>0</v>
      </c>
      <c r="BG88" s="214">
        <f t="shared" si="6"/>
        <v>0</v>
      </c>
      <c r="BH88" s="214">
        <f t="shared" si="7"/>
        <v>0</v>
      </c>
      <c r="BI88" s="214">
        <f t="shared" si="8"/>
        <v>0</v>
      </c>
      <c r="BJ88" s="24" t="s">
        <v>24</v>
      </c>
      <c r="BK88" s="214">
        <f t="shared" si="9"/>
        <v>0</v>
      </c>
      <c r="BL88" s="24" t="s">
        <v>1022</v>
      </c>
      <c r="BM88" s="24" t="s">
        <v>178</v>
      </c>
    </row>
    <row r="89" spans="2:65" s="1" customFormat="1" ht="25.5" customHeight="1">
      <c r="B89" s="41"/>
      <c r="C89" s="245" t="s">
        <v>75</v>
      </c>
      <c r="D89" s="245" t="s">
        <v>281</v>
      </c>
      <c r="E89" s="246" t="s">
        <v>169</v>
      </c>
      <c r="F89" s="247" t="s">
        <v>1025</v>
      </c>
      <c r="G89" s="248" t="s">
        <v>967</v>
      </c>
      <c r="H89" s="249">
        <v>1</v>
      </c>
      <c r="I89" s="250"/>
      <c r="J89" s="251">
        <f t="shared" si="0"/>
        <v>0</v>
      </c>
      <c r="K89" s="247" t="s">
        <v>22</v>
      </c>
      <c r="L89" s="252"/>
      <c r="M89" s="253" t="s">
        <v>22</v>
      </c>
      <c r="N89" s="254" t="s">
        <v>46</v>
      </c>
      <c r="O89" s="42"/>
      <c r="P89" s="212">
        <f t="shared" si="1"/>
        <v>0</v>
      </c>
      <c r="Q89" s="212">
        <v>0</v>
      </c>
      <c r="R89" s="212">
        <f t="shared" si="2"/>
        <v>0</v>
      </c>
      <c r="S89" s="212">
        <v>0</v>
      </c>
      <c r="T89" s="213">
        <f t="shared" si="3"/>
        <v>0</v>
      </c>
      <c r="AR89" s="24" t="s">
        <v>1022</v>
      </c>
      <c r="AT89" s="24" t="s">
        <v>281</v>
      </c>
      <c r="AU89" s="24" t="s">
        <v>24</v>
      </c>
      <c r="AY89" s="24" t="s">
        <v>150</v>
      </c>
      <c r="BE89" s="214">
        <f t="shared" si="4"/>
        <v>0</v>
      </c>
      <c r="BF89" s="214">
        <f t="shared" si="5"/>
        <v>0</v>
      </c>
      <c r="BG89" s="214">
        <f t="shared" si="6"/>
        <v>0</v>
      </c>
      <c r="BH89" s="214">
        <f t="shared" si="7"/>
        <v>0</v>
      </c>
      <c r="BI89" s="214">
        <f t="shared" si="8"/>
        <v>0</v>
      </c>
      <c r="BJ89" s="24" t="s">
        <v>24</v>
      </c>
      <c r="BK89" s="214">
        <f t="shared" si="9"/>
        <v>0</v>
      </c>
      <c r="BL89" s="24" t="s">
        <v>1022</v>
      </c>
      <c r="BM89" s="24" t="s">
        <v>230</v>
      </c>
    </row>
    <row r="90" spans="2:65" s="1" customFormat="1" ht="16.5" customHeight="1">
      <c r="B90" s="41"/>
      <c r="C90" s="245" t="s">
        <v>75</v>
      </c>
      <c r="D90" s="245" t="s">
        <v>281</v>
      </c>
      <c r="E90" s="246" t="s">
        <v>149</v>
      </c>
      <c r="F90" s="247" t="s">
        <v>1026</v>
      </c>
      <c r="G90" s="248" t="s">
        <v>307</v>
      </c>
      <c r="H90" s="249">
        <v>160</v>
      </c>
      <c r="I90" s="250"/>
      <c r="J90" s="251">
        <f t="shared" si="0"/>
        <v>0</v>
      </c>
      <c r="K90" s="247" t="s">
        <v>22</v>
      </c>
      <c r="L90" s="252"/>
      <c r="M90" s="253" t="s">
        <v>22</v>
      </c>
      <c r="N90" s="254" t="s">
        <v>46</v>
      </c>
      <c r="O90" s="42"/>
      <c r="P90" s="212">
        <f t="shared" si="1"/>
        <v>0</v>
      </c>
      <c r="Q90" s="212">
        <v>0</v>
      </c>
      <c r="R90" s="212">
        <f t="shared" si="2"/>
        <v>0</v>
      </c>
      <c r="S90" s="212">
        <v>0</v>
      </c>
      <c r="T90" s="213">
        <f t="shared" si="3"/>
        <v>0</v>
      </c>
      <c r="AR90" s="24" t="s">
        <v>1022</v>
      </c>
      <c r="AT90" s="24" t="s">
        <v>281</v>
      </c>
      <c r="AU90" s="24" t="s">
        <v>24</v>
      </c>
      <c r="AY90" s="24" t="s">
        <v>150</v>
      </c>
      <c r="BE90" s="214">
        <f t="shared" si="4"/>
        <v>0</v>
      </c>
      <c r="BF90" s="214">
        <f t="shared" si="5"/>
        <v>0</v>
      </c>
      <c r="BG90" s="214">
        <f t="shared" si="6"/>
        <v>0</v>
      </c>
      <c r="BH90" s="214">
        <f t="shared" si="7"/>
        <v>0</v>
      </c>
      <c r="BI90" s="214">
        <f t="shared" si="8"/>
        <v>0</v>
      </c>
      <c r="BJ90" s="24" t="s">
        <v>24</v>
      </c>
      <c r="BK90" s="214">
        <f t="shared" si="9"/>
        <v>0</v>
      </c>
      <c r="BL90" s="24" t="s">
        <v>1022</v>
      </c>
      <c r="BM90" s="24" t="s">
        <v>29</v>
      </c>
    </row>
    <row r="91" spans="2:65" s="1" customFormat="1" ht="16.5" customHeight="1">
      <c r="B91" s="41"/>
      <c r="C91" s="245" t="s">
        <v>75</v>
      </c>
      <c r="D91" s="245" t="s">
        <v>281</v>
      </c>
      <c r="E91" s="246" t="s">
        <v>178</v>
      </c>
      <c r="F91" s="247" t="s">
        <v>1027</v>
      </c>
      <c r="G91" s="248" t="s">
        <v>307</v>
      </c>
      <c r="H91" s="249">
        <v>25</v>
      </c>
      <c r="I91" s="250"/>
      <c r="J91" s="251">
        <f t="shared" si="0"/>
        <v>0</v>
      </c>
      <c r="K91" s="247" t="s">
        <v>22</v>
      </c>
      <c r="L91" s="252"/>
      <c r="M91" s="253" t="s">
        <v>22</v>
      </c>
      <c r="N91" s="254" t="s">
        <v>46</v>
      </c>
      <c r="O91" s="42"/>
      <c r="P91" s="212">
        <f t="shared" si="1"/>
        <v>0</v>
      </c>
      <c r="Q91" s="212">
        <v>0</v>
      </c>
      <c r="R91" s="212">
        <f t="shared" si="2"/>
        <v>0</v>
      </c>
      <c r="S91" s="212">
        <v>0</v>
      </c>
      <c r="T91" s="213">
        <f t="shared" si="3"/>
        <v>0</v>
      </c>
      <c r="AR91" s="24" t="s">
        <v>1022</v>
      </c>
      <c r="AT91" s="24" t="s">
        <v>281</v>
      </c>
      <c r="AU91" s="24" t="s">
        <v>24</v>
      </c>
      <c r="AY91" s="24" t="s">
        <v>150</v>
      </c>
      <c r="BE91" s="214">
        <f t="shared" si="4"/>
        <v>0</v>
      </c>
      <c r="BF91" s="214">
        <f t="shared" si="5"/>
        <v>0</v>
      </c>
      <c r="BG91" s="214">
        <f t="shared" si="6"/>
        <v>0</v>
      </c>
      <c r="BH91" s="214">
        <f t="shared" si="7"/>
        <v>0</v>
      </c>
      <c r="BI91" s="214">
        <f t="shared" si="8"/>
        <v>0</v>
      </c>
      <c r="BJ91" s="24" t="s">
        <v>24</v>
      </c>
      <c r="BK91" s="214">
        <f t="shared" si="9"/>
        <v>0</v>
      </c>
      <c r="BL91" s="24" t="s">
        <v>1022</v>
      </c>
      <c r="BM91" s="24" t="s">
        <v>250</v>
      </c>
    </row>
    <row r="92" spans="2:65" s="1" customFormat="1" ht="16.5" customHeight="1">
      <c r="B92" s="41"/>
      <c r="C92" s="245" t="s">
        <v>75</v>
      </c>
      <c r="D92" s="245" t="s">
        <v>281</v>
      </c>
      <c r="E92" s="246" t="s">
        <v>223</v>
      </c>
      <c r="F92" s="247" t="s">
        <v>1028</v>
      </c>
      <c r="G92" s="248" t="s">
        <v>307</v>
      </c>
      <c r="H92" s="249">
        <v>30</v>
      </c>
      <c r="I92" s="250"/>
      <c r="J92" s="251">
        <f t="shared" si="0"/>
        <v>0</v>
      </c>
      <c r="K92" s="247" t="s">
        <v>22</v>
      </c>
      <c r="L92" s="252"/>
      <c r="M92" s="253" t="s">
        <v>22</v>
      </c>
      <c r="N92" s="254" t="s">
        <v>46</v>
      </c>
      <c r="O92" s="42"/>
      <c r="P92" s="212">
        <f t="shared" si="1"/>
        <v>0</v>
      </c>
      <c r="Q92" s="212">
        <v>0</v>
      </c>
      <c r="R92" s="212">
        <f t="shared" si="2"/>
        <v>0</v>
      </c>
      <c r="S92" s="212">
        <v>0</v>
      </c>
      <c r="T92" s="213">
        <f t="shared" si="3"/>
        <v>0</v>
      </c>
      <c r="AR92" s="24" t="s">
        <v>1022</v>
      </c>
      <c r="AT92" s="24" t="s">
        <v>281</v>
      </c>
      <c r="AU92" s="24" t="s">
        <v>24</v>
      </c>
      <c r="AY92" s="24" t="s">
        <v>150</v>
      </c>
      <c r="BE92" s="214">
        <f t="shared" si="4"/>
        <v>0</v>
      </c>
      <c r="BF92" s="214">
        <f t="shared" si="5"/>
        <v>0</v>
      </c>
      <c r="BG92" s="214">
        <f t="shared" si="6"/>
        <v>0</v>
      </c>
      <c r="BH92" s="214">
        <f t="shared" si="7"/>
        <v>0</v>
      </c>
      <c r="BI92" s="214">
        <f t="shared" si="8"/>
        <v>0</v>
      </c>
      <c r="BJ92" s="24" t="s">
        <v>24</v>
      </c>
      <c r="BK92" s="214">
        <f t="shared" si="9"/>
        <v>0</v>
      </c>
      <c r="BL92" s="24" t="s">
        <v>1022</v>
      </c>
      <c r="BM92" s="24" t="s">
        <v>258</v>
      </c>
    </row>
    <row r="93" spans="2:65" s="1" customFormat="1" ht="16.5" customHeight="1">
      <c r="B93" s="41"/>
      <c r="C93" s="245" t="s">
        <v>75</v>
      </c>
      <c r="D93" s="245" t="s">
        <v>281</v>
      </c>
      <c r="E93" s="246" t="s">
        <v>230</v>
      </c>
      <c r="F93" s="247" t="s">
        <v>1029</v>
      </c>
      <c r="G93" s="248" t="s">
        <v>307</v>
      </c>
      <c r="H93" s="249">
        <v>150</v>
      </c>
      <c r="I93" s="250"/>
      <c r="J93" s="251">
        <f t="shared" si="0"/>
        <v>0</v>
      </c>
      <c r="K93" s="247" t="s">
        <v>22</v>
      </c>
      <c r="L93" s="252"/>
      <c r="M93" s="253" t="s">
        <v>22</v>
      </c>
      <c r="N93" s="254" t="s">
        <v>46</v>
      </c>
      <c r="O93" s="42"/>
      <c r="P93" s="212">
        <f t="shared" si="1"/>
        <v>0</v>
      </c>
      <c r="Q93" s="212">
        <v>0</v>
      </c>
      <c r="R93" s="212">
        <f t="shared" si="2"/>
        <v>0</v>
      </c>
      <c r="S93" s="212">
        <v>0</v>
      </c>
      <c r="T93" s="213">
        <f t="shared" si="3"/>
        <v>0</v>
      </c>
      <c r="AR93" s="24" t="s">
        <v>1022</v>
      </c>
      <c r="AT93" s="24" t="s">
        <v>281</v>
      </c>
      <c r="AU93" s="24" t="s">
        <v>24</v>
      </c>
      <c r="AY93" s="24" t="s">
        <v>150</v>
      </c>
      <c r="BE93" s="214">
        <f t="shared" si="4"/>
        <v>0</v>
      </c>
      <c r="BF93" s="214">
        <f t="shared" si="5"/>
        <v>0</v>
      </c>
      <c r="BG93" s="214">
        <f t="shared" si="6"/>
        <v>0</v>
      </c>
      <c r="BH93" s="214">
        <f t="shared" si="7"/>
        <v>0</v>
      </c>
      <c r="BI93" s="214">
        <f t="shared" si="8"/>
        <v>0</v>
      </c>
      <c r="BJ93" s="24" t="s">
        <v>24</v>
      </c>
      <c r="BK93" s="214">
        <f t="shared" si="9"/>
        <v>0</v>
      </c>
      <c r="BL93" s="24" t="s">
        <v>1022</v>
      </c>
      <c r="BM93" s="24" t="s">
        <v>269</v>
      </c>
    </row>
    <row r="94" spans="2:65" s="1" customFormat="1" ht="16.5" customHeight="1">
      <c r="B94" s="41"/>
      <c r="C94" s="245" t="s">
        <v>75</v>
      </c>
      <c r="D94" s="245" t="s">
        <v>281</v>
      </c>
      <c r="E94" s="246" t="s">
        <v>235</v>
      </c>
      <c r="F94" s="247" t="s">
        <v>1030</v>
      </c>
      <c r="G94" s="248" t="s">
        <v>967</v>
      </c>
      <c r="H94" s="249">
        <v>6</v>
      </c>
      <c r="I94" s="250"/>
      <c r="J94" s="251">
        <f t="shared" si="0"/>
        <v>0</v>
      </c>
      <c r="K94" s="247" t="s">
        <v>22</v>
      </c>
      <c r="L94" s="252"/>
      <c r="M94" s="253" t="s">
        <v>22</v>
      </c>
      <c r="N94" s="254" t="s">
        <v>46</v>
      </c>
      <c r="O94" s="42"/>
      <c r="P94" s="212">
        <f t="shared" si="1"/>
        <v>0</v>
      </c>
      <c r="Q94" s="212">
        <v>0</v>
      </c>
      <c r="R94" s="212">
        <f t="shared" si="2"/>
        <v>0</v>
      </c>
      <c r="S94" s="212">
        <v>0</v>
      </c>
      <c r="T94" s="213">
        <f t="shared" si="3"/>
        <v>0</v>
      </c>
      <c r="AR94" s="24" t="s">
        <v>1022</v>
      </c>
      <c r="AT94" s="24" t="s">
        <v>281</v>
      </c>
      <c r="AU94" s="24" t="s">
        <v>24</v>
      </c>
      <c r="AY94" s="24" t="s">
        <v>150</v>
      </c>
      <c r="BE94" s="214">
        <f t="shared" si="4"/>
        <v>0</v>
      </c>
      <c r="BF94" s="214">
        <f t="shared" si="5"/>
        <v>0</v>
      </c>
      <c r="BG94" s="214">
        <f t="shared" si="6"/>
        <v>0</v>
      </c>
      <c r="BH94" s="214">
        <f t="shared" si="7"/>
        <v>0</v>
      </c>
      <c r="BI94" s="214">
        <f t="shared" si="8"/>
        <v>0</v>
      </c>
      <c r="BJ94" s="24" t="s">
        <v>24</v>
      </c>
      <c r="BK94" s="214">
        <f t="shared" si="9"/>
        <v>0</v>
      </c>
      <c r="BL94" s="24" t="s">
        <v>1022</v>
      </c>
      <c r="BM94" s="24" t="s">
        <v>280</v>
      </c>
    </row>
    <row r="95" spans="2:65" s="1" customFormat="1" ht="16.5" customHeight="1">
      <c r="B95" s="41"/>
      <c r="C95" s="245" t="s">
        <v>75</v>
      </c>
      <c r="D95" s="245" t="s">
        <v>281</v>
      </c>
      <c r="E95" s="246" t="s">
        <v>29</v>
      </c>
      <c r="F95" s="247" t="s">
        <v>1031</v>
      </c>
      <c r="G95" s="248" t="s">
        <v>307</v>
      </c>
      <c r="H95" s="249">
        <v>150</v>
      </c>
      <c r="I95" s="250"/>
      <c r="J95" s="251">
        <f t="shared" si="0"/>
        <v>0</v>
      </c>
      <c r="K95" s="247" t="s">
        <v>22</v>
      </c>
      <c r="L95" s="252"/>
      <c r="M95" s="253" t="s">
        <v>22</v>
      </c>
      <c r="N95" s="254" t="s">
        <v>46</v>
      </c>
      <c r="O95" s="42"/>
      <c r="P95" s="212">
        <f t="shared" si="1"/>
        <v>0</v>
      </c>
      <c r="Q95" s="212">
        <v>0</v>
      </c>
      <c r="R95" s="212">
        <f t="shared" si="2"/>
        <v>0</v>
      </c>
      <c r="S95" s="212">
        <v>0</v>
      </c>
      <c r="T95" s="213">
        <f t="shared" si="3"/>
        <v>0</v>
      </c>
      <c r="AR95" s="24" t="s">
        <v>1022</v>
      </c>
      <c r="AT95" s="24" t="s">
        <v>281</v>
      </c>
      <c r="AU95" s="24" t="s">
        <v>24</v>
      </c>
      <c r="AY95" s="24" t="s">
        <v>150</v>
      </c>
      <c r="BE95" s="214">
        <f t="shared" si="4"/>
        <v>0</v>
      </c>
      <c r="BF95" s="214">
        <f t="shared" si="5"/>
        <v>0</v>
      </c>
      <c r="BG95" s="214">
        <f t="shared" si="6"/>
        <v>0</v>
      </c>
      <c r="BH95" s="214">
        <f t="shared" si="7"/>
        <v>0</v>
      </c>
      <c r="BI95" s="214">
        <f t="shared" si="8"/>
        <v>0</v>
      </c>
      <c r="BJ95" s="24" t="s">
        <v>24</v>
      </c>
      <c r="BK95" s="214">
        <f t="shared" si="9"/>
        <v>0</v>
      </c>
      <c r="BL95" s="24" t="s">
        <v>1022</v>
      </c>
      <c r="BM95" s="24" t="s">
        <v>291</v>
      </c>
    </row>
    <row r="96" spans="2:65" s="1" customFormat="1" ht="16.5" customHeight="1">
      <c r="B96" s="41"/>
      <c r="C96" s="245" t="s">
        <v>75</v>
      </c>
      <c r="D96" s="245" t="s">
        <v>281</v>
      </c>
      <c r="E96" s="246" t="s">
        <v>245</v>
      </c>
      <c r="F96" s="247" t="s">
        <v>1032</v>
      </c>
      <c r="G96" s="248" t="s">
        <v>307</v>
      </c>
      <c r="H96" s="249">
        <v>30</v>
      </c>
      <c r="I96" s="250"/>
      <c r="J96" s="251">
        <f t="shared" si="0"/>
        <v>0</v>
      </c>
      <c r="K96" s="247" t="s">
        <v>22</v>
      </c>
      <c r="L96" s="252"/>
      <c r="M96" s="253" t="s">
        <v>22</v>
      </c>
      <c r="N96" s="254" t="s">
        <v>46</v>
      </c>
      <c r="O96" s="42"/>
      <c r="P96" s="212">
        <f t="shared" si="1"/>
        <v>0</v>
      </c>
      <c r="Q96" s="212">
        <v>0</v>
      </c>
      <c r="R96" s="212">
        <f t="shared" si="2"/>
        <v>0</v>
      </c>
      <c r="S96" s="212">
        <v>0</v>
      </c>
      <c r="T96" s="213">
        <f t="shared" si="3"/>
        <v>0</v>
      </c>
      <c r="AR96" s="24" t="s">
        <v>1022</v>
      </c>
      <c r="AT96" s="24" t="s">
        <v>281</v>
      </c>
      <c r="AU96" s="24" t="s">
        <v>24</v>
      </c>
      <c r="AY96" s="24" t="s">
        <v>150</v>
      </c>
      <c r="BE96" s="214">
        <f t="shared" si="4"/>
        <v>0</v>
      </c>
      <c r="BF96" s="214">
        <f t="shared" si="5"/>
        <v>0</v>
      </c>
      <c r="BG96" s="214">
        <f t="shared" si="6"/>
        <v>0</v>
      </c>
      <c r="BH96" s="214">
        <f t="shared" si="7"/>
        <v>0</v>
      </c>
      <c r="BI96" s="214">
        <f t="shared" si="8"/>
        <v>0</v>
      </c>
      <c r="BJ96" s="24" t="s">
        <v>24</v>
      </c>
      <c r="BK96" s="214">
        <f t="shared" si="9"/>
        <v>0</v>
      </c>
      <c r="BL96" s="24" t="s">
        <v>1022</v>
      </c>
      <c r="BM96" s="24" t="s">
        <v>304</v>
      </c>
    </row>
    <row r="97" spans="2:65" s="1" customFormat="1" ht="16.5" customHeight="1">
      <c r="B97" s="41"/>
      <c r="C97" s="245" t="s">
        <v>75</v>
      </c>
      <c r="D97" s="245" t="s">
        <v>281</v>
      </c>
      <c r="E97" s="246" t="s">
        <v>250</v>
      </c>
      <c r="F97" s="247" t="s">
        <v>1033</v>
      </c>
      <c r="G97" s="248" t="s">
        <v>307</v>
      </c>
      <c r="H97" s="249">
        <v>2</v>
      </c>
      <c r="I97" s="250"/>
      <c r="J97" s="251">
        <f t="shared" si="0"/>
        <v>0</v>
      </c>
      <c r="K97" s="247" t="s">
        <v>22</v>
      </c>
      <c r="L97" s="252"/>
      <c r="M97" s="253" t="s">
        <v>22</v>
      </c>
      <c r="N97" s="254" t="s">
        <v>46</v>
      </c>
      <c r="O97" s="42"/>
      <c r="P97" s="212">
        <f t="shared" si="1"/>
        <v>0</v>
      </c>
      <c r="Q97" s="212">
        <v>0</v>
      </c>
      <c r="R97" s="212">
        <f t="shared" si="2"/>
        <v>0</v>
      </c>
      <c r="S97" s="212">
        <v>0</v>
      </c>
      <c r="T97" s="213">
        <f t="shared" si="3"/>
        <v>0</v>
      </c>
      <c r="AR97" s="24" t="s">
        <v>1022</v>
      </c>
      <c r="AT97" s="24" t="s">
        <v>281</v>
      </c>
      <c r="AU97" s="24" t="s">
        <v>24</v>
      </c>
      <c r="AY97" s="24" t="s">
        <v>150</v>
      </c>
      <c r="BE97" s="214">
        <f t="shared" si="4"/>
        <v>0</v>
      </c>
      <c r="BF97" s="214">
        <f t="shared" si="5"/>
        <v>0</v>
      </c>
      <c r="BG97" s="214">
        <f t="shared" si="6"/>
        <v>0</v>
      </c>
      <c r="BH97" s="214">
        <f t="shared" si="7"/>
        <v>0</v>
      </c>
      <c r="BI97" s="214">
        <f t="shared" si="8"/>
        <v>0</v>
      </c>
      <c r="BJ97" s="24" t="s">
        <v>24</v>
      </c>
      <c r="BK97" s="214">
        <f t="shared" si="9"/>
        <v>0</v>
      </c>
      <c r="BL97" s="24" t="s">
        <v>1022</v>
      </c>
      <c r="BM97" s="24" t="s">
        <v>315</v>
      </c>
    </row>
    <row r="98" spans="2:65" s="1" customFormat="1" ht="16.5" customHeight="1">
      <c r="B98" s="41"/>
      <c r="C98" s="245" t="s">
        <v>75</v>
      </c>
      <c r="D98" s="245" t="s">
        <v>281</v>
      </c>
      <c r="E98" s="246" t="s">
        <v>254</v>
      </c>
      <c r="F98" s="247" t="s">
        <v>1034</v>
      </c>
      <c r="G98" s="248" t="s">
        <v>967</v>
      </c>
      <c r="H98" s="249">
        <v>2</v>
      </c>
      <c r="I98" s="250"/>
      <c r="J98" s="251">
        <f t="shared" si="0"/>
        <v>0</v>
      </c>
      <c r="K98" s="247" t="s">
        <v>22</v>
      </c>
      <c r="L98" s="252"/>
      <c r="M98" s="253" t="s">
        <v>22</v>
      </c>
      <c r="N98" s="254" t="s">
        <v>46</v>
      </c>
      <c r="O98" s="42"/>
      <c r="P98" s="212">
        <f t="shared" si="1"/>
        <v>0</v>
      </c>
      <c r="Q98" s="212">
        <v>0</v>
      </c>
      <c r="R98" s="212">
        <f t="shared" si="2"/>
        <v>0</v>
      </c>
      <c r="S98" s="212">
        <v>0</v>
      </c>
      <c r="T98" s="213">
        <f t="shared" si="3"/>
        <v>0</v>
      </c>
      <c r="AR98" s="24" t="s">
        <v>1022</v>
      </c>
      <c r="AT98" s="24" t="s">
        <v>281</v>
      </c>
      <c r="AU98" s="24" t="s">
        <v>24</v>
      </c>
      <c r="AY98" s="24" t="s">
        <v>150</v>
      </c>
      <c r="BE98" s="214">
        <f t="shared" si="4"/>
        <v>0</v>
      </c>
      <c r="BF98" s="214">
        <f t="shared" si="5"/>
        <v>0</v>
      </c>
      <c r="BG98" s="214">
        <f t="shared" si="6"/>
        <v>0</v>
      </c>
      <c r="BH98" s="214">
        <f t="shared" si="7"/>
        <v>0</v>
      </c>
      <c r="BI98" s="214">
        <f t="shared" si="8"/>
        <v>0</v>
      </c>
      <c r="BJ98" s="24" t="s">
        <v>24</v>
      </c>
      <c r="BK98" s="214">
        <f t="shared" si="9"/>
        <v>0</v>
      </c>
      <c r="BL98" s="24" t="s">
        <v>1022</v>
      </c>
      <c r="BM98" s="24" t="s">
        <v>328</v>
      </c>
    </row>
    <row r="99" spans="2:65" s="1" customFormat="1" ht="16.5" customHeight="1">
      <c r="B99" s="41"/>
      <c r="C99" s="245" t="s">
        <v>75</v>
      </c>
      <c r="D99" s="245" t="s">
        <v>281</v>
      </c>
      <c r="E99" s="246" t="s">
        <v>258</v>
      </c>
      <c r="F99" s="247" t="s">
        <v>1035</v>
      </c>
      <c r="G99" s="248" t="s">
        <v>974</v>
      </c>
      <c r="H99" s="249">
        <v>1</v>
      </c>
      <c r="I99" s="250"/>
      <c r="J99" s="251">
        <f t="shared" si="0"/>
        <v>0</v>
      </c>
      <c r="K99" s="247" t="s">
        <v>22</v>
      </c>
      <c r="L99" s="252"/>
      <c r="M99" s="253" t="s">
        <v>22</v>
      </c>
      <c r="N99" s="254" t="s">
        <v>46</v>
      </c>
      <c r="O99" s="42"/>
      <c r="P99" s="212">
        <f t="shared" si="1"/>
        <v>0</v>
      </c>
      <c r="Q99" s="212">
        <v>0</v>
      </c>
      <c r="R99" s="212">
        <f t="shared" si="2"/>
        <v>0</v>
      </c>
      <c r="S99" s="212">
        <v>0</v>
      </c>
      <c r="T99" s="213">
        <f t="shared" si="3"/>
        <v>0</v>
      </c>
      <c r="AR99" s="24" t="s">
        <v>1022</v>
      </c>
      <c r="AT99" s="24" t="s">
        <v>281</v>
      </c>
      <c r="AU99" s="24" t="s">
        <v>24</v>
      </c>
      <c r="AY99" s="24" t="s">
        <v>150</v>
      </c>
      <c r="BE99" s="214">
        <f t="shared" si="4"/>
        <v>0</v>
      </c>
      <c r="BF99" s="214">
        <f t="shared" si="5"/>
        <v>0</v>
      </c>
      <c r="BG99" s="214">
        <f t="shared" si="6"/>
        <v>0</v>
      </c>
      <c r="BH99" s="214">
        <f t="shared" si="7"/>
        <v>0</v>
      </c>
      <c r="BI99" s="214">
        <f t="shared" si="8"/>
        <v>0</v>
      </c>
      <c r="BJ99" s="24" t="s">
        <v>24</v>
      </c>
      <c r="BK99" s="214">
        <f t="shared" si="9"/>
        <v>0</v>
      </c>
      <c r="BL99" s="24" t="s">
        <v>1022</v>
      </c>
      <c r="BM99" s="24" t="s">
        <v>319</v>
      </c>
    </row>
    <row r="100" spans="2:65" s="1" customFormat="1" ht="16.5" customHeight="1">
      <c r="B100" s="41"/>
      <c r="C100" s="245" t="s">
        <v>75</v>
      </c>
      <c r="D100" s="245" t="s">
        <v>281</v>
      </c>
      <c r="E100" s="246" t="s">
        <v>10</v>
      </c>
      <c r="F100" s="247" t="s">
        <v>1036</v>
      </c>
      <c r="G100" s="248" t="s">
        <v>967</v>
      </c>
      <c r="H100" s="249">
        <v>3</v>
      </c>
      <c r="I100" s="250"/>
      <c r="J100" s="251">
        <f t="shared" si="0"/>
        <v>0</v>
      </c>
      <c r="K100" s="247" t="s">
        <v>22</v>
      </c>
      <c r="L100" s="252"/>
      <c r="M100" s="253" t="s">
        <v>22</v>
      </c>
      <c r="N100" s="254" t="s">
        <v>46</v>
      </c>
      <c r="O100" s="42"/>
      <c r="P100" s="212">
        <f t="shared" si="1"/>
        <v>0</v>
      </c>
      <c r="Q100" s="212">
        <v>0</v>
      </c>
      <c r="R100" s="212">
        <f t="shared" si="2"/>
        <v>0</v>
      </c>
      <c r="S100" s="212">
        <v>0</v>
      </c>
      <c r="T100" s="213">
        <f t="shared" si="3"/>
        <v>0</v>
      </c>
      <c r="AR100" s="24" t="s">
        <v>1022</v>
      </c>
      <c r="AT100" s="24" t="s">
        <v>281</v>
      </c>
      <c r="AU100" s="24" t="s">
        <v>24</v>
      </c>
      <c r="AY100" s="24" t="s">
        <v>150</v>
      </c>
      <c r="BE100" s="214">
        <f t="shared" si="4"/>
        <v>0</v>
      </c>
      <c r="BF100" s="214">
        <f t="shared" si="5"/>
        <v>0</v>
      </c>
      <c r="BG100" s="214">
        <f t="shared" si="6"/>
        <v>0</v>
      </c>
      <c r="BH100" s="214">
        <f t="shared" si="7"/>
        <v>0</v>
      </c>
      <c r="BI100" s="214">
        <f t="shared" si="8"/>
        <v>0</v>
      </c>
      <c r="BJ100" s="24" t="s">
        <v>24</v>
      </c>
      <c r="BK100" s="214">
        <f t="shared" si="9"/>
        <v>0</v>
      </c>
      <c r="BL100" s="24" t="s">
        <v>1022</v>
      </c>
      <c r="BM100" s="24" t="s">
        <v>350</v>
      </c>
    </row>
    <row r="101" spans="2:63" s="11" customFormat="1" ht="37.35" customHeight="1">
      <c r="B101" s="187"/>
      <c r="C101" s="188"/>
      <c r="D101" s="189" t="s">
        <v>74</v>
      </c>
      <c r="E101" s="190" t="s">
        <v>963</v>
      </c>
      <c r="F101" s="190" t="s">
        <v>1037</v>
      </c>
      <c r="G101" s="188"/>
      <c r="H101" s="188"/>
      <c r="I101" s="191"/>
      <c r="J101" s="192">
        <f>BK101</f>
        <v>0</v>
      </c>
      <c r="K101" s="188"/>
      <c r="L101" s="193"/>
      <c r="M101" s="194"/>
      <c r="N101" s="195"/>
      <c r="O101" s="195"/>
      <c r="P101" s="196">
        <f>SUM(P102:P106)</f>
        <v>0</v>
      </c>
      <c r="Q101" s="195"/>
      <c r="R101" s="196">
        <f>SUM(R102:R106)</f>
        <v>0</v>
      </c>
      <c r="S101" s="195"/>
      <c r="T101" s="197">
        <f>SUM(T102:T106)</f>
        <v>0</v>
      </c>
      <c r="AR101" s="198" t="s">
        <v>163</v>
      </c>
      <c r="AT101" s="199" t="s">
        <v>74</v>
      </c>
      <c r="AU101" s="199" t="s">
        <v>75</v>
      </c>
      <c r="AY101" s="198" t="s">
        <v>150</v>
      </c>
      <c r="BK101" s="200">
        <f>SUM(BK102:BK106)</f>
        <v>0</v>
      </c>
    </row>
    <row r="102" spans="2:65" s="1" customFormat="1" ht="16.5" customHeight="1">
      <c r="B102" s="41"/>
      <c r="C102" s="203" t="s">
        <v>75</v>
      </c>
      <c r="D102" s="203" t="s">
        <v>153</v>
      </c>
      <c r="E102" s="204" t="s">
        <v>291</v>
      </c>
      <c r="F102" s="205" t="s">
        <v>1038</v>
      </c>
      <c r="G102" s="206" t="s">
        <v>307</v>
      </c>
      <c r="H102" s="207">
        <v>95</v>
      </c>
      <c r="I102" s="208"/>
      <c r="J102" s="209">
        <f>ROUND(I102*H102,2)</f>
        <v>0</v>
      </c>
      <c r="K102" s="205" t="s">
        <v>22</v>
      </c>
      <c r="L102" s="61"/>
      <c r="M102" s="210" t="s">
        <v>22</v>
      </c>
      <c r="N102" s="211" t="s">
        <v>46</v>
      </c>
      <c r="O102" s="42"/>
      <c r="P102" s="212">
        <f>O102*H102</f>
        <v>0</v>
      </c>
      <c r="Q102" s="212">
        <v>0</v>
      </c>
      <c r="R102" s="212">
        <f>Q102*H102</f>
        <v>0</v>
      </c>
      <c r="S102" s="212">
        <v>0</v>
      </c>
      <c r="T102" s="213">
        <f>S102*H102</f>
        <v>0</v>
      </c>
      <c r="AR102" s="24" t="s">
        <v>663</v>
      </c>
      <c r="AT102" s="24" t="s">
        <v>153</v>
      </c>
      <c r="AU102" s="24" t="s">
        <v>24</v>
      </c>
      <c r="AY102" s="24" t="s">
        <v>150</v>
      </c>
      <c r="BE102" s="214">
        <f>IF(N102="základní",J102,0)</f>
        <v>0</v>
      </c>
      <c r="BF102" s="214">
        <f>IF(N102="snížená",J102,0)</f>
        <v>0</v>
      </c>
      <c r="BG102" s="214">
        <f>IF(N102="zákl. přenesená",J102,0)</f>
        <v>0</v>
      </c>
      <c r="BH102" s="214">
        <f>IF(N102="sníž. přenesená",J102,0)</f>
        <v>0</v>
      </c>
      <c r="BI102" s="214">
        <f>IF(N102="nulová",J102,0)</f>
        <v>0</v>
      </c>
      <c r="BJ102" s="24" t="s">
        <v>24</v>
      </c>
      <c r="BK102" s="214">
        <f>ROUND(I102*H102,2)</f>
        <v>0</v>
      </c>
      <c r="BL102" s="24" t="s">
        <v>663</v>
      </c>
      <c r="BM102" s="24" t="s">
        <v>492</v>
      </c>
    </row>
    <row r="103" spans="2:65" s="1" customFormat="1" ht="25.5" customHeight="1">
      <c r="B103" s="41"/>
      <c r="C103" s="203" t="s">
        <v>75</v>
      </c>
      <c r="D103" s="203" t="s">
        <v>153</v>
      </c>
      <c r="E103" s="204" t="s">
        <v>9</v>
      </c>
      <c r="F103" s="205" t="s">
        <v>1039</v>
      </c>
      <c r="G103" s="206" t="s">
        <v>307</v>
      </c>
      <c r="H103" s="207">
        <v>18</v>
      </c>
      <c r="I103" s="208"/>
      <c r="J103" s="209">
        <f>ROUND(I103*H103,2)</f>
        <v>0</v>
      </c>
      <c r="K103" s="205" t="s">
        <v>22</v>
      </c>
      <c r="L103" s="61"/>
      <c r="M103" s="210" t="s">
        <v>22</v>
      </c>
      <c r="N103" s="211" t="s">
        <v>46</v>
      </c>
      <c r="O103" s="42"/>
      <c r="P103" s="212">
        <f>O103*H103</f>
        <v>0</v>
      </c>
      <c r="Q103" s="212">
        <v>0</v>
      </c>
      <c r="R103" s="212">
        <f>Q103*H103</f>
        <v>0</v>
      </c>
      <c r="S103" s="212">
        <v>0</v>
      </c>
      <c r="T103" s="213">
        <f>S103*H103</f>
        <v>0</v>
      </c>
      <c r="AR103" s="24" t="s">
        <v>663</v>
      </c>
      <c r="AT103" s="24" t="s">
        <v>153</v>
      </c>
      <c r="AU103" s="24" t="s">
        <v>24</v>
      </c>
      <c r="AY103" s="24" t="s">
        <v>150</v>
      </c>
      <c r="BE103" s="214">
        <f>IF(N103="základní",J103,0)</f>
        <v>0</v>
      </c>
      <c r="BF103" s="214">
        <f>IF(N103="snížená",J103,0)</f>
        <v>0</v>
      </c>
      <c r="BG103" s="214">
        <f>IF(N103="zákl. přenesená",J103,0)</f>
        <v>0</v>
      </c>
      <c r="BH103" s="214">
        <f>IF(N103="sníž. přenesená",J103,0)</f>
        <v>0</v>
      </c>
      <c r="BI103" s="214">
        <f>IF(N103="nulová",J103,0)</f>
        <v>0</v>
      </c>
      <c r="BJ103" s="24" t="s">
        <v>24</v>
      </c>
      <c r="BK103" s="214">
        <f>ROUND(I103*H103,2)</f>
        <v>0</v>
      </c>
      <c r="BL103" s="24" t="s">
        <v>663</v>
      </c>
      <c r="BM103" s="24" t="s">
        <v>500</v>
      </c>
    </row>
    <row r="104" spans="2:65" s="1" customFormat="1" ht="16.5" customHeight="1">
      <c r="B104" s="41"/>
      <c r="C104" s="203" t="s">
        <v>75</v>
      </c>
      <c r="D104" s="203" t="s">
        <v>153</v>
      </c>
      <c r="E104" s="204" t="s">
        <v>304</v>
      </c>
      <c r="F104" s="205" t="s">
        <v>1040</v>
      </c>
      <c r="G104" s="206" t="s">
        <v>967</v>
      </c>
      <c r="H104" s="207">
        <v>3</v>
      </c>
      <c r="I104" s="208"/>
      <c r="J104" s="209">
        <f>ROUND(I104*H104,2)</f>
        <v>0</v>
      </c>
      <c r="K104" s="205" t="s">
        <v>22</v>
      </c>
      <c r="L104" s="61"/>
      <c r="M104" s="210" t="s">
        <v>22</v>
      </c>
      <c r="N104" s="211" t="s">
        <v>46</v>
      </c>
      <c r="O104" s="42"/>
      <c r="P104" s="212">
        <f>O104*H104</f>
        <v>0</v>
      </c>
      <c r="Q104" s="212">
        <v>0</v>
      </c>
      <c r="R104" s="212">
        <f>Q104*H104</f>
        <v>0</v>
      </c>
      <c r="S104" s="212">
        <v>0</v>
      </c>
      <c r="T104" s="213">
        <f>S104*H104</f>
        <v>0</v>
      </c>
      <c r="AR104" s="24" t="s">
        <v>663</v>
      </c>
      <c r="AT104" s="24" t="s">
        <v>153</v>
      </c>
      <c r="AU104" s="24" t="s">
        <v>24</v>
      </c>
      <c r="AY104" s="24" t="s">
        <v>150</v>
      </c>
      <c r="BE104" s="214">
        <f>IF(N104="základní",J104,0)</f>
        <v>0</v>
      </c>
      <c r="BF104" s="214">
        <f>IF(N104="snížená",J104,0)</f>
        <v>0</v>
      </c>
      <c r="BG104" s="214">
        <f>IF(N104="zákl. přenesená",J104,0)</f>
        <v>0</v>
      </c>
      <c r="BH104" s="214">
        <f>IF(N104="sníž. přenesená",J104,0)</f>
        <v>0</v>
      </c>
      <c r="BI104" s="214">
        <f>IF(N104="nulová",J104,0)</f>
        <v>0</v>
      </c>
      <c r="BJ104" s="24" t="s">
        <v>24</v>
      </c>
      <c r="BK104" s="214">
        <f>ROUND(I104*H104,2)</f>
        <v>0</v>
      </c>
      <c r="BL104" s="24" t="s">
        <v>663</v>
      </c>
      <c r="BM104" s="24" t="s">
        <v>513</v>
      </c>
    </row>
    <row r="105" spans="2:65" s="1" customFormat="1" ht="16.5" customHeight="1">
      <c r="B105" s="41"/>
      <c r="C105" s="203" t="s">
        <v>75</v>
      </c>
      <c r="D105" s="203" t="s">
        <v>153</v>
      </c>
      <c r="E105" s="204" t="s">
        <v>310</v>
      </c>
      <c r="F105" s="205" t="s">
        <v>1041</v>
      </c>
      <c r="G105" s="206" t="s">
        <v>974</v>
      </c>
      <c r="H105" s="207">
        <v>1</v>
      </c>
      <c r="I105" s="208"/>
      <c r="J105" s="209">
        <f>ROUND(I105*H105,2)</f>
        <v>0</v>
      </c>
      <c r="K105" s="205" t="s">
        <v>22</v>
      </c>
      <c r="L105" s="61"/>
      <c r="M105" s="210" t="s">
        <v>22</v>
      </c>
      <c r="N105" s="211" t="s">
        <v>46</v>
      </c>
      <c r="O105" s="42"/>
      <c r="P105" s="212">
        <f>O105*H105</f>
        <v>0</v>
      </c>
      <c r="Q105" s="212">
        <v>0</v>
      </c>
      <c r="R105" s="212">
        <f>Q105*H105</f>
        <v>0</v>
      </c>
      <c r="S105" s="212">
        <v>0</v>
      </c>
      <c r="T105" s="213">
        <f>S105*H105</f>
        <v>0</v>
      </c>
      <c r="AR105" s="24" t="s">
        <v>663</v>
      </c>
      <c r="AT105" s="24" t="s">
        <v>153</v>
      </c>
      <c r="AU105" s="24" t="s">
        <v>24</v>
      </c>
      <c r="AY105" s="24" t="s">
        <v>150</v>
      </c>
      <c r="BE105" s="214">
        <f>IF(N105="základní",J105,0)</f>
        <v>0</v>
      </c>
      <c r="BF105" s="214">
        <f>IF(N105="snížená",J105,0)</f>
        <v>0</v>
      </c>
      <c r="BG105" s="214">
        <f>IF(N105="zákl. přenesená",J105,0)</f>
        <v>0</v>
      </c>
      <c r="BH105" s="214">
        <f>IF(N105="sníž. přenesená",J105,0)</f>
        <v>0</v>
      </c>
      <c r="BI105" s="214">
        <f>IF(N105="nulová",J105,0)</f>
        <v>0</v>
      </c>
      <c r="BJ105" s="24" t="s">
        <v>24</v>
      </c>
      <c r="BK105" s="214">
        <f>ROUND(I105*H105,2)</f>
        <v>0</v>
      </c>
      <c r="BL105" s="24" t="s">
        <v>663</v>
      </c>
      <c r="BM105" s="24" t="s">
        <v>525</v>
      </c>
    </row>
    <row r="106" spans="2:65" s="1" customFormat="1" ht="16.5" customHeight="1">
      <c r="B106" s="41"/>
      <c r="C106" s="203" t="s">
        <v>75</v>
      </c>
      <c r="D106" s="203" t="s">
        <v>153</v>
      </c>
      <c r="E106" s="204" t="s">
        <v>315</v>
      </c>
      <c r="F106" s="205" t="s">
        <v>1042</v>
      </c>
      <c r="G106" s="206" t="s">
        <v>974</v>
      </c>
      <c r="H106" s="207">
        <v>1</v>
      </c>
      <c r="I106" s="208"/>
      <c r="J106" s="209">
        <f>ROUND(I106*H106,2)</f>
        <v>0</v>
      </c>
      <c r="K106" s="205" t="s">
        <v>22</v>
      </c>
      <c r="L106" s="61"/>
      <c r="M106" s="210" t="s">
        <v>22</v>
      </c>
      <c r="N106" s="215" t="s">
        <v>46</v>
      </c>
      <c r="O106" s="216"/>
      <c r="P106" s="217">
        <f>O106*H106</f>
        <v>0</v>
      </c>
      <c r="Q106" s="217">
        <v>0</v>
      </c>
      <c r="R106" s="217">
        <f>Q106*H106</f>
        <v>0</v>
      </c>
      <c r="S106" s="217">
        <v>0</v>
      </c>
      <c r="T106" s="218">
        <f>S106*H106</f>
        <v>0</v>
      </c>
      <c r="AR106" s="24" t="s">
        <v>663</v>
      </c>
      <c r="AT106" s="24" t="s">
        <v>153</v>
      </c>
      <c r="AU106" s="24" t="s">
        <v>24</v>
      </c>
      <c r="AY106" s="24" t="s">
        <v>150</v>
      </c>
      <c r="BE106" s="214">
        <f>IF(N106="základní",J106,0)</f>
        <v>0</v>
      </c>
      <c r="BF106" s="214">
        <f>IF(N106="snížená",J106,0)</f>
        <v>0</v>
      </c>
      <c r="BG106" s="214">
        <f>IF(N106="zákl. přenesená",J106,0)</f>
        <v>0</v>
      </c>
      <c r="BH106" s="214">
        <f>IF(N106="sníž. přenesená",J106,0)</f>
        <v>0</v>
      </c>
      <c r="BI106" s="214">
        <f>IF(N106="nulová",J106,0)</f>
        <v>0</v>
      </c>
      <c r="BJ106" s="24" t="s">
        <v>24</v>
      </c>
      <c r="BK106" s="214">
        <f>ROUND(I106*H106,2)</f>
        <v>0</v>
      </c>
      <c r="BL106" s="24" t="s">
        <v>663</v>
      </c>
      <c r="BM106" s="24" t="s">
        <v>536</v>
      </c>
    </row>
    <row r="107" spans="2:12" s="1" customFormat="1" ht="6.95" customHeight="1">
      <c r="B107" s="56"/>
      <c r="C107" s="57"/>
      <c r="D107" s="57"/>
      <c r="E107" s="57"/>
      <c r="F107" s="57"/>
      <c r="G107" s="57"/>
      <c r="H107" s="57"/>
      <c r="I107" s="148"/>
      <c r="J107" s="57"/>
      <c r="K107" s="57"/>
      <c r="L107" s="61"/>
    </row>
  </sheetData>
  <sheetProtection algorithmName="SHA-512" hashValue="64ayW1fYmmFOReOwyC/CGxKP7DK1cF/A+mJXfaNVtr/EfCKYrABslqMChgDavcuNdklUaHIYwyegRLEc3gHuJw==" saltValue="gyo3IdkrSJISVWGG/PK85AimCJ4SShfvLMbIh+4MrChcuR9DkzH27ywnj0nnBKlz33YIV9q5cFN/Ue+G6Ai5vg==" spinCount="100000" sheet="1" objects="1" scenarios="1" formatColumns="0" formatRows="0" autoFilter="0"/>
  <autoFilter ref="C83:K106"/>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Kadlecová Hana Ing.</dc:creator>
  <cp:keywords/>
  <dc:description/>
  <cp:lastModifiedBy>Dockalova Hana</cp:lastModifiedBy>
  <dcterms:created xsi:type="dcterms:W3CDTF">2019-02-13T09:18:05Z</dcterms:created>
  <dcterms:modified xsi:type="dcterms:W3CDTF">2019-02-18T08:32:30Z</dcterms:modified>
  <cp:category/>
  <cp:version/>
  <cp:contentType/>
  <cp:contentStatus/>
</cp:coreProperties>
</file>