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6.xml" ContentType="application/vnd.openxmlformats-officedocument.drawing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3.xml" ContentType="application/vnd.openxmlformats-officedocument.drawing+xml"/>
  <Override PartName="/xl/drawings/drawing2.xml" ContentType="application/vnd.openxmlformats-officedocument.drawing+xml"/>
  <Override PartName="/xl/drawings/drawing5.xml" ContentType="application/vnd.openxmlformats-officedocument.drawing+xml"/>
  <Override PartName="/xl/drawings/drawing1.xml" ContentType="application/vnd.openxmlformats-officedocument.drawing+xml"/>
  <Override PartName="/xl/theme/theme1.xml" ContentType="application/vnd.openxmlformats-officedocument.theme+xml"/>
  <Override PartName="/xl/worksheets/sheet8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9.xml" ContentType="application/vnd.openxmlformats-officedocument.spreadsheetml.workshee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4505" yWindow="-15" windowWidth="14310" windowHeight="12240"/>
  </bookViews>
  <sheets>
    <sheet name="Rekapitulace_stavby" sheetId="7" r:id="rId1"/>
    <sheet name="Rekapitulace stavební SO" sheetId="1" r:id="rId2"/>
    <sheet name="SO 01 - Nový vodojem 900 ..." sheetId="2" r:id="rId3"/>
    <sheet name="SO 01_N - Nový vodojem 90..." sheetId="3" r:id="rId4"/>
    <sheet name="SO 02 - Zpevněné plochy" sheetId="4" r:id="rId5"/>
    <sheet name="SO 03 - Terénní a sadové ..." sheetId="5" r:id="rId6"/>
    <sheet name="VRN - Vedlejší rozpočtové..." sheetId="6" r:id="rId7"/>
    <sheet name="PS_01_Strojní_část" sheetId="8" r:id="rId8"/>
    <sheet name="PS_02_Elektrotechnologie_ASŘ_př" sheetId="9" r:id="rId9"/>
  </sheets>
  <definedNames>
    <definedName name="_xlnm._FilterDatabase" localSheetId="2" hidden="1">'SO 01 - Nový vodojem 900 ...'!$C$139:$K$665</definedName>
    <definedName name="_xlnm._FilterDatabase" localSheetId="3" hidden="1">'SO 01_N - Nový vodojem 90...'!$C$120:$K$167</definedName>
    <definedName name="_xlnm._FilterDatabase" localSheetId="4" hidden="1">'SO 02 - Zpevněné plochy'!$C$120:$K$152</definedName>
    <definedName name="_xlnm._FilterDatabase" localSheetId="5" hidden="1">'SO 03 - Terénní a sadové ...'!$C$120:$K$165</definedName>
    <definedName name="_xlnm._FilterDatabase" localSheetId="6" hidden="1">'VRN - Vedlejší rozpočtové...'!$C$116:$K$141</definedName>
    <definedName name="_xlnm.Print_Titles" localSheetId="1">'Rekapitulace stavební SO'!$92:$92</definedName>
    <definedName name="_xlnm.Print_Titles" localSheetId="2">'SO 01 - Nový vodojem 900 ...'!$139:$139</definedName>
    <definedName name="_xlnm.Print_Titles" localSheetId="3">'SO 01_N - Nový vodojem 90...'!$120:$120</definedName>
    <definedName name="_xlnm.Print_Titles" localSheetId="4">'SO 02 - Zpevněné plochy'!$120:$120</definedName>
    <definedName name="_xlnm.Print_Titles" localSheetId="5">'SO 03 - Terénní a sadové ...'!$120:$120</definedName>
    <definedName name="_xlnm.Print_Titles" localSheetId="6">'VRN - Vedlejší rozpočtové...'!$116:$116</definedName>
    <definedName name="_xlnm.Print_Area" localSheetId="7">PS_01_Strojní_část!$A$1:$K$51</definedName>
    <definedName name="_xlnm.Print_Area" localSheetId="8">PS_02_Elektrotechnologie_ASŘ_př!$A$1:$K$162</definedName>
    <definedName name="_xlnm.Print_Area" localSheetId="1">'Rekapitulace stavební SO'!$B$3:$AP$101</definedName>
    <definedName name="_xlnm.Print_Area" localSheetId="0">Rekapitulace_stavby!$B$3:$AP$127</definedName>
    <definedName name="_xlnm.Print_Area" localSheetId="2">'SO 01 - Nový vodojem 900 ...'!$B$3:$J$666</definedName>
    <definedName name="_xlnm.Print_Area" localSheetId="3">'SO 01_N - Nový vodojem 90...'!$B$3:$J$168</definedName>
    <definedName name="_xlnm.Print_Area" localSheetId="4">'SO 02 - Zpevněné plochy'!$B$3:$J$153</definedName>
    <definedName name="_xlnm.Print_Area" localSheetId="5">'SO 03 - Terénní a sadové ...'!$B$3:$J$166</definedName>
    <definedName name="_xlnm.Print_Area" localSheetId="6">'VRN - Vedlejší rozpočtové...'!$B$3:$J$143</definedName>
  </definedNames>
  <calcPr calcId="145621"/>
</workbook>
</file>

<file path=xl/calcChain.xml><?xml version="1.0" encoding="utf-8"?>
<calcChain xmlns="http://schemas.openxmlformats.org/spreadsheetml/2006/main">
  <c r="J54" i="9" l="1"/>
  <c r="J55" i="9"/>
  <c r="J88" i="9"/>
  <c r="J87" i="9"/>
  <c r="J160" i="9"/>
  <c r="J159" i="9"/>
  <c r="J136" i="9"/>
  <c r="J135" i="9"/>
  <c r="AN118" i="7"/>
  <c r="AN120" i="7"/>
  <c r="AN121" i="7"/>
  <c r="AN122" i="7"/>
  <c r="AN123" i="7"/>
  <c r="AN124" i="7"/>
  <c r="AN125" i="7"/>
  <c r="AN119" i="7"/>
  <c r="K38" i="9" l="1"/>
  <c r="K153" i="9"/>
  <c r="K149" i="9"/>
  <c r="J149" i="9"/>
  <c r="K148" i="9"/>
  <c r="J148" i="9"/>
  <c r="K147" i="9"/>
  <c r="J147" i="9"/>
  <c r="K146" i="9"/>
  <c r="J146" i="9"/>
  <c r="K145" i="9"/>
  <c r="J145" i="9"/>
  <c r="K144" i="9"/>
  <c r="J144" i="9"/>
  <c r="K143" i="9"/>
  <c r="J143" i="9"/>
  <c r="K142" i="9"/>
  <c r="J142" i="9"/>
  <c r="K132" i="9"/>
  <c r="K131" i="9"/>
  <c r="K130" i="9"/>
  <c r="K129" i="9"/>
  <c r="K125" i="9"/>
  <c r="J125" i="9"/>
  <c r="K124" i="9"/>
  <c r="J124" i="9"/>
  <c r="K123" i="9"/>
  <c r="J123" i="9"/>
  <c r="K122" i="9"/>
  <c r="J122" i="9"/>
  <c r="K121" i="9"/>
  <c r="J121" i="9"/>
  <c r="K120" i="9"/>
  <c r="J120" i="9"/>
  <c r="K119" i="9"/>
  <c r="J119" i="9"/>
  <c r="K118" i="9"/>
  <c r="J118" i="9"/>
  <c r="K117" i="9"/>
  <c r="J117" i="9"/>
  <c r="K116" i="9"/>
  <c r="J116" i="9"/>
  <c r="K115" i="9"/>
  <c r="J115" i="9"/>
  <c r="K113" i="9"/>
  <c r="J113" i="9"/>
  <c r="K111" i="9"/>
  <c r="J111" i="9"/>
  <c r="K110" i="9"/>
  <c r="J110" i="9"/>
  <c r="K109" i="9"/>
  <c r="J109" i="9"/>
  <c r="K108" i="9"/>
  <c r="J108" i="9"/>
  <c r="K107" i="9"/>
  <c r="J107" i="9"/>
  <c r="K106" i="9"/>
  <c r="J106" i="9"/>
  <c r="K105" i="9"/>
  <c r="J105" i="9"/>
  <c r="K104" i="9"/>
  <c r="J104" i="9"/>
  <c r="K103" i="9"/>
  <c r="J103" i="9"/>
  <c r="K102" i="9"/>
  <c r="J102" i="9"/>
  <c r="K81" i="9"/>
  <c r="K80" i="9"/>
  <c r="K74" i="9"/>
  <c r="J74" i="9"/>
  <c r="K73" i="9"/>
  <c r="J73" i="9"/>
  <c r="K72" i="9"/>
  <c r="J72" i="9"/>
  <c r="K71" i="9"/>
  <c r="J71" i="9"/>
  <c r="K70" i="9"/>
  <c r="J70" i="9"/>
  <c r="K69" i="9"/>
  <c r="J69" i="9"/>
  <c r="K68" i="9"/>
  <c r="J68" i="9"/>
  <c r="K67" i="9"/>
  <c r="J67" i="9"/>
  <c r="K66" i="9"/>
  <c r="J66" i="9"/>
  <c r="K65" i="9"/>
  <c r="J65" i="9"/>
  <c r="K64" i="9"/>
  <c r="J64" i="9"/>
  <c r="K63" i="9"/>
  <c r="J63" i="9"/>
  <c r="K49" i="9"/>
  <c r="K48" i="9"/>
  <c r="K46" i="9"/>
  <c r="K45" i="9"/>
  <c r="K44" i="9"/>
  <c r="J12" i="9"/>
  <c r="K12" i="9"/>
  <c r="J13" i="9"/>
  <c r="K13" i="9"/>
  <c r="J14" i="9"/>
  <c r="K14" i="9"/>
  <c r="J15" i="9"/>
  <c r="K15" i="9"/>
  <c r="J16" i="9"/>
  <c r="K16" i="9"/>
  <c r="J17" i="9"/>
  <c r="K17" i="9"/>
  <c r="J18" i="9"/>
  <c r="K18" i="9"/>
  <c r="J19" i="9"/>
  <c r="K19" i="9"/>
  <c r="J20" i="9"/>
  <c r="K20" i="9"/>
  <c r="J21" i="9"/>
  <c r="K21" i="9"/>
  <c r="J22" i="9"/>
  <c r="K22" i="9"/>
  <c r="J24" i="9"/>
  <c r="K24" i="9"/>
  <c r="J25" i="9"/>
  <c r="K25" i="9"/>
  <c r="J26" i="9"/>
  <c r="K26" i="9"/>
  <c r="J27" i="9"/>
  <c r="K27" i="9"/>
  <c r="J28" i="9"/>
  <c r="K28" i="9"/>
  <c r="J29" i="9"/>
  <c r="K29" i="9"/>
  <c r="J30" i="9"/>
  <c r="K30" i="9"/>
  <c r="J31" i="9"/>
  <c r="K31" i="9"/>
  <c r="J32" i="9"/>
  <c r="K32" i="9"/>
  <c r="K36" i="9"/>
  <c r="K37" i="9"/>
  <c r="J11" i="9"/>
  <c r="K11" i="9"/>
  <c r="G47" i="8"/>
  <c r="K43" i="8"/>
  <c r="J43" i="8"/>
  <c r="K42" i="8"/>
  <c r="J42" i="8"/>
  <c r="K41" i="8"/>
  <c r="J41" i="8"/>
  <c r="K40" i="8"/>
  <c r="J40" i="8"/>
  <c r="K39" i="8"/>
  <c r="J39" i="8"/>
  <c r="K38" i="8"/>
  <c r="J38" i="8"/>
  <c r="K37" i="8"/>
  <c r="J37" i="8"/>
  <c r="K36" i="8"/>
  <c r="J36" i="8"/>
  <c r="K35" i="8"/>
  <c r="J35" i="8"/>
  <c r="K33" i="8"/>
  <c r="J33" i="8"/>
  <c r="K32" i="8"/>
  <c r="J32" i="8"/>
  <c r="K31" i="8"/>
  <c r="J31" i="8"/>
  <c r="K30" i="8"/>
  <c r="J30" i="8"/>
  <c r="K29" i="8"/>
  <c r="J29" i="8"/>
  <c r="K28" i="8"/>
  <c r="J28" i="8"/>
  <c r="K27" i="8"/>
  <c r="J27" i="8"/>
  <c r="K26" i="8"/>
  <c r="J26" i="8"/>
  <c r="K25" i="8"/>
  <c r="J25" i="8"/>
  <c r="K24" i="8"/>
  <c r="J24" i="8"/>
  <c r="K23" i="8"/>
  <c r="J23" i="8"/>
  <c r="K22" i="8"/>
  <c r="J22" i="8"/>
  <c r="K21" i="8"/>
  <c r="J21" i="8"/>
  <c r="K20" i="8"/>
  <c r="J20" i="8"/>
  <c r="K19" i="8"/>
  <c r="J19" i="8"/>
  <c r="K18" i="8"/>
  <c r="J18" i="8"/>
  <c r="K17" i="8"/>
  <c r="J17" i="8"/>
  <c r="K16" i="8"/>
  <c r="J16" i="8"/>
  <c r="K15" i="8"/>
  <c r="J15" i="8"/>
  <c r="K14" i="8"/>
  <c r="J14" i="8"/>
  <c r="K13" i="8"/>
  <c r="J13" i="8"/>
  <c r="K12" i="8"/>
  <c r="J12" i="8"/>
  <c r="K11" i="8"/>
  <c r="J11" i="8"/>
  <c r="AW124" i="7"/>
  <c r="AX124" i="7"/>
  <c r="AY124" i="7"/>
  <c r="BA124" i="7"/>
  <c r="BB124" i="7"/>
  <c r="BC124" i="7"/>
  <c r="BD124" i="7"/>
  <c r="AW125" i="7"/>
  <c r="AX125" i="7"/>
  <c r="AY125" i="7"/>
  <c r="BA125" i="7"/>
  <c r="BB125" i="7"/>
  <c r="BC125" i="7"/>
  <c r="BD125" i="7"/>
  <c r="J35" i="9" l="1"/>
  <c r="J47" i="8"/>
  <c r="J48" i="8"/>
  <c r="J126" i="9"/>
  <c r="J128" i="9" s="1"/>
  <c r="J77" i="9"/>
  <c r="J75" i="9"/>
  <c r="J33" i="9"/>
  <c r="J150" i="9"/>
  <c r="J152" i="9" s="1"/>
  <c r="J89" i="9" l="1"/>
  <c r="J49" i="8"/>
  <c r="AV124" i="7" s="1"/>
  <c r="AT124" i="7" s="1"/>
  <c r="J137" i="9"/>
  <c r="J56" i="9"/>
  <c r="J161" i="9"/>
  <c r="AG124" i="7" l="1"/>
  <c r="AZ124" i="7"/>
  <c r="AG125" i="7"/>
  <c r="AV125" i="7"/>
  <c r="AT125" i="7" s="1"/>
  <c r="AZ125" i="7"/>
  <c r="BD123" i="7" l="1"/>
  <c r="BC123" i="7"/>
  <c r="BB123" i="7"/>
  <c r="BA123" i="7"/>
  <c r="AZ123" i="7"/>
  <c r="AY123" i="7"/>
  <c r="AX123" i="7"/>
  <c r="AW123" i="7"/>
  <c r="AV123" i="7"/>
  <c r="AU123" i="7"/>
  <c r="AG123" i="7"/>
  <c r="BD122" i="7"/>
  <c r="BC122" i="7"/>
  <c r="BB122" i="7"/>
  <c r="BA122" i="7"/>
  <c r="AZ122" i="7"/>
  <c r="AY122" i="7"/>
  <c r="AX122" i="7"/>
  <c r="AW122" i="7"/>
  <c r="AV122" i="7"/>
  <c r="AU122" i="7"/>
  <c r="AG122" i="7"/>
  <c r="BD121" i="7"/>
  <c r="BC121" i="7"/>
  <c r="BB121" i="7"/>
  <c r="BA121" i="7"/>
  <c r="AZ121" i="7"/>
  <c r="AY121" i="7"/>
  <c r="AX121" i="7"/>
  <c r="AW121" i="7"/>
  <c r="AV121" i="7"/>
  <c r="AU121" i="7"/>
  <c r="AG121" i="7"/>
  <c r="BD120" i="7"/>
  <c r="BC120" i="7"/>
  <c r="BB120" i="7"/>
  <c r="BA120" i="7"/>
  <c r="AZ120" i="7"/>
  <c r="AY120" i="7"/>
  <c r="AX120" i="7"/>
  <c r="AW120" i="7"/>
  <c r="AV120" i="7"/>
  <c r="AU120" i="7"/>
  <c r="AG120" i="7"/>
  <c r="BD119" i="7"/>
  <c r="BC119" i="7"/>
  <c r="BB119" i="7"/>
  <c r="BA119" i="7"/>
  <c r="AZ119" i="7"/>
  <c r="AY119" i="7"/>
  <c r="AX119" i="7"/>
  <c r="AW119" i="7"/>
  <c r="AV119" i="7"/>
  <c r="AU119" i="7"/>
  <c r="AG119" i="7"/>
  <c r="AS118" i="7"/>
  <c r="AM114" i="7"/>
  <c r="L114" i="7"/>
  <c r="AM113" i="7"/>
  <c r="L113" i="7"/>
  <c r="AM111" i="7"/>
  <c r="L111" i="7"/>
  <c r="L109" i="7"/>
  <c r="L108" i="7"/>
  <c r="AG118" i="7" l="1"/>
  <c r="AT122" i="7"/>
  <c r="AZ118" i="7"/>
  <c r="AV118" i="7" s="1"/>
  <c r="AT123" i="7"/>
  <c r="AT121" i="7"/>
  <c r="AT119" i="7"/>
  <c r="BB118" i="7"/>
  <c r="AX118" i="7" s="1"/>
  <c r="BA118" i="7"/>
  <c r="AW118" i="7" s="1"/>
  <c r="AK30" i="7" s="1"/>
  <c r="AU118" i="7"/>
  <c r="BC118" i="7"/>
  <c r="W32" i="7" s="1"/>
  <c r="AT120" i="7"/>
  <c r="BD118" i="7"/>
  <c r="W33" i="7" s="1"/>
  <c r="J37" i="6"/>
  <c r="J36" i="6"/>
  <c r="AY99" i="1" s="1"/>
  <c r="J35" i="6"/>
  <c r="AX99" i="1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BI120" i="6"/>
  <c r="BH120" i="6"/>
  <c r="BG120" i="6"/>
  <c r="BF120" i="6"/>
  <c r="T120" i="6"/>
  <c r="R120" i="6"/>
  <c r="P120" i="6"/>
  <c r="BI119" i="6"/>
  <c r="BH119" i="6"/>
  <c r="BG119" i="6"/>
  <c r="BF119" i="6"/>
  <c r="T119" i="6"/>
  <c r="R119" i="6"/>
  <c r="P119" i="6"/>
  <c r="F111" i="6"/>
  <c r="E109" i="6"/>
  <c r="F89" i="6"/>
  <c r="E87" i="6"/>
  <c r="J24" i="6"/>
  <c r="E24" i="6"/>
  <c r="J114" i="6" s="1"/>
  <c r="J23" i="6"/>
  <c r="J21" i="6"/>
  <c r="E21" i="6"/>
  <c r="J113" i="6" s="1"/>
  <c r="J20" i="6"/>
  <c r="J18" i="6"/>
  <c r="E18" i="6"/>
  <c r="F92" i="6" s="1"/>
  <c r="J17" i="6"/>
  <c r="J15" i="6"/>
  <c r="E15" i="6"/>
  <c r="F91" i="6" s="1"/>
  <c r="J14" i="6"/>
  <c r="J12" i="6"/>
  <c r="J111" i="6"/>
  <c r="E7" i="6"/>
  <c r="E107" i="6"/>
  <c r="J37" i="5"/>
  <c r="J36" i="5"/>
  <c r="AY98" i="1" s="1"/>
  <c r="J35" i="5"/>
  <c r="AX98" i="1" s="1"/>
  <c r="BI165" i="5"/>
  <c r="BH165" i="5"/>
  <c r="BG165" i="5"/>
  <c r="BF165" i="5"/>
  <c r="T165" i="5"/>
  <c r="T164" i="5" s="1"/>
  <c r="R165" i="5"/>
  <c r="R164" i="5" s="1"/>
  <c r="P165" i="5"/>
  <c r="P164" i="5" s="1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4" i="5"/>
  <c r="BH134" i="5"/>
  <c r="BG134" i="5"/>
  <c r="BF134" i="5"/>
  <c r="T134" i="5"/>
  <c r="T133" i="5" s="1"/>
  <c r="R134" i="5"/>
  <c r="R133" i="5" s="1"/>
  <c r="P134" i="5"/>
  <c r="P133" i="5" s="1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4" i="5"/>
  <c r="BH124" i="5"/>
  <c r="BG124" i="5"/>
  <c r="BF124" i="5"/>
  <c r="T124" i="5"/>
  <c r="R124" i="5"/>
  <c r="P124" i="5"/>
  <c r="F115" i="5"/>
  <c r="E113" i="5"/>
  <c r="F89" i="5"/>
  <c r="E87" i="5"/>
  <c r="J24" i="5"/>
  <c r="E24" i="5"/>
  <c r="J92" i="5"/>
  <c r="J23" i="5"/>
  <c r="J21" i="5"/>
  <c r="E21" i="5"/>
  <c r="J117" i="5"/>
  <c r="J20" i="5"/>
  <c r="J18" i="5"/>
  <c r="E18" i="5"/>
  <c r="F118" i="5"/>
  <c r="J17" i="5"/>
  <c r="J15" i="5"/>
  <c r="E15" i="5"/>
  <c r="F91" i="5"/>
  <c r="J14" i="5"/>
  <c r="J12" i="5"/>
  <c r="J115" i="5" s="1"/>
  <c r="E7" i="5"/>
  <c r="E85" i="5" s="1"/>
  <c r="J37" i="4"/>
  <c r="J36" i="4"/>
  <c r="AY97" i="1"/>
  <c r="J35" i="4"/>
  <c r="AX97" i="1"/>
  <c r="BI152" i="4"/>
  <c r="BH152" i="4"/>
  <c r="BG152" i="4"/>
  <c r="BF152" i="4"/>
  <c r="T152" i="4"/>
  <c r="T151" i="4"/>
  <c r="R152" i="4"/>
  <c r="R151" i="4"/>
  <c r="P152" i="4"/>
  <c r="P151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F115" i="4"/>
  <c r="E113" i="4"/>
  <c r="F89" i="4"/>
  <c r="E87" i="4"/>
  <c r="J24" i="4"/>
  <c r="E24" i="4"/>
  <c r="J118" i="4" s="1"/>
  <c r="J23" i="4"/>
  <c r="J21" i="4"/>
  <c r="E21" i="4"/>
  <c r="J117" i="4" s="1"/>
  <c r="J20" i="4"/>
  <c r="J18" i="4"/>
  <c r="E18" i="4"/>
  <c r="F92" i="4" s="1"/>
  <c r="J17" i="4"/>
  <c r="J15" i="4"/>
  <c r="E15" i="4"/>
  <c r="F91" i="4" s="1"/>
  <c r="J14" i="4"/>
  <c r="J12" i="4"/>
  <c r="J115" i="4"/>
  <c r="E7" i="4"/>
  <c r="E111" i="4"/>
  <c r="J37" i="3"/>
  <c r="J36" i="3"/>
  <c r="AY96" i="1" s="1"/>
  <c r="J35" i="3"/>
  <c r="AX96" i="1" s="1"/>
  <c r="BI167" i="3"/>
  <c r="BH167" i="3"/>
  <c r="BG167" i="3"/>
  <c r="BF167" i="3"/>
  <c r="T167" i="3"/>
  <c r="T166" i="3" s="1"/>
  <c r="R167" i="3"/>
  <c r="R166" i="3" s="1"/>
  <c r="P167" i="3"/>
  <c r="P166" i="3" s="1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58" i="3"/>
  <c r="BH158" i="3"/>
  <c r="BG158" i="3"/>
  <c r="BF158" i="3"/>
  <c r="T158" i="3"/>
  <c r="R158" i="3"/>
  <c r="P158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38" i="3"/>
  <c r="BH138" i="3"/>
  <c r="BG138" i="3"/>
  <c r="BF138" i="3"/>
  <c r="T138" i="3"/>
  <c r="R138" i="3"/>
  <c r="P138" i="3"/>
  <c r="BI129" i="3"/>
  <c r="BH129" i="3"/>
  <c r="BG129" i="3"/>
  <c r="BF129" i="3"/>
  <c r="T129" i="3"/>
  <c r="R129" i="3"/>
  <c r="P129" i="3"/>
  <c r="BI124" i="3"/>
  <c r="BH124" i="3"/>
  <c r="BG124" i="3"/>
  <c r="BF124" i="3"/>
  <c r="T124" i="3"/>
  <c r="T123" i="3"/>
  <c r="R124" i="3"/>
  <c r="R123" i="3"/>
  <c r="P124" i="3"/>
  <c r="P123" i="3"/>
  <c r="F115" i="3"/>
  <c r="E113" i="3"/>
  <c r="F89" i="3"/>
  <c r="E87" i="3"/>
  <c r="J24" i="3"/>
  <c r="E24" i="3"/>
  <c r="J92" i="3" s="1"/>
  <c r="J23" i="3"/>
  <c r="J21" i="3"/>
  <c r="E21" i="3"/>
  <c r="J91" i="3" s="1"/>
  <c r="J20" i="3"/>
  <c r="J18" i="3"/>
  <c r="E18" i="3"/>
  <c r="F118" i="3" s="1"/>
  <c r="J17" i="3"/>
  <c r="J15" i="3"/>
  <c r="E15" i="3"/>
  <c r="F117" i="3" s="1"/>
  <c r="J14" i="3"/>
  <c r="J12" i="3"/>
  <c r="J89" i="3"/>
  <c r="E7" i="3"/>
  <c r="E85" i="3"/>
  <c r="J37" i="2"/>
  <c r="J36" i="2"/>
  <c r="AY95" i="1" s="1"/>
  <c r="J35" i="2"/>
  <c r="AX95" i="1" s="1"/>
  <c r="BI664" i="2"/>
  <c r="BH664" i="2"/>
  <c r="BG664" i="2"/>
  <c r="BF664" i="2"/>
  <c r="T664" i="2"/>
  <c r="R664" i="2"/>
  <c r="P664" i="2"/>
  <c r="BI662" i="2"/>
  <c r="BH662" i="2"/>
  <c r="BG662" i="2"/>
  <c r="BF662" i="2"/>
  <c r="T662" i="2"/>
  <c r="R662" i="2"/>
  <c r="P662" i="2"/>
  <c r="BI654" i="2"/>
  <c r="BH654" i="2"/>
  <c r="BG654" i="2"/>
  <c r="BF654" i="2"/>
  <c r="T654" i="2"/>
  <c r="R654" i="2"/>
  <c r="P654" i="2"/>
  <c r="BI648" i="2"/>
  <c r="BH648" i="2"/>
  <c r="BG648" i="2"/>
  <c r="BF648" i="2"/>
  <c r="T648" i="2"/>
  <c r="T647" i="2" s="1"/>
  <c r="R648" i="2"/>
  <c r="R647" i="2" s="1"/>
  <c r="P648" i="2"/>
  <c r="P647" i="2" s="1"/>
  <c r="BI646" i="2"/>
  <c r="BH646" i="2"/>
  <c r="BG646" i="2"/>
  <c r="BF646" i="2"/>
  <c r="T646" i="2"/>
  <c r="R646" i="2"/>
  <c r="P646" i="2"/>
  <c r="BI645" i="2"/>
  <c r="BH645" i="2"/>
  <c r="BG645" i="2"/>
  <c r="BF645" i="2"/>
  <c r="T645" i="2"/>
  <c r="R645" i="2"/>
  <c r="P645" i="2"/>
  <c r="BI643" i="2"/>
  <c r="BH643" i="2"/>
  <c r="BG643" i="2"/>
  <c r="BF643" i="2"/>
  <c r="T643" i="2"/>
  <c r="R643" i="2"/>
  <c r="P643" i="2"/>
  <c r="BI641" i="2"/>
  <c r="BH641" i="2"/>
  <c r="BG641" i="2"/>
  <c r="BF641" i="2"/>
  <c r="T641" i="2"/>
  <c r="R641" i="2"/>
  <c r="P641" i="2"/>
  <c r="BI637" i="2"/>
  <c r="BH637" i="2"/>
  <c r="BG637" i="2"/>
  <c r="BF637" i="2"/>
  <c r="T637" i="2"/>
  <c r="R637" i="2"/>
  <c r="P637" i="2"/>
  <c r="BI632" i="2"/>
  <c r="BH632" i="2"/>
  <c r="BG632" i="2"/>
  <c r="BF632" i="2"/>
  <c r="T632" i="2"/>
  <c r="R632" i="2"/>
  <c r="P632" i="2"/>
  <c r="BI630" i="2"/>
  <c r="BH630" i="2"/>
  <c r="BG630" i="2"/>
  <c r="BF630" i="2"/>
  <c r="T630" i="2"/>
  <c r="R630" i="2"/>
  <c r="P630" i="2"/>
  <c r="BI629" i="2"/>
  <c r="BH629" i="2"/>
  <c r="BG629" i="2"/>
  <c r="BF629" i="2"/>
  <c r="T629" i="2"/>
  <c r="R629" i="2"/>
  <c r="P629" i="2"/>
  <c r="BI628" i="2"/>
  <c r="BH628" i="2"/>
  <c r="BG628" i="2"/>
  <c r="BF628" i="2"/>
  <c r="T628" i="2"/>
  <c r="R628" i="2"/>
  <c r="P628" i="2"/>
  <c r="BI626" i="2"/>
  <c r="BH626" i="2"/>
  <c r="BG626" i="2"/>
  <c r="BF626" i="2"/>
  <c r="T626" i="2"/>
  <c r="R626" i="2"/>
  <c r="P626" i="2"/>
  <c r="BI624" i="2"/>
  <c r="BH624" i="2"/>
  <c r="BG624" i="2"/>
  <c r="BF624" i="2"/>
  <c r="T624" i="2"/>
  <c r="R624" i="2"/>
  <c r="P624" i="2"/>
  <c r="BI623" i="2"/>
  <c r="BH623" i="2"/>
  <c r="BG623" i="2"/>
  <c r="BF623" i="2"/>
  <c r="T623" i="2"/>
  <c r="R623" i="2"/>
  <c r="P623" i="2"/>
  <c r="BI621" i="2"/>
  <c r="BH621" i="2"/>
  <c r="BG621" i="2"/>
  <c r="BF621" i="2"/>
  <c r="T621" i="2"/>
  <c r="R621" i="2"/>
  <c r="P621" i="2"/>
  <c r="BI619" i="2"/>
  <c r="BH619" i="2"/>
  <c r="BG619" i="2"/>
  <c r="BF619" i="2"/>
  <c r="T619" i="2"/>
  <c r="R619" i="2"/>
  <c r="P619" i="2"/>
  <c r="BI618" i="2"/>
  <c r="BH618" i="2"/>
  <c r="BG618" i="2"/>
  <c r="BF618" i="2"/>
  <c r="T618" i="2"/>
  <c r="R618" i="2"/>
  <c r="P618" i="2"/>
  <c r="BI613" i="2"/>
  <c r="BH613" i="2"/>
  <c r="BG613" i="2"/>
  <c r="BF613" i="2"/>
  <c r="T613" i="2"/>
  <c r="R613" i="2"/>
  <c r="P613" i="2"/>
  <c r="BI612" i="2"/>
  <c r="BH612" i="2"/>
  <c r="BG612" i="2"/>
  <c r="BF612" i="2"/>
  <c r="T612" i="2"/>
  <c r="R612" i="2"/>
  <c r="P612" i="2"/>
  <c r="BI610" i="2"/>
  <c r="BH610" i="2"/>
  <c r="BG610" i="2"/>
  <c r="BF610" i="2"/>
  <c r="T610" i="2"/>
  <c r="R610" i="2"/>
  <c r="P610" i="2"/>
  <c r="BI609" i="2"/>
  <c r="BH609" i="2"/>
  <c r="BG609" i="2"/>
  <c r="BF609" i="2"/>
  <c r="T609" i="2"/>
  <c r="R609" i="2"/>
  <c r="P609" i="2"/>
  <c r="BI606" i="2"/>
  <c r="BH606" i="2"/>
  <c r="BG606" i="2"/>
  <c r="BF606" i="2"/>
  <c r="T606" i="2"/>
  <c r="R606" i="2"/>
  <c r="P606" i="2"/>
  <c r="BI603" i="2"/>
  <c r="BH603" i="2"/>
  <c r="BG603" i="2"/>
  <c r="BF603" i="2"/>
  <c r="T603" i="2"/>
  <c r="R603" i="2"/>
  <c r="P603" i="2"/>
  <c r="BI602" i="2"/>
  <c r="BH602" i="2"/>
  <c r="BG602" i="2"/>
  <c r="BF602" i="2"/>
  <c r="T602" i="2"/>
  <c r="R602" i="2"/>
  <c r="P602" i="2"/>
  <c r="BI599" i="2"/>
  <c r="BH599" i="2"/>
  <c r="BG599" i="2"/>
  <c r="BF599" i="2"/>
  <c r="T599" i="2"/>
  <c r="R599" i="2"/>
  <c r="P599" i="2"/>
  <c r="BI598" i="2"/>
  <c r="BH598" i="2"/>
  <c r="BG598" i="2"/>
  <c r="BF598" i="2"/>
  <c r="T598" i="2"/>
  <c r="R598" i="2"/>
  <c r="P598" i="2"/>
  <c r="BI596" i="2"/>
  <c r="BH596" i="2"/>
  <c r="BG596" i="2"/>
  <c r="BF596" i="2"/>
  <c r="T596" i="2"/>
  <c r="R596" i="2"/>
  <c r="P596" i="2"/>
  <c r="BI593" i="2"/>
  <c r="BH593" i="2"/>
  <c r="BG593" i="2"/>
  <c r="BF593" i="2"/>
  <c r="T593" i="2"/>
  <c r="R593" i="2"/>
  <c r="P593" i="2"/>
  <c r="BI590" i="2"/>
  <c r="BH590" i="2"/>
  <c r="BG590" i="2"/>
  <c r="BF590" i="2"/>
  <c r="T590" i="2"/>
  <c r="R590" i="2"/>
  <c r="P590" i="2"/>
  <c r="BI588" i="2"/>
  <c r="BH588" i="2"/>
  <c r="BG588" i="2"/>
  <c r="BF588" i="2"/>
  <c r="T588" i="2"/>
  <c r="R588" i="2"/>
  <c r="P588" i="2"/>
  <c r="BI586" i="2"/>
  <c r="BH586" i="2"/>
  <c r="BG586" i="2"/>
  <c r="BF586" i="2"/>
  <c r="T586" i="2"/>
  <c r="R586" i="2"/>
  <c r="P586" i="2"/>
  <c r="BI584" i="2"/>
  <c r="BH584" i="2"/>
  <c r="BG584" i="2"/>
  <c r="BF584" i="2"/>
  <c r="T584" i="2"/>
  <c r="R584" i="2"/>
  <c r="P584" i="2"/>
  <c r="BI582" i="2"/>
  <c r="BH582" i="2"/>
  <c r="BG582" i="2"/>
  <c r="BF582" i="2"/>
  <c r="T582" i="2"/>
  <c r="R582" i="2"/>
  <c r="P582" i="2"/>
  <c r="BI580" i="2"/>
  <c r="BH580" i="2"/>
  <c r="BG580" i="2"/>
  <c r="BF580" i="2"/>
  <c r="T580" i="2"/>
  <c r="R580" i="2"/>
  <c r="P580" i="2"/>
  <c r="BI579" i="2"/>
  <c r="BH579" i="2"/>
  <c r="BG579" i="2"/>
  <c r="BF579" i="2"/>
  <c r="T579" i="2"/>
  <c r="R579" i="2"/>
  <c r="P579" i="2"/>
  <c r="BI577" i="2"/>
  <c r="BH577" i="2"/>
  <c r="BG577" i="2"/>
  <c r="BF577" i="2"/>
  <c r="T577" i="2"/>
  <c r="R577" i="2"/>
  <c r="P577" i="2"/>
  <c r="BI574" i="2"/>
  <c r="BH574" i="2"/>
  <c r="BG574" i="2"/>
  <c r="BF574" i="2"/>
  <c r="T574" i="2"/>
  <c r="R574" i="2"/>
  <c r="P574" i="2"/>
  <c r="BI571" i="2"/>
  <c r="BH571" i="2"/>
  <c r="BG571" i="2"/>
  <c r="BF571" i="2"/>
  <c r="T571" i="2"/>
  <c r="R571" i="2"/>
  <c r="P571" i="2"/>
  <c r="BI569" i="2"/>
  <c r="BH569" i="2"/>
  <c r="BG569" i="2"/>
  <c r="BF569" i="2"/>
  <c r="T569" i="2"/>
  <c r="R569" i="2"/>
  <c r="P569" i="2"/>
  <c r="BI567" i="2"/>
  <c r="BH567" i="2"/>
  <c r="BG567" i="2"/>
  <c r="BF567" i="2"/>
  <c r="T567" i="2"/>
  <c r="R567" i="2"/>
  <c r="P567" i="2"/>
  <c r="BI565" i="2"/>
  <c r="BH565" i="2"/>
  <c r="BG565" i="2"/>
  <c r="BF565" i="2"/>
  <c r="T565" i="2"/>
  <c r="R565" i="2"/>
  <c r="P565" i="2"/>
  <c r="BI564" i="2"/>
  <c r="BH564" i="2"/>
  <c r="BG564" i="2"/>
  <c r="BF564" i="2"/>
  <c r="T564" i="2"/>
  <c r="R564" i="2"/>
  <c r="P564" i="2"/>
  <c r="BI563" i="2"/>
  <c r="BH563" i="2"/>
  <c r="BG563" i="2"/>
  <c r="BF563" i="2"/>
  <c r="T563" i="2"/>
  <c r="R563" i="2"/>
  <c r="P563" i="2"/>
  <c r="BI560" i="2"/>
  <c r="BH560" i="2"/>
  <c r="BG560" i="2"/>
  <c r="BF560" i="2"/>
  <c r="T560" i="2"/>
  <c r="R560" i="2"/>
  <c r="P560" i="2"/>
  <c r="BI556" i="2"/>
  <c r="BH556" i="2"/>
  <c r="BG556" i="2"/>
  <c r="BF556" i="2"/>
  <c r="T556" i="2"/>
  <c r="R556" i="2"/>
  <c r="P556" i="2"/>
  <c r="BI553" i="2"/>
  <c r="BH553" i="2"/>
  <c r="BG553" i="2"/>
  <c r="BF553" i="2"/>
  <c r="T553" i="2"/>
  <c r="R553" i="2"/>
  <c r="P553" i="2"/>
  <c r="BI549" i="2"/>
  <c r="BH549" i="2"/>
  <c r="BG549" i="2"/>
  <c r="BF549" i="2"/>
  <c r="T549" i="2"/>
  <c r="R549" i="2"/>
  <c r="P549" i="2"/>
  <c r="BI547" i="2"/>
  <c r="BH547" i="2"/>
  <c r="BG547" i="2"/>
  <c r="BF547" i="2"/>
  <c r="T547" i="2"/>
  <c r="R547" i="2"/>
  <c r="P547" i="2"/>
  <c r="BI544" i="2"/>
  <c r="BH544" i="2"/>
  <c r="BG544" i="2"/>
  <c r="BF544" i="2"/>
  <c r="T544" i="2"/>
  <c r="R544" i="2"/>
  <c r="P544" i="2"/>
  <c r="BI543" i="2"/>
  <c r="BH543" i="2"/>
  <c r="BG543" i="2"/>
  <c r="BF543" i="2"/>
  <c r="T543" i="2"/>
  <c r="R543" i="2"/>
  <c r="P543" i="2"/>
  <c r="BI540" i="2"/>
  <c r="BH540" i="2"/>
  <c r="BG540" i="2"/>
  <c r="BF540" i="2"/>
  <c r="T540" i="2"/>
  <c r="R540" i="2"/>
  <c r="P540" i="2"/>
  <c r="BI537" i="2"/>
  <c r="BH537" i="2"/>
  <c r="BG537" i="2"/>
  <c r="BF537" i="2"/>
  <c r="T537" i="2"/>
  <c r="R537" i="2"/>
  <c r="P537" i="2"/>
  <c r="BI536" i="2"/>
  <c r="BH536" i="2"/>
  <c r="BG536" i="2"/>
  <c r="BF536" i="2"/>
  <c r="T536" i="2"/>
  <c r="R536" i="2"/>
  <c r="P536" i="2"/>
  <c r="BI533" i="2"/>
  <c r="BH533" i="2"/>
  <c r="BG533" i="2"/>
  <c r="BF533" i="2"/>
  <c r="T533" i="2"/>
  <c r="R533" i="2"/>
  <c r="P533" i="2"/>
  <c r="BI530" i="2"/>
  <c r="BH530" i="2"/>
  <c r="BG530" i="2"/>
  <c r="BF530" i="2"/>
  <c r="T530" i="2"/>
  <c r="R530" i="2"/>
  <c r="P530" i="2"/>
  <c r="BI529" i="2"/>
  <c r="BH529" i="2"/>
  <c r="BG529" i="2"/>
  <c r="BF529" i="2"/>
  <c r="T529" i="2"/>
  <c r="R529" i="2"/>
  <c r="P529" i="2"/>
  <c r="BI527" i="2"/>
  <c r="BH527" i="2"/>
  <c r="BG527" i="2"/>
  <c r="BF527" i="2"/>
  <c r="T527" i="2"/>
  <c r="R527" i="2"/>
  <c r="P527" i="2"/>
  <c r="BI525" i="2"/>
  <c r="BH525" i="2"/>
  <c r="BG525" i="2"/>
  <c r="BF525" i="2"/>
  <c r="T525" i="2"/>
  <c r="R525" i="2"/>
  <c r="P525" i="2"/>
  <c r="BI523" i="2"/>
  <c r="BH523" i="2"/>
  <c r="BG523" i="2"/>
  <c r="BF523" i="2"/>
  <c r="T523" i="2"/>
  <c r="R523" i="2"/>
  <c r="P523" i="2"/>
  <c r="BI522" i="2"/>
  <c r="BH522" i="2"/>
  <c r="BG522" i="2"/>
  <c r="BF522" i="2"/>
  <c r="T522" i="2"/>
  <c r="R522" i="2"/>
  <c r="P522" i="2"/>
  <c r="BI520" i="2"/>
  <c r="BH520" i="2"/>
  <c r="BG520" i="2"/>
  <c r="BF520" i="2"/>
  <c r="T520" i="2"/>
  <c r="R520" i="2"/>
  <c r="P520" i="2"/>
  <c r="BI518" i="2"/>
  <c r="BH518" i="2"/>
  <c r="BG518" i="2"/>
  <c r="BF518" i="2"/>
  <c r="T518" i="2"/>
  <c r="R518" i="2"/>
  <c r="P518" i="2"/>
  <c r="BI516" i="2"/>
  <c r="BH516" i="2"/>
  <c r="BG516" i="2"/>
  <c r="BF516" i="2"/>
  <c r="T516" i="2"/>
  <c r="R516" i="2"/>
  <c r="P516" i="2"/>
  <c r="BI512" i="2"/>
  <c r="BH512" i="2"/>
  <c r="BG512" i="2"/>
  <c r="BF512" i="2"/>
  <c r="T512" i="2"/>
  <c r="R512" i="2"/>
  <c r="P512" i="2"/>
  <c r="BI510" i="2"/>
  <c r="BH510" i="2"/>
  <c r="BG510" i="2"/>
  <c r="BF510" i="2"/>
  <c r="T510" i="2"/>
  <c r="R510" i="2"/>
  <c r="P510" i="2"/>
  <c r="BI506" i="2"/>
  <c r="BH506" i="2"/>
  <c r="BG506" i="2"/>
  <c r="BF506" i="2"/>
  <c r="T506" i="2"/>
  <c r="R506" i="2"/>
  <c r="P506" i="2"/>
  <c r="BI502" i="2"/>
  <c r="BH502" i="2"/>
  <c r="BG502" i="2"/>
  <c r="BF502" i="2"/>
  <c r="T502" i="2"/>
  <c r="R502" i="2"/>
  <c r="P502" i="2"/>
  <c r="BI499" i="2"/>
  <c r="BH499" i="2"/>
  <c r="BG499" i="2"/>
  <c r="BF499" i="2"/>
  <c r="T499" i="2"/>
  <c r="R499" i="2"/>
  <c r="P499" i="2"/>
  <c r="BI497" i="2"/>
  <c r="BH497" i="2"/>
  <c r="BG497" i="2"/>
  <c r="BF497" i="2"/>
  <c r="T497" i="2"/>
  <c r="R497" i="2"/>
  <c r="P497" i="2"/>
  <c r="BI495" i="2"/>
  <c r="BH495" i="2"/>
  <c r="BG495" i="2"/>
  <c r="BF495" i="2"/>
  <c r="T495" i="2"/>
  <c r="R495" i="2"/>
  <c r="P495" i="2"/>
  <c r="BI491" i="2"/>
  <c r="BH491" i="2"/>
  <c r="BG491" i="2"/>
  <c r="BF491" i="2"/>
  <c r="T491" i="2"/>
  <c r="R491" i="2"/>
  <c r="P491" i="2"/>
  <c r="BI488" i="2"/>
  <c r="BH488" i="2"/>
  <c r="BG488" i="2"/>
  <c r="BF488" i="2"/>
  <c r="T488" i="2"/>
  <c r="R488" i="2"/>
  <c r="P488" i="2"/>
  <c r="BI484" i="2"/>
  <c r="BH484" i="2"/>
  <c r="BG484" i="2"/>
  <c r="BF484" i="2"/>
  <c r="T484" i="2"/>
  <c r="R484" i="2"/>
  <c r="P484" i="2"/>
  <c r="BI480" i="2"/>
  <c r="BH480" i="2"/>
  <c r="BG480" i="2"/>
  <c r="BF480" i="2"/>
  <c r="T480" i="2"/>
  <c r="R480" i="2"/>
  <c r="P480" i="2"/>
  <c r="BI477" i="2"/>
  <c r="BH477" i="2"/>
  <c r="BG477" i="2"/>
  <c r="BF477" i="2"/>
  <c r="T477" i="2"/>
  <c r="R477" i="2"/>
  <c r="P477" i="2"/>
  <c r="BI473" i="2"/>
  <c r="BH473" i="2"/>
  <c r="BG473" i="2"/>
  <c r="BF473" i="2"/>
  <c r="T473" i="2"/>
  <c r="R473" i="2"/>
  <c r="P473" i="2"/>
  <c r="BI470" i="2"/>
  <c r="BH470" i="2"/>
  <c r="BG470" i="2"/>
  <c r="BF470" i="2"/>
  <c r="T470" i="2"/>
  <c r="T469" i="2" s="1"/>
  <c r="R470" i="2"/>
  <c r="R469" i="2"/>
  <c r="P470" i="2"/>
  <c r="P469" i="2" s="1"/>
  <c r="BI465" i="2"/>
  <c r="BH465" i="2"/>
  <c r="BG465" i="2"/>
  <c r="BF465" i="2"/>
  <c r="T465" i="2"/>
  <c r="R465" i="2"/>
  <c r="P465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1" i="2"/>
  <c r="BH461" i="2"/>
  <c r="BG461" i="2"/>
  <c r="BF461" i="2"/>
  <c r="T461" i="2"/>
  <c r="R461" i="2"/>
  <c r="P461" i="2"/>
  <c r="BI459" i="2"/>
  <c r="BH459" i="2"/>
  <c r="BG459" i="2"/>
  <c r="BF459" i="2"/>
  <c r="T459" i="2"/>
  <c r="R459" i="2"/>
  <c r="P459" i="2"/>
  <c r="BI457" i="2"/>
  <c r="BH457" i="2"/>
  <c r="BG457" i="2"/>
  <c r="BF457" i="2"/>
  <c r="T457" i="2"/>
  <c r="R457" i="2"/>
  <c r="P457" i="2"/>
  <c r="BI454" i="2"/>
  <c r="BH454" i="2"/>
  <c r="BG454" i="2"/>
  <c r="BF454" i="2"/>
  <c r="T454" i="2"/>
  <c r="R454" i="2"/>
  <c r="P454" i="2"/>
  <c r="BI452" i="2"/>
  <c r="BH452" i="2"/>
  <c r="BG452" i="2"/>
  <c r="BF452" i="2"/>
  <c r="T452" i="2"/>
  <c r="R452" i="2"/>
  <c r="P452" i="2"/>
  <c r="BI450" i="2"/>
  <c r="BH450" i="2"/>
  <c r="BG450" i="2"/>
  <c r="BF450" i="2"/>
  <c r="T450" i="2"/>
  <c r="R450" i="2"/>
  <c r="P450" i="2"/>
  <c r="BI449" i="2"/>
  <c r="BH449" i="2"/>
  <c r="BG449" i="2"/>
  <c r="BF449" i="2"/>
  <c r="T449" i="2"/>
  <c r="R449" i="2"/>
  <c r="P449" i="2"/>
  <c r="BI447" i="2"/>
  <c r="BH447" i="2"/>
  <c r="BG447" i="2"/>
  <c r="BF447" i="2"/>
  <c r="T447" i="2"/>
  <c r="R447" i="2"/>
  <c r="P447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39" i="2"/>
  <c r="BH439" i="2"/>
  <c r="BG439" i="2"/>
  <c r="BF439" i="2"/>
  <c r="T439" i="2"/>
  <c r="R439" i="2"/>
  <c r="P439" i="2"/>
  <c r="BI437" i="2"/>
  <c r="BH437" i="2"/>
  <c r="BG437" i="2"/>
  <c r="BF437" i="2"/>
  <c r="T437" i="2"/>
  <c r="R437" i="2"/>
  <c r="P437" i="2"/>
  <c r="BI435" i="2"/>
  <c r="BH435" i="2"/>
  <c r="BG435" i="2"/>
  <c r="BF435" i="2"/>
  <c r="T435" i="2"/>
  <c r="R435" i="2"/>
  <c r="P435" i="2"/>
  <c r="BI433" i="2"/>
  <c r="BH433" i="2"/>
  <c r="BG433" i="2"/>
  <c r="BF433" i="2"/>
  <c r="T433" i="2"/>
  <c r="R433" i="2"/>
  <c r="P433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4" i="2"/>
  <c r="BH424" i="2"/>
  <c r="BG424" i="2"/>
  <c r="BF424" i="2"/>
  <c r="T424" i="2"/>
  <c r="R424" i="2"/>
  <c r="P424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21" i="2"/>
  <c r="BH421" i="2"/>
  <c r="BG421" i="2"/>
  <c r="BF421" i="2"/>
  <c r="T421" i="2"/>
  <c r="R421" i="2"/>
  <c r="P421" i="2"/>
  <c r="BI419" i="2"/>
  <c r="BH419" i="2"/>
  <c r="BG419" i="2"/>
  <c r="BF419" i="2"/>
  <c r="T419" i="2"/>
  <c r="R419" i="2"/>
  <c r="P419" i="2"/>
  <c r="BI417" i="2"/>
  <c r="BH417" i="2"/>
  <c r="BG417" i="2"/>
  <c r="BF417" i="2"/>
  <c r="T417" i="2"/>
  <c r="R417" i="2"/>
  <c r="P417" i="2"/>
  <c r="BI415" i="2"/>
  <c r="BH415" i="2"/>
  <c r="BG415" i="2"/>
  <c r="BF415" i="2"/>
  <c r="T415" i="2"/>
  <c r="R415" i="2"/>
  <c r="P415" i="2"/>
  <c r="BI408" i="2"/>
  <c r="BH408" i="2"/>
  <c r="BG408" i="2"/>
  <c r="BF408" i="2"/>
  <c r="T408" i="2"/>
  <c r="R408" i="2"/>
  <c r="P408" i="2"/>
  <c r="BI396" i="2"/>
  <c r="BH396" i="2"/>
  <c r="BG396" i="2"/>
  <c r="BF396" i="2"/>
  <c r="T396" i="2"/>
  <c r="R396" i="2"/>
  <c r="P396" i="2"/>
  <c r="BI393" i="2"/>
  <c r="BH393" i="2"/>
  <c r="BG393" i="2"/>
  <c r="BF393" i="2"/>
  <c r="T393" i="2"/>
  <c r="R393" i="2"/>
  <c r="P393" i="2"/>
  <c r="BI389" i="2"/>
  <c r="BH389" i="2"/>
  <c r="BG389" i="2"/>
  <c r="BF389" i="2"/>
  <c r="T389" i="2"/>
  <c r="R389" i="2"/>
  <c r="P389" i="2"/>
  <c r="BI378" i="2"/>
  <c r="BH378" i="2"/>
  <c r="BG378" i="2"/>
  <c r="BF378" i="2"/>
  <c r="T378" i="2"/>
  <c r="R378" i="2"/>
  <c r="P378" i="2"/>
  <c r="BI376" i="2"/>
  <c r="BH376" i="2"/>
  <c r="BG376" i="2"/>
  <c r="BF376" i="2"/>
  <c r="T376" i="2"/>
  <c r="R376" i="2"/>
  <c r="P376" i="2"/>
  <c r="BI374" i="2"/>
  <c r="BH374" i="2"/>
  <c r="BG374" i="2"/>
  <c r="BF374" i="2"/>
  <c r="T374" i="2"/>
  <c r="R374" i="2"/>
  <c r="P374" i="2"/>
  <c r="BI372" i="2"/>
  <c r="BH372" i="2"/>
  <c r="BG372" i="2"/>
  <c r="BF372" i="2"/>
  <c r="T372" i="2"/>
  <c r="R372" i="2"/>
  <c r="P372" i="2"/>
  <c r="BI370" i="2"/>
  <c r="BH370" i="2"/>
  <c r="BG370" i="2"/>
  <c r="BF370" i="2"/>
  <c r="T370" i="2"/>
  <c r="R370" i="2"/>
  <c r="P370" i="2"/>
  <c r="BI368" i="2"/>
  <c r="BH368" i="2"/>
  <c r="BG368" i="2"/>
  <c r="BF368" i="2"/>
  <c r="T368" i="2"/>
  <c r="R368" i="2"/>
  <c r="P368" i="2"/>
  <c r="BI366" i="2"/>
  <c r="BH366" i="2"/>
  <c r="BG366" i="2"/>
  <c r="BF366" i="2"/>
  <c r="T366" i="2"/>
  <c r="R366" i="2"/>
  <c r="P366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59" i="2"/>
  <c r="BH359" i="2"/>
  <c r="BG359" i="2"/>
  <c r="BF359" i="2"/>
  <c r="T359" i="2"/>
  <c r="R359" i="2"/>
  <c r="P359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0" i="2"/>
  <c r="BH350" i="2"/>
  <c r="BG350" i="2"/>
  <c r="BF350" i="2"/>
  <c r="T350" i="2"/>
  <c r="R350" i="2"/>
  <c r="P350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7" i="2"/>
  <c r="BH337" i="2"/>
  <c r="BG337" i="2"/>
  <c r="BF337" i="2"/>
  <c r="T337" i="2"/>
  <c r="R337" i="2"/>
  <c r="P337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2" i="2"/>
  <c r="BH312" i="2"/>
  <c r="BG312" i="2"/>
  <c r="BF312" i="2"/>
  <c r="T312" i="2"/>
  <c r="R312" i="2"/>
  <c r="P312" i="2"/>
  <c r="BI309" i="2"/>
  <c r="BH309" i="2"/>
  <c r="BG309" i="2"/>
  <c r="BF309" i="2"/>
  <c r="T309" i="2"/>
  <c r="R309" i="2"/>
  <c r="P309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T264" i="2" s="1"/>
  <c r="R265" i="2"/>
  <c r="R264" i="2" s="1"/>
  <c r="P265" i="2"/>
  <c r="P264" i="2" s="1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35" i="2"/>
  <c r="BH235" i="2"/>
  <c r="BG235" i="2"/>
  <c r="BF235" i="2"/>
  <c r="T235" i="2"/>
  <c r="R235" i="2"/>
  <c r="P235" i="2"/>
  <c r="BI223" i="2"/>
  <c r="BH223" i="2"/>
  <c r="BG223" i="2"/>
  <c r="BF223" i="2"/>
  <c r="T223" i="2"/>
  <c r="R223" i="2"/>
  <c r="P223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8" i="2"/>
  <c r="BH148" i="2"/>
  <c r="BG148" i="2"/>
  <c r="BF148" i="2"/>
  <c r="T148" i="2"/>
  <c r="R148" i="2"/>
  <c r="P148" i="2"/>
  <c r="BI143" i="2"/>
  <c r="BH143" i="2"/>
  <c r="BG143" i="2"/>
  <c r="BF143" i="2"/>
  <c r="T143" i="2"/>
  <c r="R143" i="2"/>
  <c r="P143" i="2"/>
  <c r="F134" i="2"/>
  <c r="E132" i="2"/>
  <c r="F89" i="2"/>
  <c r="E87" i="2"/>
  <c r="J24" i="2"/>
  <c r="E24" i="2"/>
  <c r="J92" i="2" s="1"/>
  <c r="J23" i="2"/>
  <c r="J21" i="2"/>
  <c r="E21" i="2"/>
  <c r="J136" i="2" s="1"/>
  <c r="J20" i="2"/>
  <c r="J18" i="2"/>
  <c r="E18" i="2"/>
  <c r="F137" i="2" s="1"/>
  <c r="J17" i="2"/>
  <c r="J15" i="2"/>
  <c r="E15" i="2"/>
  <c r="F136" i="2" s="1"/>
  <c r="J14" i="2"/>
  <c r="J12" i="2"/>
  <c r="J89" i="2" s="1"/>
  <c r="E7" i="2"/>
  <c r="E130" i="2"/>
  <c r="L90" i="1"/>
  <c r="AM90" i="1"/>
  <c r="AM89" i="1"/>
  <c r="L89" i="1"/>
  <c r="AM87" i="1"/>
  <c r="L87" i="1"/>
  <c r="L85" i="1"/>
  <c r="L84" i="1"/>
  <c r="BK140" i="6"/>
  <c r="J140" i="6"/>
  <c r="BK139" i="6"/>
  <c r="J139" i="6"/>
  <c r="BK138" i="6"/>
  <c r="J138" i="6"/>
  <c r="BK137" i="6"/>
  <c r="BK136" i="6"/>
  <c r="J135" i="6"/>
  <c r="J134" i="6"/>
  <c r="J133" i="6"/>
  <c r="BK132" i="6"/>
  <c r="J131" i="6"/>
  <c r="J130" i="6"/>
  <c r="J129" i="6"/>
  <c r="J128" i="6"/>
  <c r="J127" i="6"/>
  <c r="J126" i="6"/>
  <c r="BK125" i="6"/>
  <c r="BK124" i="6"/>
  <c r="BK123" i="6"/>
  <c r="BK122" i="6"/>
  <c r="BK121" i="6"/>
  <c r="BK120" i="6"/>
  <c r="J119" i="6"/>
  <c r="BK165" i="5"/>
  <c r="BK163" i="5"/>
  <c r="J162" i="5"/>
  <c r="J160" i="5"/>
  <c r="J159" i="5"/>
  <c r="J157" i="5"/>
  <c r="BK156" i="5"/>
  <c r="J155" i="5"/>
  <c r="J153" i="5"/>
  <c r="BK152" i="5"/>
  <c r="J151" i="5"/>
  <c r="BK150" i="5"/>
  <c r="BK148" i="5"/>
  <c r="BK147" i="5"/>
  <c r="BK146" i="5"/>
  <c r="BK144" i="5"/>
  <c r="BK143" i="5"/>
  <c r="BK142" i="5"/>
  <c r="J141" i="5"/>
  <c r="J140" i="5"/>
  <c r="J139" i="5"/>
  <c r="J138" i="5"/>
  <c r="J137" i="5"/>
  <c r="BK134" i="5"/>
  <c r="BK131" i="5"/>
  <c r="BK130" i="5"/>
  <c r="BK128" i="5"/>
  <c r="J124" i="5"/>
  <c r="J152" i="4"/>
  <c r="BK150" i="4"/>
  <c r="BK148" i="4"/>
  <c r="J147" i="4"/>
  <c r="BK146" i="4"/>
  <c r="J144" i="4"/>
  <c r="BK143" i="4"/>
  <c r="BK141" i="4"/>
  <c r="J139" i="4"/>
  <c r="BK136" i="4"/>
  <c r="BK135" i="4"/>
  <c r="J134" i="4"/>
  <c r="BK132" i="4"/>
  <c r="J130" i="4"/>
  <c r="J129" i="4"/>
  <c r="BK128" i="4"/>
  <c r="J126" i="4"/>
  <c r="BK124" i="4"/>
  <c r="BK167" i="3"/>
  <c r="BK165" i="3"/>
  <c r="J163" i="3"/>
  <c r="J162" i="3"/>
  <c r="BK158" i="3"/>
  <c r="J149" i="3"/>
  <c r="BK147" i="3"/>
  <c r="BK144" i="3"/>
  <c r="BK138" i="3"/>
  <c r="J129" i="3"/>
  <c r="J124" i="3"/>
  <c r="BK654" i="2"/>
  <c r="BK648" i="2"/>
  <c r="J646" i="2"/>
  <c r="BK645" i="2"/>
  <c r="J643" i="2"/>
  <c r="J641" i="2"/>
  <c r="J637" i="2"/>
  <c r="BK632" i="2"/>
  <c r="J630" i="2"/>
  <c r="BK629" i="2"/>
  <c r="J628" i="2"/>
  <c r="J626" i="2"/>
  <c r="J624" i="2"/>
  <c r="J623" i="2"/>
  <c r="J621" i="2"/>
  <c r="J619" i="2"/>
  <c r="J618" i="2"/>
  <c r="BK613" i="2"/>
  <c r="BK612" i="2"/>
  <c r="BK610" i="2"/>
  <c r="J609" i="2"/>
  <c r="J606" i="2"/>
  <c r="J603" i="2"/>
  <c r="J602" i="2"/>
  <c r="BK599" i="2"/>
  <c r="J598" i="2"/>
  <c r="J596" i="2"/>
  <c r="BK593" i="2"/>
  <c r="BK590" i="2"/>
  <c r="BK588" i="2"/>
  <c r="BK586" i="2"/>
  <c r="J586" i="2"/>
  <c r="BK584" i="2"/>
  <c r="BK582" i="2"/>
  <c r="J580" i="2"/>
  <c r="BK579" i="2"/>
  <c r="BK577" i="2"/>
  <c r="BK574" i="2"/>
  <c r="J569" i="2"/>
  <c r="J567" i="2"/>
  <c r="J565" i="2"/>
  <c r="BK564" i="2"/>
  <c r="J563" i="2"/>
  <c r="BK560" i="2"/>
  <c r="BK556" i="2"/>
  <c r="BK549" i="2"/>
  <c r="J549" i="2"/>
  <c r="BK547" i="2"/>
  <c r="J547" i="2"/>
  <c r="BK544" i="2"/>
  <c r="J544" i="2"/>
  <c r="J543" i="2"/>
  <c r="J540" i="2"/>
  <c r="J537" i="2"/>
  <c r="J536" i="2"/>
  <c r="BK533" i="2"/>
  <c r="J530" i="2"/>
  <c r="BK529" i="2"/>
  <c r="J529" i="2"/>
  <c r="BK527" i="2"/>
  <c r="J527" i="2"/>
  <c r="BK525" i="2"/>
  <c r="J525" i="2"/>
  <c r="J523" i="2"/>
  <c r="J522" i="2"/>
  <c r="BK520" i="2"/>
  <c r="BK518" i="2"/>
  <c r="BK516" i="2"/>
  <c r="BK512" i="2"/>
  <c r="BK510" i="2"/>
  <c r="J506" i="2"/>
  <c r="BK502" i="2"/>
  <c r="J499" i="2"/>
  <c r="J497" i="2"/>
  <c r="J495" i="2"/>
  <c r="BK491" i="2"/>
  <c r="BK488" i="2"/>
  <c r="J484" i="2"/>
  <c r="J480" i="2"/>
  <c r="BK477" i="2"/>
  <c r="BK473" i="2"/>
  <c r="BK470" i="2"/>
  <c r="J465" i="2"/>
  <c r="BK464" i="2"/>
  <c r="J462" i="2"/>
  <c r="BK459" i="2"/>
  <c r="BK457" i="2"/>
  <c r="J454" i="2"/>
  <c r="BK452" i="2"/>
  <c r="BK450" i="2"/>
  <c r="BK449" i="2"/>
  <c r="BK447" i="2"/>
  <c r="BK442" i="2"/>
  <c r="BK441" i="2"/>
  <c r="BK439" i="2"/>
  <c r="BK437" i="2"/>
  <c r="J435" i="2"/>
  <c r="J433" i="2"/>
  <c r="BK430" i="2"/>
  <c r="J428" i="2"/>
  <c r="J426" i="2"/>
  <c r="J424" i="2"/>
  <c r="J423" i="2"/>
  <c r="BK422" i="2"/>
  <c r="J421" i="2"/>
  <c r="BK419" i="2"/>
  <c r="J417" i="2"/>
  <c r="BK415" i="2"/>
  <c r="J408" i="2"/>
  <c r="J396" i="2"/>
  <c r="J393" i="2"/>
  <c r="BK389" i="2"/>
  <c r="J378" i="2"/>
  <c r="J376" i="2"/>
  <c r="BK374" i="2"/>
  <c r="BK372" i="2"/>
  <c r="J370" i="2"/>
  <c r="J368" i="2"/>
  <c r="BK366" i="2"/>
  <c r="J363" i="2"/>
  <c r="J362" i="2"/>
  <c r="BK359" i="2"/>
  <c r="BK355" i="2"/>
  <c r="BK354" i="2"/>
  <c r="J350" i="2"/>
  <c r="BK348" i="2"/>
  <c r="BK347" i="2"/>
  <c r="BK345" i="2"/>
  <c r="J341" i="2"/>
  <c r="J340" i="2"/>
  <c r="J337" i="2"/>
  <c r="J333" i="2"/>
  <c r="J332" i="2"/>
  <c r="BK330" i="2"/>
  <c r="J327" i="2"/>
  <c r="J326" i="2"/>
  <c r="J323" i="2"/>
  <c r="J321" i="2"/>
  <c r="J319" i="2"/>
  <c r="J318" i="2"/>
  <c r="J317" i="2"/>
  <c r="J316" i="2"/>
  <c r="BK315" i="2"/>
  <c r="J312" i="2"/>
  <c r="BK309" i="2"/>
  <c r="J305" i="2"/>
  <c r="BK303" i="2"/>
  <c r="BK294" i="2"/>
  <c r="BK292" i="2"/>
  <c r="J290" i="2"/>
  <c r="BK287" i="2"/>
  <c r="J285" i="2"/>
  <c r="BK283" i="2"/>
  <c r="J281" i="2"/>
  <c r="J279" i="2"/>
  <c r="J276" i="2"/>
  <c r="J274" i="2"/>
  <c r="J270" i="2"/>
  <c r="J268" i="2"/>
  <c r="BK265" i="2"/>
  <c r="BK257" i="2"/>
  <c r="J256" i="2"/>
  <c r="J254" i="2"/>
  <c r="BK235" i="2"/>
  <c r="J223" i="2"/>
  <c r="BK217" i="2"/>
  <c r="J215" i="2"/>
  <c r="J213" i="2"/>
  <c r="J210" i="2"/>
  <c r="BK208" i="2"/>
  <c r="BK205" i="2"/>
  <c r="J203" i="2"/>
  <c r="J201" i="2"/>
  <c r="BK199" i="2"/>
  <c r="J198" i="2"/>
  <c r="J196" i="2"/>
  <c r="J193" i="2"/>
  <c r="J192" i="2"/>
  <c r="BK188" i="2"/>
  <c r="J187" i="2"/>
  <c r="J182" i="2"/>
  <c r="BK178" i="2"/>
  <c r="BK176" i="2"/>
  <c r="J174" i="2"/>
  <c r="BK173" i="2"/>
  <c r="J172" i="2"/>
  <c r="BK171" i="2"/>
  <c r="BK169" i="2"/>
  <c r="J166" i="2"/>
  <c r="J162" i="2"/>
  <c r="J160" i="2"/>
  <c r="BK159" i="2"/>
  <c r="J156" i="2"/>
  <c r="BK155" i="2"/>
  <c r="J152" i="2"/>
  <c r="J148" i="2"/>
  <c r="BK143" i="2"/>
  <c r="J137" i="6"/>
  <c r="J136" i="6"/>
  <c r="BK135" i="6"/>
  <c r="BK134" i="6"/>
  <c r="BK133" i="6"/>
  <c r="J132" i="6"/>
  <c r="BK131" i="6"/>
  <c r="BK130" i="6"/>
  <c r="BK129" i="6"/>
  <c r="BK128" i="6"/>
  <c r="BK127" i="6"/>
  <c r="BK126" i="6"/>
  <c r="J125" i="6"/>
  <c r="J124" i="6"/>
  <c r="J123" i="6"/>
  <c r="J122" i="6"/>
  <c r="J121" i="6"/>
  <c r="J120" i="6"/>
  <c r="BK119" i="6"/>
  <c r="J165" i="5"/>
  <c r="J163" i="5"/>
  <c r="BK162" i="5"/>
  <c r="BK160" i="5"/>
  <c r="BK159" i="5"/>
  <c r="BK157" i="5"/>
  <c r="J156" i="5"/>
  <c r="BK155" i="5"/>
  <c r="BK153" i="5"/>
  <c r="J152" i="5"/>
  <c r="BK151" i="5"/>
  <c r="J150" i="5"/>
  <c r="J148" i="5"/>
  <c r="J147" i="5"/>
  <c r="J146" i="5"/>
  <c r="J144" i="5"/>
  <c r="J143" i="5"/>
  <c r="J142" i="5"/>
  <c r="BK141" i="5"/>
  <c r="BK140" i="5"/>
  <c r="BK139" i="5"/>
  <c r="BK138" i="5"/>
  <c r="BK137" i="5"/>
  <c r="J134" i="5"/>
  <c r="J131" i="5"/>
  <c r="J130" i="5"/>
  <c r="J128" i="5"/>
  <c r="BK124" i="5"/>
  <c r="BK152" i="4"/>
  <c r="J150" i="4"/>
  <c r="J148" i="4"/>
  <c r="BK147" i="4"/>
  <c r="J146" i="4"/>
  <c r="BK144" i="4"/>
  <c r="J143" i="4"/>
  <c r="J141" i="4"/>
  <c r="BK139" i="4"/>
  <c r="J136" i="4"/>
  <c r="J135" i="4"/>
  <c r="BK134" i="4"/>
  <c r="J132" i="4"/>
  <c r="BK130" i="4"/>
  <c r="BK129" i="4"/>
  <c r="J128" i="4"/>
  <c r="BK126" i="4"/>
  <c r="J124" i="4"/>
  <c r="J167" i="3"/>
  <c r="J165" i="3"/>
  <c r="BK163" i="3"/>
  <c r="BK162" i="3"/>
  <c r="J158" i="3"/>
  <c r="BK149" i="3"/>
  <c r="J147" i="3"/>
  <c r="J144" i="3"/>
  <c r="J138" i="3"/>
  <c r="BK129" i="3"/>
  <c r="BK124" i="3"/>
  <c r="BK664" i="2"/>
  <c r="J664" i="2"/>
  <c r="BK662" i="2"/>
  <c r="J662" i="2"/>
  <c r="J654" i="2"/>
  <c r="J648" i="2"/>
  <c r="BK646" i="2"/>
  <c r="J645" i="2"/>
  <c r="BK643" i="2"/>
  <c r="BK641" i="2"/>
  <c r="BK637" i="2"/>
  <c r="J632" i="2"/>
  <c r="BK630" i="2"/>
  <c r="J629" i="2"/>
  <c r="BK628" i="2"/>
  <c r="BK626" i="2"/>
  <c r="BK624" i="2"/>
  <c r="BK623" i="2"/>
  <c r="BK621" i="2"/>
  <c r="BK619" i="2"/>
  <c r="BK618" i="2"/>
  <c r="J613" i="2"/>
  <c r="J612" i="2"/>
  <c r="J610" i="2"/>
  <c r="BK609" i="2"/>
  <c r="BK606" i="2"/>
  <c r="BK603" i="2"/>
  <c r="BK602" i="2"/>
  <c r="J599" i="2"/>
  <c r="BK598" i="2"/>
  <c r="BK596" i="2"/>
  <c r="J593" i="2"/>
  <c r="J590" i="2"/>
  <c r="J588" i="2"/>
  <c r="J584" i="2"/>
  <c r="J582" i="2"/>
  <c r="BK580" i="2"/>
  <c r="J579" i="2"/>
  <c r="J577" i="2"/>
  <c r="J574" i="2"/>
  <c r="BK571" i="2"/>
  <c r="J571" i="2"/>
  <c r="BK569" i="2"/>
  <c r="BK567" i="2"/>
  <c r="BK565" i="2"/>
  <c r="J564" i="2"/>
  <c r="BK563" i="2"/>
  <c r="J560" i="2"/>
  <c r="J556" i="2"/>
  <c r="BK553" i="2"/>
  <c r="J553" i="2"/>
  <c r="BK543" i="2"/>
  <c r="BK540" i="2"/>
  <c r="BK537" i="2"/>
  <c r="BK536" i="2"/>
  <c r="J533" i="2"/>
  <c r="BK530" i="2"/>
  <c r="BK523" i="2"/>
  <c r="BK522" i="2"/>
  <c r="J520" i="2"/>
  <c r="J518" i="2"/>
  <c r="J516" i="2"/>
  <c r="J512" i="2"/>
  <c r="J510" i="2"/>
  <c r="BK506" i="2"/>
  <c r="J502" i="2"/>
  <c r="BK499" i="2"/>
  <c r="BK497" i="2"/>
  <c r="BK495" i="2"/>
  <c r="J491" i="2"/>
  <c r="J488" i="2"/>
  <c r="BK484" i="2"/>
  <c r="BK480" i="2"/>
  <c r="J477" i="2"/>
  <c r="J473" i="2"/>
  <c r="J470" i="2"/>
  <c r="BK465" i="2"/>
  <c r="J464" i="2"/>
  <c r="BK462" i="2"/>
  <c r="BK461" i="2"/>
  <c r="J461" i="2"/>
  <c r="J459" i="2"/>
  <c r="J457" i="2"/>
  <c r="BK454" i="2"/>
  <c r="J452" i="2"/>
  <c r="J450" i="2"/>
  <c r="J449" i="2"/>
  <c r="J447" i="2"/>
  <c r="J442" i="2"/>
  <c r="J441" i="2"/>
  <c r="J439" i="2"/>
  <c r="J437" i="2"/>
  <c r="BK435" i="2"/>
  <c r="BK433" i="2"/>
  <c r="J430" i="2"/>
  <c r="BK428" i="2"/>
  <c r="BK426" i="2"/>
  <c r="BK424" i="2"/>
  <c r="BK423" i="2"/>
  <c r="J422" i="2"/>
  <c r="BK421" i="2"/>
  <c r="J419" i="2"/>
  <c r="BK417" i="2"/>
  <c r="J415" i="2"/>
  <c r="BK408" i="2"/>
  <c r="BK396" i="2"/>
  <c r="BK393" i="2"/>
  <c r="J389" i="2"/>
  <c r="BK378" i="2"/>
  <c r="BK376" i="2"/>
  <c r="J374" i="2"/>
  <c r="J372" i="2"/>
  <c r="BK370" i="2"/>
  <c r="BK368" i="2"/>
  <c r="J366" i="2"/>
  <c r="BK363" i="2"/>
  <c r="BK362" i="2"/>
  <c r="J359" i="2"/>
  <c r="J355" i="2"/>
  <c r="J354" i="2"/>
  <c r="BK350" i="2"/>
  <c r="J348" i="2"/>
  <c r="J347" i="2"/>
  <c r="J345" i="2"/>
  <c r="BK341" i="2"/>
  <c r="BK340" i="2"/>
  <c r="BK337" i="2"/>
  <c r="BK333" i="2"/>
  <c r="BK332" i="2"/>
  <c r="J330" i="2"/>
  <c r="BK327" i="2"/>
  <c r="BK326" i="2"/>
  <c r="BK323" i="2"/>
  <c r="BK321" i="2"/>
  <c r="BK319" i="2"/>
  <c r="BK318" i="2"/>
  <c r="BK317" i="2"/>
  <c r="BK316" i="2"/>
  <c r="J315" i="2"/>
  <c r="BK312" i="2"/>
  <c r="J309" i="2"/>
  <c r="BK305" i="2"/>
  <c r="J303" i="2"/>
  <c r="J294" i="2"/>
  <c r="J292" i="2"/>
  <c r="BK290" i="2"/>
  <c r="J287" i="2"/>
  <c r="BK285" i="2"/>
  <c r="J283" i="2"/>
  <c r="BK281" i="2"/>
  <c r="BK279" i="2"/>
  <c r="BK276" i="2"/>
  <c r="BK274" i="2"/>
  <c r="BK270" i="2"/>
  <c r="BK268" i="2"/>
  <c r="J265" i="2"/>
  <c r="J257" i="2"/>
  <c r="BK256" i="2"/>
  <c r="BK254" i="2"/>
  <c r="J235" i="2"/>
  <c r="BK223" i="2"/>
  <c r="J217" i="2"/>
  <c r="BK215" i="2"/>
  <c r="BK213" i="2"/>
  <c r="BK210" i="2"/>
  <c r="J208" i="2"/>
  <c r="J205" i="2"/>
  <c r="BK203" i="2"/>
  <c r="BK201" i="2"/>
  <c r="J199" i="2"/>
  <c r="BK198" i="2"/>
  <c r="BK196" i="2"/>
  <c r="BK193" i="2"/>
  <c r="BK192" i="2"/>
  <c r="J188" i="2"/>
  <c r="BK187" i="2"/>
  <c r="BK182" i="2"/>
  <c r="J178" i="2"/>
  <c r="J176" i="2"/>
  <c r="BK174" i="2"/>
  <c r="J173" i="2"/>
  <c r="BK172" i="2"/>
  <c r="J171" i="2"/>
  <c r="J169" i="2"/>
  <c r="BK166" i="2"/>
  <c r="BK162" i="2"/>
  <c r="BK160" i="2"/>
  <c r="J159" i="2"/>
  <c r="BK156" i="2"/>
  <c r="J155" i="2"/>
  <c r="BK152" i="2"/>
  <c r="BK148" i="2"/>
  <c r="J143" i="2"/>
  <c r="AS94" i="1"/>
  <c r="W29" i="7" l="1"/>
  <c r="W30" i="7"/>
  <c r="W31" i="7"/>
  <c r="AY118" i="7"/>
  <c r="AK29" i="7"/>
  <c r="AT118" i="7"/>
  <c r="AK26" i="7"/>
  <c r="P142" i="2"/>
  <c r="R142" i="2"/>
  <c r="BK195" i="2"/>
  <c r="J195" i="2"/>
  <c r="J99" i="2"/>
  <c r="R195" i="2"/>
  <c r="T195" i="2"/>
  <c r="P207" i="2"/>
  <c r="T207" i="2"/>
  <c r="BK267" i="2"/>
  <c r="J267" i="2" s="1"/>
  <c r="J102" i="2" s="1"/>
  <c r="T267" i="2"/>
  <c r="P325" i="2"/>
  <c r="R325" i="2"/>
  <c r="T325" i="2"/>
  <c r="P329" i="2"/>
  <c r="R329" i="2"/>
  <c r="BK456" i="2"/>
  <c r="J456" i="2"/>
  <c r="J105" i="2"/>
  <c r="T456" i="2"/>
  <c r="P472" i="2"/>
  <c r="R472" i="2"/>
  <c r="BK519" i="2"/>
  <c r="J519" i="2"/>
  <c r="J109" i="2" s="1"/>
  <c r="P519" i="2"/>
  <c r="T519" i="2"/>
  <c r="P528" i="2"/>
  <c r="T528" i="2"/>
  <c r="R562" i="2"/>
  <c r="T562" i="2"/>
  <c r="P568" i="2"/>
  <c r="T568" i="2"/>
  <c r="P583" i="2"/>
  <c r="BK587" i="2"/>
  <c r="J587" i="2"/>
  <c r="J114" i="2" s="1"/>
  <c r="R587" i="2"/>
  <c r="BK605" i="2"/>
  <c r="J605" i="2" s="1"/>
  <c r="J115" i="2" s="1"/>
  <c r="R605" i="2"/>
  <c r="BK620" i="2"/>
  <c r="J620" i="2" s="1"/>
  <c r="J116" i="2" s="1"/>
  <c r="R620" i="2"/>
  <c r="BK631" i="2"/>
  <c r="J631" i="2" s="1"/>
  <c r="J117" i="2" s="1"/>
  <c r="T631" i="2"/>
  <c r="P661" i="2"/>
  <c r="P660" i="2" s="1"/>
  <c r="T661" i="2"/>
  <c r="T660" i="2"/>
  <c r="P128" i="3"/>
  <c r="P122" i="3" s="1"/>
  <c r="P121" i="3" s="1"/>
  <c r="AU96" i="1" s="1"/>
  <c r="R128" i="3"/>
  <c r="R122" i="3" s="1"/>
  <c r="R121" i="3" s="1"/>
  <c r="BK161" i="3"/>
  <c r="J161" i="3"/>
  <c r="J100" i="3" s="1"/>
  <c r="R161" i="3"/>
  <c r="BK123" i="4"/>
  <c r="R123" i="4"/>
  <c r="BK138" i="4"/>
  <c r="J138" i="4" s="1"/>
  <c r="J99" i="4" s="1"/>
  <c r="R138" i="4"/>
  <c r="BK145" i="4"/>
  <c r="J145" i="4" s="1"/>
  <c r="J100" i="4" s="1"/>
  <c r="R145" i="4"/>
  <c r="BK123" i="5"/>
  <c r="R123" i="5"/>
  <c r="P136" i="5"/>
  <c r="R136" i="5"/>
  <c r="BK142" i="2"/>
  <c r="J142" i="2" s="1"/>
  <c r="J98" i="2" s="1"/>
  <c r="T142" i="2"/>
  <c r="P195" i="2"/>
  <c r="BK207" i="2"/>
  <c r="J207" i="2" s="1"/>
  <c r="J100" i="2" s="1"/>
  <c r="R207" i="2"/>
  <c r="P267" i="2"/>
  <c r="R267" i="2"/>
  <c r="BK325" i="2"/>
  <c r="J325" i="2" s="1"/>
  <c r="J103" i="2" s="1"/>
  <c r="BK329" i="2"/>
  <c r="J329" i="2"/>
  <c r="J104" i="2" s="1"/>
  <c r="T329" i="2"/>
  <c r="P456" i="2"/>
  <c r="R456" i="2"/>
  <c r="BK472" i="2"/>
  <c r="J472" i="2" s="1"/>
  <c r="J108" i="2" s="1"/>
  <c r="T472" i="2"/>
  <c r="R519" i="2"/>
  <c r="BK528" i="2"/>
  <c r="J528" i="2" s="1"/>
  <c r="J110" i="2" s="1"/>
  <c r="R528" i="2"/>
  <c r="BK562" i="2"/>
  <c r="J562" i="2" s="1"/>
  <c r="J111" i="2" s="1"/>
  <c r="P562" i="2"/>
  <c r="BK568" i="2"/>
  <c r="J568" i="2" s="1"/>
  <c r="J112" i="2" s="1"/>
  <c r="R568" i="2"/>
  <c r="BK583" i="2"/>
  <c r="J583" i="2" s="1"/>
  <c r="J113" i="2" s="1"/>
  <c r="R583" i="2"/>
  <c r="T583" i="2"/>
  <c r="P587" i="2"/>
  <c r="T587" i="2"/>
  <c r="P605" i="2"/>
  <c r="T605" i="2"/>
  <c r="P620" i="2"/>
  <c r="T620" i="2"/>
  <c r="P631" i="2"/>
  <c r="R631" i="2"/>
  <c r="BK661" i="2"/>
  <c r="J661" i="2"/>
  <c r="J120" i="2" s="1"/>
  <c r="R661" i="2"/>
  <c r="R660" i="2" s="1"/>
  <c r="BK128" i="3"/>
  <c r="J128" i="3" s="1"/>
  <c r="J99" i="3" s="1"/>
  <c r="T128" i="3"/>
  <c r="T122" i="3"/>
  <c r="T121" i="3" s="1"/>
  <c r="P161" i="3"/>
  <c r="T161" i="3"/>
  <c r="P123" i="4"/>
  <c r="T123" i="4"/>
  <c r="P138" i="4"/>
  <c r="T138" i="4"/>
  <c r="P145" i="4"/>
  <c r="T145" i="4"/>
  <c r="P123" i="5"/>
  <c r="P122" i="5" s="1"/>
  <c r="P121" i="5" s="1"/>
  <c r="AU98" i="1" s="1"/>
  <c r="T123" i="5"/>
  <c r="BK136" i="5"/>
  <c r="J136" i="5"/>
  <c r="J100" i="5" s="1"/>
  <c r="T136" i="5"/>
  <c r="BK118" i="6"/>
  <c r="J118" i="6"/>
  <c r="J97" i="6" s="1"/>
  <c r="P118" i="6"/>
  <c r="P117" i="6"/>
  <c r="AU99" i="1"/>
  <c r="R118" i="6"/>
  <c r="R117" i="6" s="1"/>
  <c r="T118" i="6"/>
  <c r="T117" i="6"/>
  <c r="E85" i="2"/>
  <c r="J91" i="2"/>
  <c r="F92" i="2"/>
  <c r="J134" i="2"/>
  <c r="J137" i="2"/>
  <c r="BE148" i="2"/>
  <c r="BE152" i="2"/>
  <c r="BE156" i="2"/>
  <c r="BE159" i="2"/>
  <c r="BE162" i="2"/>
  <c r="BE166" i="2"/>
  <c r="BE172" i="2"/>
  <c r="BE174" i="2"/>
  <c r="BE178" i="2"/>
  <c r="BE182" i="2"/>
  <c r="BE187" i="2"/>
  <c r="BE188" i="2"/>
  <c r="BE192" i="2"/>
  <c r="BE196" i="2"/>
  <c r="BE199" i="2"/>
  <c r="BE201" i="2"/>
  <c r="BE205" i="2"/>
  <c r="BE208" i="2"/>
  <c r="BE210" i="2"/>
  <c r="BE213" i="2"/>
  <c r="BE217" i="2"/>
  <c r="BE235" i="2"/>
  <c r="BE254" i="2"/>
  <c r="BE257" i="2"/>
  <c r="BE270" i="2"/>
  <c r="BE274" i="2"/>
  <c r="BE276" i="2"/>
  <c r="BE279" i="2"/>
  <c r="BE283" i="2"/>
  <c r="BE287" i="2"/>
  <c r="BE303" i="2"/>
  <c r="BE309" i="2"/>
  <c r="BE312" i="2"/>
  <c r="BE316" i="2"/>
  <c r="BE317" i="2"/>
  <c r="BE319" i="2"/>
  <c r="BE321" i="2"/>
  <c r="BE326" i="2"/>
  <c r="BE327" i="2"/>
  <c r="BE332" i="2"/>
  <c r="BE333" i="2"/>
  <c r="BE347" i="2"/>
  <c r="BE348" i="2"/>
  <c r="BE350" i="2"/>
  <c r="BE359" i="2"/>
  <c r="BE362" i="2"/>
  <c r="BE363" i="2"/>
  <c r="BE366" i="2"/>
  <c r="BE368" i="2"/>
  <c r="BE370" i="2"/>
  <c r="BE372" i="2"/>
  <c r="BE378" i="2"/>
  <c r="BE396" i="2"/>
  <c r="BE408" i="2"/>
  <c r="BE417" i="2"/>
  <c r="BE421" i="2"/>
  <c r="BE423" i="2"/>
  <c r="BE426" i="2"/>
  <c r="BE428" i="2"/>
  <c r="BE433" i="2"/>
  <c r="BE435" i="2"/>
  <c r="BE441" i="2"/>
  <c r="BE457" i="2"/>
  <c r="BE459" i="2"/>
  <c r="BE461" i="2"/>
  <c r="BE464" i="2"/>
  <c r="BE480" i="2"/>
  <c r="BE491" i="2"/>
  <c r="BE497" i="2"/>
  <c r="BE499" i="2"/>
  <c r="BE510" i="2"/>
  <c r="BE518" i="2"/>
  <c r="BE520" i="2"/>
  <c r="BE525" i="2"/>
  <c r="BE533" i="2"/>
  <c r="BE537" i="2"/>
  <c r="BE560" i="2"/>
  <c r="BE564" i="2"/>
  <c r="BE567" i="2"/>
  <c r="BE574" i="2"/>
  <c r="BE577" i="2"/>
  <c r="BE579" i="2"/>
  <c r="BE582" i="2"/>
  <c r="BE593" i="2"/>
  <c r="BE596" i="2"/>
  <c r="BE599" i="2"/>
  <c r="BE602" i="2"/>
  <c r="BE603" i="2"/>
  <c r="BE606" i="2"/>
  <c r="BE613" i="2"/>
  <c r="BE618" i="2"/>
  <c r="BE623" i="2"/>
  <c r="BE626" i="2"/>
  <c r="BE628" i="2"/>
  <c r="BE632" i="2"/>
  <c r="BE643" i="2"/>
  <c r="BE645" i="2"/>
  <c r="BE648" i="2"/>
  <c r="BE662" i="2"/>
  <c r="BE664" i="2"/>
  <c r="BK469" i="2"/>
  <c r="J469" i="2" s="1"/>
  <c r="J106" i="2" s="1"/>
  <c r="F91" i="3"/>
  <c r="F92" i="3"/>
  <c r="E111" i="3"/>
  <c r="J115" i="3"/>
  <c r="J117" i="3"/>
  <c r="J118" i="3"/>
  <c r="BE147" i="3"/>
  <c r="BE149" i="3"/>
  <c r="BE162" i="3"/>
  <c r="BE167" i="3"/>
  <c r="BK123" i="3"/>
  <c r="J123" i="3"/>
  <c r="J98" i="3" s="1"/>
  <c r="BK166" i="3"/>
  <c r="J166" i="3" s="1"/>
  <c r="J101" i="3" s="1"/>
  <c r="E85" i="4"/>
  <c r="J89" i="4"/>
  <c r="J91" i="4"/>
  <c r="J92" i="4"/>
  <c r="F117" i="4"/>
  <c r="F118" i="4"/>
  <c r="BE124" i="4"/>
  <c r="BE128" i="4"/>
  <c r="BE130" i="4"/>
  <c r="BE134" i="4"/>
  <c r="BE141" i="4"/>
  <c r="BE144" i="4"/>
  <c r="BE146" i="4"/>
  <c r="BE148" i="4"/>
  <c r="BK151" i="4"/>
  <c r="J151" i="4"/>
  <c r="J101" i="4"/>
  <c r="J89" i="5"/>
  <c r="J91" i="5"/>
  <c r="F92" i="5"/>
  <c r="E111" i="5"/>
  <c r="F117" i="5"/>
  <c r="J118" i="5"/>
  <c r="BE131" i="5"/>
  <c r="BE138" i="5"/>
  <c r="BE139" i="5"/>
  <c r="BE140" i="5"/>
  <c r="BE142" i="5"/>
  <c r="BE143" i="5"/>
  <c r="BE148" i="5"/>
  <c r="BE152" i="5"/>
  <c r="BE153" i="5"/>
  <c r="BE156" i="5"/>
  <c r="BE157" i="5"/>
  <c r="BE160" i="5"/>
  <c r="BK133" i="5"/>
  <c r="J133" i="5" s="1"/>
  <c r="J99" i="5" s="1"/>
  <c r="BK164" i="5"/>
  <c r="J164" i="5"/>
  <c r="J101" i="5" s="1"/>
  <c r="E85" i="6"/>
  <c r="J89" i="6"/>
  <c r="J91" i="6"/>
  <c r="J92" i="6"/>
  <c r="F113" i="6"/>
  <c r="F114" i="6"/>
  <c r="BE122" i="6"/>
  <c r="BE124" i="6"/>
  <c r="BE125" i="6"/>
  <c r="BE126" i="6"/>
  <c r="BE128" i="6"/>
  <c r="BE129" i="6"/>
  <c r="BE130" i="6"/>
  <c r="BE132" i="6"/>
  <c r="BE136" i="6"/>
  <c r="F91" i="2"/>
  <c r="BE143" i="2"/>
  <c r="BE155" i="2"/>
  <c r="BE160" i="2"/>
  <c r="BE169" i="2"/>
  <c r="BE171" i="2"/>
  <c r="BE173" i="2"/>
  <c r="BE176" i="2"/>
  <c r="BE193" i="2"/>
  <c r="BE198" i="2"/>
  <c r="BE203" i="2"/>
  <c r="BE215" i="2"/>
  <c r="BE223" i="2"/>
  <c r="BE256" i="2"/>
  <c r="BE265" i="2"/>
  <c r="BE268" i="2"/>
  <c r="BE281" i="2"/>
  <c r="BE285" i="2"/>
  <c r="BE290" i="2"/>
  <c r="BE292" i="2"/>
  <c r="BE294" i="2"/>
  <c r="BE305" i="2"/>
  <c r="BE315" i="2"/>
  <c r="BE318" i="2"/>
  <c r="BE323" i="2"/>
  <c r="BE330" i="2"/>
  <c r="BE337" i="2"/>
  <c r="BE340" i="2"/>
  <c r="BE341" i="2"/>
  <c r="BE345" i="2"/>
  <c r="BE354" i="2"/>
  <c r="BE355" i="2"/>
  <c r="BE374" i="2"/>
  <c r="BE376" i="2"/>
  <c r="BE389" i="2"/>
  <c r="BE393" i="2"/>
  <c r="BE415" i="2"/>
  <c r="BE419" i="2"/>
  <c r="BE422" i="2"/>
  <c r="BE424" i="2"/>
  <c r="BE430" i="2"/>
  <c r="BE437" i="2"/>
  <c r="BE439" i="2"/>
  <c r="BE442" i="2"/>
  <c r="BE447" i="2"/>
  <c r="BE449" i="2"/>
  <c r="BE450" i="2"/>
  <c r="BE452" i="2"/>
  <c r="BE454" i="2"/>
  <c r="BE462" i="2"/>
  <c r="BE465" i="2"/>
  <c r="BE470" i="2"/>
  <c r="BE473" i="2"/>
  <c r="BE477" i="2"/>
  <c r="BE484" i="2"/>
  <c r="BE488" i="2"/>
  <c r="BE495" i="2"/>
  <c r="BE502" i="2"/>
  <c r="BE506" i="2"/>
  <c r="BE512" i="2"/>
  <c r="BE516" i="2"/>
  <c r="BE522" i="2"/>
  <c r="BE523" i="2"/>
  <c r="BE527" i="2"/>
  <c r="BE529" i="2"/>
  <c r="BE530" i="2"/>
  <c r="BE536" i="2"/>
  <c r="BE540" i="2"/>
  <c r="BE543" i="2"/>
  <c r="BE544" i="2"/>
  <c r="BE547" i="2"/>
  <c r="BE549" i="2"/>
  <c r="BE553" i="2"/>
  <c r="BE556" i="2"/>
  <c r="BE563" i="2"/>
  <c r="BE565" i="2"/>
  <c r="BE569" i="2"/>
  <c r="BE571" i="2"/>
  <c r="BE580" i="2"/>
  <c r="BE584" i="2"/>
  <c r="BE586" i="2"/>
  <c r="BE588" i="2"/>
  <c r="BE590" i="2"/>
  <c r="BE598" i="2"/>
  <c r="BE609" i="2"/>
  <c r="BE610" i="2"/>
  <c r="BE612" i="2"/>
  <c r="BE619" i="2"/>
  <c r="BE621" i="2"/>
  <c r="BE624" i="2"/>
  <c r="BE629" i="2"/>
  <c r="BE630" i="2"/>
  <c r="BE637" i="2"/>
  <c r="BE641" i="2"/>
  <c r="BE646" i="2"/>
  <c r="BE654" i="2"/>
  <c r="BK264" i="2"/>
  <c r="J264" i="2" s="1"/>
  <c r="J101" i="2" s="1"/>
  <c r="BK647" i="2"/>
  <c r="J647" i="2" s="1"/>
  <c r="J118" i="2" s="1"/>
  <c r="BE124" i="3"/>
  <c r="BE129" i="3"/>
  <c r="BE138" i="3"/>
  <c r="BE144" i="3"/>
  <c r="BE158" i="3"/>
  <c r="BE163" i="3"/>
  <c r="BE165" i="3"/>
  <c r="BE126" i="4"/>
  <c r="BE129" i="4"/>
  <c r="BE132" i="4"/>
  <c r="BE135" i="4"/>
  <c r="BE136" i="4"/>
  <c r="BE139" i="4"/>
  <c r="BE143" i="4"/>
  <c r="BE147" i="4"/>
  <c r="BE150" i="4"/>
  <c r="BE152" i="4"/>
  <c r="BE124" i="5"/>
  <c r="BE128" i="5"/>
  <c r="BE130" i="5"/>
  <c r="BE134" i="5"/>
  <c r="BE137" i="5"/>
  <c r="BE141" i="5"/>
  <c r="BE144" i="5"/>
  <c r="BE146" i="5"/>
  <c r="BE147" i="5"/>
  <c r="BE150" i="5"/>
  <c r="BE151" i="5"/>
  <c r="BE155" i="5"/>
  <c r="BE159" i="5"/>
  <c r="BE162" i="5"/>
  <c r="BE163" i="5"/>
  <c r="BE165" i="5"/>
  <c r="BE119" i="6"/>
  <c r="BE120" i="6"/>
  <c r="BE121" i="6"/>
  <c r="BE123" i="6"/>
  <c r="BE127" i="6"/>
  <c r="BE131" i="6"/>
  <c r="BE133" i="6"/>
  <c r="BE134" i="6"/>
  <c r="BE135" i="6"/>
  <c r="BE137" i="6"/>
  <c r="BE138" i="6"/>
  <c r="BE139" i="6"/>
  <c r="BE140" i="6"/>
  <c r="J34" i="2"/>
  <c r="AW95" i="1" s="1"/>
  <c r="F36" i="3"/>
  <c r="BC96" i="1"/>
  <c r="F35" i="4"/>
  <c r="BB97" i="1" s="1"/>
  <c r="J34" i="5"/>
  <c r="AW98" i="1"/>
  <c r="F34" i="2"/>
  <c r="BA95" i="1" s="1"/>
  <c r="F35" i="2"/>
  <c r="BB95" i="1" s="1"/>
  <c r="F35" i="3"/>
  <c r="BB96" i="1" s="1"/>
  <c r="J34" i="4"/>
  <c r="AW97" i="1"/>
  <c r="F34" i="5"/>
  <c r="BA98" i="1" s="1"/>
  <c r="F37" i="5"/>
  <c r="BD98" i="1"/>
  <c r="F34" i="6"/>
  <c r="BA99" i="1" s="1"/>
  <c r="F35" i="6"/>
  <c r="BB99" i="1"/>
  <c r="F37" i="2"/>
  <c r="BD95" i="1" s="1"/>
  <c r="J34" i="3"/>
  <c r="AW96" i="1"/>
  <c r="F34" i="4"/>
  <c r="BA97" i="1" s="1"/>
  <c r="F37" i="4"/>
  <c r="BD97" i="1"/>
  <c r="F36" i="5"/>
  <c r="BC98" i="1" s="1"/>
  <c r="F36" i="6"/>
  <c r="BC99" i="1"/>
  <c r="F36" i="2"/>
  <c r="BC95" i="1" s="1"/>
  <c r="F34" i="3"/>
  <c r="BA96" i="1"/>
  <c r="F37" i="3"/>
  <c r="BD96" i="1" s="1"/>
  <c r="F36" i="4"/>
  <c r="BC97" i="1"/>
  <c r="F35" i="5"/>
  <c r="BB98" i="1" s="1"/>
  <c r="J34" i="6"/>
  <c r="AW99" i="1"/>
  <c r="F37" i="6"/>
  <c r="BD99" i="1" s="1"/>
  <c r="AK35" i="7" l="1"/>
  <c r="T122" i="4"/>
  <c r="T121" i="4" s="1"/>
  <c r="T471" i="2"/>
  <c r="T141" i="2"/>
  <c r="T140" i="2" s="1"/>
  <c r="BK122" i="5"/>
  <c r="J122" i="5"/>
  <c r="J97" i="5"/>
  <c r="P471" i="2"/>
  <c r="P141" i="2"/>
  <c r="P140" i="2"/>
  <c r="AU95" i="1"/>
  <c r="T122" i="5"/>
  <c r="T121" i="5" s="1"/>
  <c r="P122" i="4"/>
  <c r="P121" i="4"/>
  <c r="AU97" i="1" s="1"/>
  <c r="R122" i="5"/>
  <c r="R121" i="5"/>
  <c r="R122" i="4"/>
  <c r="R121" i="4" s="1"/>
  <c r="BK122" i="4"/>
  <c r="J122" i="4"/>
  <c r="J97" i="4"/>
  <c r="R471" i="2"/>
  <c r="R140" i="2" s="1"/>
  <c r="R141" i="2"/>
  <c r="BK471" i="2"/>
  <c r="J471" i="2" s="1"/>
  <c r="J107" i="2" s="1"/>
  <c r="BK122" i="3"/>
  <c r="J122" i="3"/>
  <c r="J97" i="3" s="1"/>
  <c r="J123" i="4"/>
  <c r="J98" i="4"/>
  <c r="J123" i="5"/>
  <c r="J98" i="5" s="1"/>
  <c r="BK141" i="2"/>
  <c r="J141" i="2"/>
  <c r="J97" i="2"/>
  <c r="BK660" i="2"/>
  <c r="J660" i="2" s="1"/>
  <c r="J119" i="2" s="1"/>
  <c r="BK117" i="6"/>
  <c r="J117" i="6" s="1"/>
  <c r="J96" i="6" s="1"/>
  <c r="BD94" i="1"/>
  <c r="W33" i="1"/>
  <c r="J33" i="3"/>
  <c r="AV96" i="1" s="1"/>
  <c r="AT96" i="1" s="1"/>
  <c r="F33" i="4"/>
  <c r="AZ97" i="1" s="1"/>
  <c r="J33" i="5"/>
  <c r="AV98" i="1"/>
  <c r="AT98" i="1" s="1"/>
  <c r="BB94" i="1"/>
  <c r="W31" i="1" s="1"/>
  <c r="BC94" i="1"/>
  <c r="W32" i="1" s="1"/>
  <c r="F33" i="2"/>
  <c r="AZ95" i="1" s="1"/>
  <c r="F33" i="3"/>
  <c r="AZ96" i="1" s="1"/>
  <c r="F33" i="5"/>
  <c r="AZ98" i="1" s="1"/>
  <c r="J33" i="6"/>
  <c r="AV99" i="1" s="1"/>
  <c r="AT99" i="1" s="1"/>
  <c r="BA94" i="1"/>
  <c r="W30" i="1"/>
  <c r="J33" i="2"/>
  <c r="AV95" i="1" s="1"/>
  <c r="AT95" i="1" s="1"/>
  <c r="J33" i="4"/>
  <c r="AV97" i="1"/>
  <c r="AT97" i="1"/>
  <c r="F33" i="6"/>
  <c r="AZ99" i="1"/>
  <c r="BK140" i="2" l="1"/>
  <c r="J140" i="2" s="1"/>
  <c r="J96" i="2" s="1"/>
  <c r="BK121" i="3"/>
  <c r="J121" i="3" s="1"/>
  <c r="J96" i="3" s="1"/>
  <c r="BK121" i="4"/>
  <c r="J121" i="4"/>
  <c r="BK121" i="5"/>
  <c r="J121" i="5" s="1"/>
  <c r="J96" i="5" s="1"/>
  <c r="AU94" i="1"/>
  <c r="AZ94" i="1"/>
  <c r="W29" i="1" s="1"/>
  <c r="AX94" i="1"/>
  <c r="J30" i="4"/>
  <c r="AG97" i="1" s="1"/>
  <c r="AN97" i="1" s="1"/>
  <c r="AW94" i="1"/>
  <c r="AK30" i="1"/>
  <c r="AY94" i="1"/>
  <c r="J30" i="6"/>
  <c r="AG99" i="1"/>
  <c r="AN99" i="1"/>
  <c r="J96" i="4" l="1"/>
  <c r="J39" i="4"/>
  <c r="J39" i="6"/>
  <c r="J30" i="3"/>
  <c r="AG96" i="1" s="1"/>
  <c r="AN96" i="1" s="1"/>
  <c r="J30" i="5"/>
  <c r="AG98" i="1"/>
  <c r="AN98" i="1" s="1"/>
  <c r="AV94" i="1"/>
  <c r="AK29" i="1"/>
  <c r="J30" i="2"/>
  <c r="AG95" i="1" s="1"/>
  <c r="AN95" i="1" s="1"/>
  <c r="J39" i="2" l="1"/>
  <c r="J39" i="3"/>
  <c r="J39" i="5"/>
  <c r="AG94" i="1"/>
  <c r="AK26" i="1" s="1"/>
  <c r="AK35" i="1" s="1"/>
  <c r="AT94" i="1"/>
  <c r="AN94" i="1" l="1"/>
</calcChain>
</file>

<file path=xl/comments1.xml><?xml version="1.0" encoding="utf-8"?>
<comments xmlns="http://schemas.openxmlformats.org/spreadsheetml/2006/main">
  <authors>
    <author>Josef Machač</author>
  </authors>
  <commentList>
    <comment ref="E8" authorId="0">
      <text>
        <r>
          <rPr>
            <b/>
            <sz val="8"/>
            <color indexed="81"/>
            <rFont val="Tahoma"/>
            <charset val="238"/>
          </rPr>
          <t>Josef Machač:</t>
        </r>
        <r>
          <rPr>
            <sz val="8"/>
            <color indexed="81"/>
            <rFont val="Tahoma"/>
            <charset val="238"/>
          </rPr>
          <t xml:space="preserve">
</t>
        </r>
      </text>
    </comment>
    <comment ref="E41" authorId="0">
      <text>
        <r>
          <rPr>
            <b/>
            <sz val="8"/>
            <color indexed="81"/>
            <rFont val="Tahoma"/>
            <charset val="238"/>
          </rPr>
          <t>Josef Machač:</t>
        </r>
        <r>
          <rPr>
            <sz val="8"/>
            <color indexed="81"/>
            <rFont val="Tahoma"/>
            <charset val="238"/>
          </rPr>
          <t xml:space="preserve">
</t>
        </r>
      </text>
    </comment>
    <comment ref="E60" authorId="0">
      <text>
        <r>
          <rPr>
            <b/>
            <sz val="8"/>
            <color indexed="81"/>
            <rFont val="Tahoma"/>
            <charset val="238"/>
          </rPr>
          <t>Josef Machač:</t>
        </r>
        <r>
          <rPr>
            <sz val="8"/>
            <color indexed="81"/>
            <rFont val="Tahoma"/>
            <charset val="238"/>
          </rPr>
          <t xml:space="preserve">
</t>
        </r>
      </text>
    </comment>
    <comment ref="E99" authorId="0">
      <text>
        <r>
          <rPr>
            <b/>
            <sz val="8"/>
            <color indexed="81"/>
            <rFont val="Tahoma"/>
            <charset val="238"/>
          </rPr>
          <t>Josef Machač:</t>
        </r>
        <r>
          <rPr>
            <sz val="8"/>
            <color indexed="81"/>
            <rFont val="Tahoma"/>
            <charset val="238"/>
          </rPr>
          <t xml:space="preserve">
</t>
        </r>
      </text>
    </comment>
    <comment ref="E139" authorId="0">
      <text>
        <r>
          <rPr>
            <b/>
            <sz val="8"/>
            <color indexed="81"/>
            <rFont val="Tahoma"/>
            <charset val="238"/>
          </rPr>
          <t>Josef Machač:</t>
        </r>
        <r>
          <rPr>
            <sz val="8"/>
            <color indexed="81"/>
            <rFont val="Tahoma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<sst xmlns="http://schemas.openxmlformats.org/spreadsheetml/2006/main" count="8535" uniqueCount="1631">
  <si>
    <t>Export Komplet</t>
  </si>
  <si>
    <t/>
  </si>
  <si>
    <t>2.0</t>
  </si>
  <si>
    <t>ZAMOK</t>
  </si>
  <si>
    <t>False</t>
  </si>
  <si>
    <t>{d1e77092-1b60-41da-97f5-cc81e1870c17}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</si>
  <si>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</si>
  <si>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</si>
  <si>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</si>
  <si>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</si>
  <si>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</si>
  <si>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</si>
  <si>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</si>
  <si>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</si>
  <si>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7417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</si>
  <si>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</si>
  <si>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</si>
  <si>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Nový vodojem a rekonstrukce stávajícího vodojemu Český Brod</t>
  </si>
  <si>
    <t>KSO:</t>
  </si>
  <si>
    <t>CC-CZ:</t>
  </si>
  <si>
    <t>Místo:</t>
  </si>
  <si>
    <t xml:space="preserve"> </t>
  </si>
  <si>
    <t>Datum:</t>
  </si>
  <si>
    <t>22. 11. 2019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</si>
  <si>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</si>
  <si>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</si>
  <si>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</si>
  <si>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</si>
  <si>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</si>
  <si>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</si>
  <si>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</si>
  <si>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</si>
  <si>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</si>
  <si>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</si>
  <si>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</si>
  <si>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</si>
  <si>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</si>
  <si>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</si>
  <si>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</si>
  <si>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</si>
  <si>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</si>
  <si>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</si>
  <si>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</si>
  <si>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</si>
  <si>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</si>
  <si>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</si>
  <si>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</si>
  <si>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</si>
  <si>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</si>
  <si>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</si>
  <si>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</si>
  <si>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</si>
  <si>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</si>
  <si>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</si>
  <si>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</si>
  <si>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</si>
  <si>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</si>
  <si>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</si>
  <si>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</si>
  <si>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</si>
  <si>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</si>
  <si>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</si>
  <si>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</si>
  <si>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</si>
  <si>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</si>
  <si>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</si>
  <si>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</si>
  <si>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</si>
  <si>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</si>
  <si>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</si>
  <si>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</si>
  <si>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</si>
  <si>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</si>
  <si>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</si>
  <si>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</si>
  <si>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</si>
  <si>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</si>
  <si>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</si>
  <si>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</si>
  <si>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Nový vodojem 900 m3 a rekonstrukce stávajícího</t>
  </si>
  <si>
    <t>STA</t>
  </si>
  <si>
    <t>1</t>
  </si>
  <si>
    <t>{2ae5eb28-08be-40d8-b2cc-a44a4a710a96}</t>
  </si>
  <si>
    <t>2</t>
  </si>
  <si>
    <t>SO 01_N</t>
  </si>
  <si>
    <t>Nový vodojem 900 m3 a rekonstrukce stávajícího - neuznatelné náklady</t>
  </si>
  <si>
    <t>{0c89df52-4b1f-4584-9605-f2ed12b458c7}</t>
  </si>
  <si>
    <t>SO 02</t>
  </si>
  <si>
    <t>Zpevněné plochy</t>
  </si>
  <si>
    <t>{ccd213da-58d3-412b-aa11-6e5cc44cd5ae}</t>
  </si>
  <si>
    <t>SO 03</t>
  </si>
  <si>
    <t>Terénní a sadové úpravy - oplocení</t>
  </si>
  <si>
    <t>{48c019fb-c17c-442b-967c-01dc3a730622}</t>
  </si>
  <si>
    <t>VRN</t>
  </si>
  <si>
    <t>Vedlejší rozpočtové náklady</t>
  </si>
  <si>
    <t>{a9949521-5ba0-4835-8ef6-624b611355ec}</t>
  </si>
  <si>
    <t>KRYCÍ LIST SOUPISU PRACÍ</t>
  </si>
  <si>
    <t>Objekt:</t>
  </si>
  <si>
    <t>SO 01 - Nový vodojem 900 m3 a rekonstrukce stávajícího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</si>
  <si>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</si>
  <si>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</si>
  <si>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</si>
  <si>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</si>
  <si>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</si>
  <si>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</si>
  <si>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</si>
  <si>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</si>
  <si>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</si>
  <si>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</si>
  <si>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</si>
  <si>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</si>
  <si>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</si>
  <si>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</si>
  <si>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</si>
  <si>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</si>
  <si>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</si>
  <si>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</si>
  <si>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</si>
  <si>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</si>
  <si>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</si>
  <si>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</si>
  <si>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</si>
  <si>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771 - Podlahy z dlaždic</t>
  </si>
  <si>
    <t xml:space="preserve">    777 - Podlahy lité</t>
  </si>
  <si>
    <t xml:space="preserve">    781 - Dokončovací práce - obklady</t>
  </si>
  <si>
    <t xml:space="preserve">    784 - Dokončovací práce - malby a tapety</t>
  </si>
  <si>
    <t>M - Práce a dodávky M</t>
  </si>
  <si>
    <t xml:space="preserve">    22-M - Montáže technologických zařízení pro dopravní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</si>
  <si>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</si>
  <si>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</si>
  <si>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</si>
  <si>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</si>
  <si>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</si>
  <si>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</si>
  <si>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</si>
  <si>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</si>
  <si>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</si>
  <si>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</si>
  <si>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</si>
  <si>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</si>
  <si>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</si>
  <si>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</si>
  <si>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</si>
  <si>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</si>
  <si>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</si>
  <si>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</si>
  <si>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121101103</t>
  </si>
  <si>
    <t>Sejmutí ornice s přemístěním na vzdálenost do 250 m</t>
  </si>
  <si>
    <t>m3</t>
  </si>
  <si>
    <t>4</t>
  </si>
  <si>
    <t>-1698417044</t>
  </si>
  <si>
    <t>VV</t>
  </si>
  <si>
    <t>"zábor pro nový VDJ" 28*18*0,3</t>
  </si>
  <si>
    <t>"svah stávajícího VDJ" 4,5*80*0,3</t>
  </si>
  <si>
    <t>"vrch stávajícího VDJ" 18*18*0,3</t>
  </si>
  <si>
    <t>Součet</t>
  </si>
  <si>
    <t>122101102</t>
  </si>
  <si>
    <t>Odkopávky a prokopávky nezapažené v hornině tř. 1 a 2 objem do 1000 m3</t>
  </si>
  <si>
    <t>2134655256</t>
  </si>
  <si>
    <t>"strop stávajícího VDJ" 18*18*0,3</t>
  </si>
  <si>
    <t>"svah (dl. svahu po obvodu x plocha řezu svahu)" 80*5</t>
  </si>
  <si>
    <t>3</t>
  </si>
  <si>
    <t>131201103</t>
  </si>
  <si>
    <t>Hloubení jam nezapažených v hornině tř. 3 objemu do 5000 m3</t>
  </si>
  <si>
    <t>-1920415261</t>
  </si>
  <si>
    <t>"25% v hornině tř. 3"</t>
  </si>
  <si>
    <t>24,4*22,7*3,2*0,25</t>
  </si>
  <si>
    <t>131201109</t>
  </si>
  <si>
    <t>Příplatek za lepivost u hloubení jam nezapažených v hornině tř. 3</t>
  </si>
  <si>
    <t>-616822694</t>
  </si>
  <si>
    <t>5</t>
  </si>
  <si>
    <t>131301103</t>
  </si>
  <si>
    <t>Hloubení jam nezapažených v hornině tř. 4 objemu do 5000 m3</t>
  </si>
  <si>
    <t>457694898</t>
  </si>
  <si>
    <t>"75% v hornině tř. 4"</t>
  </si>
  <si>
    <t>24,4*22,7*3,2*0,75</t>
  </si>
  <si>
    <t>6</t>
  </si>
  <si>
    <t>131301109</t>
  </si>
  <si>
    <t>Příplatek za lepivost u hloubení jam nezapažených v hornině tř. 4</t>
  </si>
  <si>
    <t>-1449562759</t>
  </si>
  <si>
    <t>7</t>
  </si>
  <si>
    <t>161101102</t>
  </si>
  <si>
    <t>Svislé přemístění výkopku z horniny tř. 1 až 4 hl výkopu do 4 m</t>
  </si>
  <si>
    <t>-78217006</t>
  </si>
  <si>
    <t>(443,104+1329,312)*0,07</t>
  </si>
  <si>
    <t>8</t>
  </si>
  <si>
    <t>162601102</t>
  </si>
  <si>
    <t>Vodorovné přemístění do 5000 m výkopku/sypaniny z horniny tř. 1 až 4</t>
  </si>
  <si>
    <t>-1094662464</t>
  </si>
  <si>
    <t>"objem obsypu a zásypu"</t>
  </si>
  <si>
    <t>822+800,416</t>
  </si>
  <si>
    <t>1622,416*2 'Přepočtené koeficientem množství</t>
  </si>
  <si>
    <t>9</t>
  </si>
  <si>
    <t>162701105</t>
  </si>
  <si>
    <t>Vodorovné přemístění do 10000 m výkopku/sypaniny z horniny tř. 1 až 4</t>
  </si>
  <si>
    <t>337293926</t>
  </si>
  <si>
    <t>"výkop-zásyp-obsyp"</t>
  </si>
  <si>
    <t>(497,2+443,104+1329,312)-800,416-822</t>
  </si>
  <si>
    <t>10</t>
  </si>
  <si>
    <t>167101102</t>
  </si>
  <si>
    <t>Nakládání výkopku z hornin tř. 1 až 4 přes 100 m3</t>
  </si>
  <si>
    <t>-648048823</t>
  </si>
  <si>
    <t>3244,832/2</t>
  </si>
  <si>
    <t>11</t>
  </si>
  <si>
    <t>171151101</t>
  </si>
  <si>
    <t>Hutnění boků násypů pro jakýkoliv sklon a míru zhutnění svahu</t>
  </si>
  <si>
    <t>m2</t>
  </si>
  <si>
    <t>810704151</t>
  </si>
  <si>
    <t>12</t>
  </si>
  <si>
    <t>171201101</t>
  </si>
  <si>
    <t>Uložení sypaniny do násypů nezhutněných</t>
  </si>
  <si>
    <t>874868286</t>
  </si>
  <si>
    <t>13</t>
  </si>
  <si>
    <t>171201201</t>
  </si>
  <si>
    <t>Uložení sypaniny na skládky</t>
  </si>
  <si>
    <t>1199784652</t>
  </si>
  <si>
    <t>14</t>
  </si>
  <si>
    <t>171201211</t>
  </si>
  <si>
    <t>Poplatek za uložení odpadu ze sypaniny na skládce (skládkovné)</t>
  </si>
  <si>
    <t>t</t>
  </si>
  <si>
    <t>250547898</t>
  </si>
  <si>
    <t>647,2*2,05 'Přepočtené koeficientem množství</t>
  </si>
  <si>
    <t>174101101</t>
  </si>
  <si>
    <t>Zásyp jam, šachet rýh nebo kolem objektů sypaninou se zhutněním</t>
  </si>
  <si>
    <t>104631477</t>
  </si>
  <si>
    <t>(443,104+1329,312)-18*18*3</t>
  </si>
  <si>
    <t>16</t>
  </si>
  <si>
    <t>175101201</t>
  </si>
  <si>
    <t>Obsypání objektu nad přilehlým původním terénem sypaninou bez prohození, uloženou do 3 m</t>
  </si>
  <si>
    <t>1675052130</t>
  </si>
  <si>
    <t>"nový VDJ, průř. plocha svahu x dl. svahu + vrchní obsyp" 5*57+19*19*0,2</t>
  </si>
  <si>
    <t>"stávající VDJ, průř. plocha svahu x dl. svahu + vrchní obsyp" 5*80+18*18*0,2</t>
  </si>
  <si>
    <t>17</t>
  </si>
  <si>
    <t>181351115</t>
  </si>
  <si>
    <t>Rozprostření ornice tl vrstvy do 300 mm pl přes 500 m2 v rovině nebo ve svahu do 1:5 strojně</t>
  </si>
  <si>
    <t>-2024573692</t>
  </si>
  <si>
    <t>"strop nového a stávajícího VDJ" 18*18+17*17</t>
  </si>
  <si>
    <t>"svah nového VDJ" 4,5*57</t>
  </si>
  <si>
    <t>"svah stávajícího VDJ" 4,5*65</t>
  </si>
  <si>
    <t>18</t>
  </si>
  <si>
    <t>181951102</t>
  </si>
  <si>
    <t>Úprava pláně v hornině tř. 1 až 4 se zhutněním</t>
  </si>
  <si>
    <t>-1579699488</t>
  </si>
  <si>
    <t>19</t>
  </si>
  <si>
    <t>182201101</t>
  </si>
  <si>
    <t>Svahování násypů</t>
  </si>
  <si>
    <t>-1212156331</t>
  </si>
  <si>
    <t>20</t>
  </si>
  <si>
    <t>183405211</t>
  </si>
  <si>
    <t>Výsev trávníku hydroosevem na ornici</t>
  </si>
  <si>
    <t>-1454666069</t>
  </si>
  <si>
    <t>M</t>
  </si>
  <si>
    <t>005724100</t>
  </si>
  <si>
    <t>osivo směs travní parková</t>
  </si>
  <si>
    <t>kg</t>
  </si>
  <si>
    <t>-2090911252</t>
  </si>
  <si>
    <t>1162*0,025 'Přepočtené koeficientem množství</t>
  </si>
  <si>
    <t>Zakládání</t>
  </si>
  <si>
    <t>22</t>
  </si>
  <si>
    <t>212572111</t>
  </si>
  <si>
    <t>Lože pro trativody ze štěrkopísku tříděného</t>
  </si>
  <si>
    <t>1340643086</t>
  </si>
  <si>
    <t>58*0,3*0,3</t>
  </si>
  <si>
    <t>23</t>
  </si>
  <si>
    <t>212755214</t>
  </si>
  <si>
    <t>Trativody z drenážních trubek plastových flexibilních D 100 mm bez lože</t>
  </si>
  <si>
    <t>m</t>
  </si>
  <si>
    <t>655284173</t>
  </si>
  <si>
    <t>24</t>
  </si>
  <si>
    <t>213141113</t>
  </si>
  <si>
    <t>Zřízení vrstvy z geotextilie v rovině nebo ve sklonu do 1:5 š do 8,5 m</t>
  </si>
  <si>
    <t>-95770880</t>
  </si>
  <si>
    <t>"na  novém VDJ" 19*19</t>
  </si>
  <si>
    <t>25</t>
  </si>
  <si>
    <t>JTA.67390860</t>
  </si>
  <si>
    <t>textilie jutařská 150g/m2 š 150cm</t>
  </si>
  <si>
    <t>-2048583988</t>
  </si>
  <si>
    <t>361*1,1 'Přepočtené koeficientem množství</t>
  </si>
  <si>
    <t>26</t>
  </si>
  <si>
    <t>271532212</t>
  </si>
  <si>
    <t>Podsyp pod základové konstrukce se zhutněním z hrubého kameniva frakce 16 až 32 mm</t>
  </si>
  <si>
    <t>1986833706</t>
  </si>
  <si>
    <t>21*21*0,3</t>
  </si>
  <si>
    <t>27</t>
  </si>
  <si>
    <t>273313511</t>
  </si>
  <si>
    <t>Základové desky z betonu tř. C 12/15</t>
  </si>
  <si>
    <t>-994676096</t>
  </si>
  <si>
    <t>19*19*0,2</t>
  </si>
  <si>
    <t>Svislé a kompletní konstrukce</t>
  </si>
  <si>
    <t>28</t>
  </si>
  <si>
    <t>310321111.1</t>
  </si>
  <si>
    <t>Zabetonování otvorů do pl 2 m2 ve zdivu nadzákladovém včetně bednění a výztuže</t>
  </si>
  <si>
    <t>1892791518</t>
  </si>
  <si>
    <t>1,3*1,6*0,3</t>
  </si>
  <si>
    <t>29</t>
  </si>
  <si>
    <t>317941123</t>
  </si>
  <si>
    <t>Osazování ocelových válcovaných nosníků na zdivu I, IE, U, UE nebo L do č 22</t>
  </si>
  <si>
    <t>-1590683739</t>
  </si>
  <si>
    <t>P</t>
  </si>
  <si>
    <t>Poznámka k položce:_x000D_
viz prvek I1 a I2, př.č. D.1.1.1-11</t>
  </si>
  <si>
    <t>(3*5,05+3)*17,9/1000</t>
  </si>
  <si>
    <t>30</t>
  </si>
  <si>
    <t>130107180</t>
  </si>
  <si>
    <t>ocel profilová IPN, v jakosti 11 375, h=160 mm</t>
  </si>
  <si>
    <t>1934640221</t>
  </si>
  <si>
    <t>Poznámka k položce:_x000D_
Hmotnost: 17,90 kg/m_x000D_
viz prvek I1 a I2, př.č. D.1.1.1-11</t>
  </si>
  <si>
    <t>31</t>
  </si>
  <si>
    <t>380321331</t>
  </si>
  <si>
    <t>Kompletní konstrukce ČOV, nádrží, vodojemů, žlabů nebo kanálů ze ŽB tř. C 16/20 tl 150 mm</t>
  </si>
  <si>
    <t>1361319738</t>
  </si>
  <si>
    <t>"spádový beton na novém VDJ" 18*18*0,1</t>
  </si>
  <si>
    <t>32</t>
  </si>
  <si>
    <t>380321441</t>
  </si>
  <si>
    <t>Kompletní konstrukce ČOV, nádrží, vodojemů, žlabů nebo kanálů ze ŽB tř. C 25/30 tl 150 mm</t>
  </si>
  <si>
    <t>762865841</t>
  </si>
  <si>
    <t>"spádový beton uvnitř nového VDJ"</t>
  </si>
  <si>
    <t>17*17*0,125</t>
  </si>
  <si>
    <t>"spádový beton uvnitř stáv. VDJ"</t>
  </si>
  <si>
    <t>16*16*0,125</t>
  </si>
  <si>
    <t>33</t>
  </si>
  <si>
    <t>380321662</t>
  </si>
  <si>
    <t>Kompletní konstrukce ČOV, nádrží, vodojemů, žlabů nebo kanálů ze ŽB tř. C 30/37 tl 300 mm</t>
  </si>
  <si>
    <t>924718310</t>
  </si>
  <si>
    <t>Poznámka k položce:_x000D_
ŽELEZOBETON DLE ČSN EN 206-1 XC4-XA2-C30/37 tl. 450 mm - CI 0,2 MAX. P. Podrobná specifikace př.č.D.1.1-01</t>
  </si>
  <si>
    <t>"vstup"</t>
  </si>
  <si>
    <t>"stěny tl. 250 mm" (2*8,9+2*8,8)*0,25*2,8</t>
  </si>
  <si>
    <t>"stěny tl. 200 mm" 8*0,2*2,8</t>
  </si>
  <si>
    <t>"sloupy" 2*0,25*0,25*2,8</t>
  </si>
  <si>
    <t>"strop" 8,8*8,9*0,25+4,8*8,9*0,20</t>
  </si>
  <si>
    <t>"VDJ"</t>
  </si>
  <si>
    <t>"průvlaky" 0,25*0,3*4,8+0,5*0,3*4,8</t>
  </si>
  <si>
    <t>"podpěry u průvlaku" 0,25*0,5*4,55+0,25*0,25*4,55</t>
  </si>
  <si>
    <t>"zesílení sloupu" (2*0,9+2*0,5)*0,25*4,55</t>
  </si>
  <si>
    <t>34</t>
  </si>
  <si>
    <t>380321663</t>
  </si>
  <si>
    <t>Kompletní konstrukce ČOV, nádrží, vodojemů, žlabů nebo kanálů ze ŽB tř. C 30/37 tl nad 300 mm</t>
  </si>
  <si>
    <t>1639140959</t>
  </si>
  <si>
    <t>Poznámka k položce:_x000D_
ŽELEZOBETON DLE ČSN EN 206-1 XC4-XA2-C30/37 tl. 450 mm - CI 0,2 MAX. P  Podrobná specifikace př.č.D.1.1-01</t>
  </si>
  <si>
    <t>dno</t>
  </si>
  <si>
    <t>0,5*19*19</t>
  </si>
  <si>
    <t>stěny tl. 500</t>
  </si>
  <si>
    <t>0,5*4,55*(18*2+18*2)</t>
  </si>
  <si>
    <t>stěny tl. 400</t>
  </si>
  <si>
    <t>0,4*4,55*12</t>
  </si>
  <si>
    <t>sloupy</t>
  </si>
  <si>
    <t>4*0,5*0,5*4,55</t>
  </si>
  <si>
    <t>patky</t>
  </si>
  <si>
    <t>4*1,2*1,2*0,3</t>
  </si>
  <si>
    <t>strop</t>
  </si>
  <si>
    <t>0,25*18*18</t>
  </si>
  <si>
    <t>průvlaky</t>
  </si>
  <si>
    <t>0,5*0,3*17*2+0,4*0,3*5</t>
  </si>
  <si>
    <t>bloky</t>
  </si>
  <si>
    <t>35</t>
  </si>
  <si>
    <t>380356231</t>
  </si>
  <si>
    <t>Bednění kompletních konstrukcí ČOV, nádrží nebo vodojemů neomítaných ploch rovinných zřízení</t>
  </si>
  <si>
    <t>888150003</t>
  </si>
  <si>
    <t>(62,852+464,118)*4</t>
  </si>
  <si>
    <t>36</t>
  </si>
  <si>
    <t>380356232</t>
  </si>
  <si>
    <t>Bednění kompletních konstrukcí ČOV, nádrží nebo vodojemů neomítaných ploch rovinných odstranění</t>
  </si>
  <si>
    <t>688782552</t>
  </si>
  <si>
    <t>37</t>
  </si>
  <si>
    <t>380361001</t>
  </si>
  <si>
    <t>Výztuž kompletních konstrukcí ČOV, nádrží nebo vodojemů z betonářské oceli 10 216</t>
  </si>
  <si>
    <t>227986132</t>
  </si>
  <si>
    <t>"VDJ dle př.č. D.1.1.1-18.1" 62,886</t>
  </si>
  <si>
    <t xml:space="preserve">"výztuž ve stáv. VDJ" </t>
  </si>
  <si>
    <t>"průvlaky" 0,25*0,3*4,8*0,2+0,5*0,3*4,8*0,2</t>
  </si>
  <si>
    <t>"podpěry u průvlaku" 0,25*0,5*4,4*0,2+0,25*0,25*4,4*0,2</t>
  </si>
  <si>
    <t>"zesílení sloupu" (2*0,9+2*0,5)*0,25*4*0,2</t>
  </si>
  <si>
    <t>Komunikace pozemní</t>
  </si>
  <si>
    <t>38</t>
  </si>
  <si>
    <t>564231111</t>
  </si>
  <si>
    <t>Podklad nebo podsyp ze štěrkopísku ŠP tl 100 mm</t>
  </si>
  <si>
    <t>-583926348</t>
  </si>
  <si>
    <t>Poznámka k položce:_x000D_
kačírek</t>
  </si>
  <si>
    <t>Úpravy povrchů, podlahy a osazování výplní</t>
  </si>
  <si>
    <t>39</t>
  </si>
  <si>
    <t>612111121</t>
  </si>
  <si>
    <t>Vyspravení lokální cementovou maltou vnitřních stěn betonových nebo železobetonových</t>
  </si>
  <si>
    <t>-1995980754</t>
  </si>
  <si>
    <t>"102" (2*2,85+2*1,45)*2,45+2,85*1,45</t>
  </si>
  <si>
    <t>40</t>
  </si>
  <si>
    <t>622142001</t>
  </si>
  <si>
    <t>Potažení vnějších stěn sklovláknitým pletivem vtlačeným do tenkovrstvé hmoty</t>
  </si>
  <si>
    <t>614527942</t>
  </si>
  <si>
    <t>Poznámka k položce:_x000D_
včetně stěrky</t>
  </si>
  <si>
    <t>"plocha fasády"</t>
  </si>
  <si>
    <t>9,2*5,5+2*27,5+9,2*3,5</t>
  </si>
  <si>
    <t>41</t>
  </si>
  <si>
    <t>622211031</t>
  </si>
  <si>
    <t>Montáž kontaktního zateplení vnějších stěn z polystyrénových desek tl do 160 mm</t>
  </si>
  <si>
    <t>1825701350</t>
  </si>
  <si>
    <t>(2*9,2+2*9)*3</t>
  </si>
  <si>
    <t>42</t>
  </si>
  <si>
    <t>283759350</t>
  </si>
  <si>
    <t>deska fasádní polystyrénová EPS 70 F 1000 x 500 x 150 mm</t>
  </si>
  <si>
    <t>-1490809303</t>
  </si>
  <si>
    <t>Poznámka k položce:_x000D_
lambda=0,039 [W / m K]</t>
  </si>
  <si>
    <t>109,2*1,02 'Přepočtené koeficientem množství</t>
  </si>
  <si>
    <t>43</t>
  </si>
  <si>
    <t>622252001</t>
  </si>
  <si>
    <t>Montáž zakládacích soklových lišt kontaktního zateplení</t>
  </si>
  <si>
    <t>-989174898</t>
  </si>
  <si>
    <t>2*9,2+2*9,7</t>
  </si>
  <si>
    <t>44</t>
  </si>
  <si>
    <t>590516530</t>
  </si>
  <si>
    <t>lišta soklová Al s okapničkou, zakládací U 16 cm, 0,95/200 cm</t>
  </si>
  <si>
    <t>285792535</t>
  </si>
  <si>
    <t>37,8*1,05 'Přepočtené koeficientem množství</t>
  </si>
  <si>
    <t>45</t>
  </si>
  <si>
    <t>622325203</t>
  </si>
  <si>
    <t>Oprava vnější vápenocementové štukové omítky složitosti 1 stěn v rozsahu do 50%</t>
  </si>
  <si>
    <t>-23653985</t>
  </si>
  <si>
    <t>8,5*2,6+(3*2,5)/2</t>
  </si>
  <si>
    <t>46</t>
  </si>
  <si>
    <t>622511011</t>
  </si>
  <si>
    <t>Tenkovrstvá akrylátová zrnitá omítka tl. 1,5 mm včetně penetrace vnějších stěn</t>
  </si>
  <si>
    <t>-567325363</t>
  </si>
  <si>
    <t>137,8-23,16</t>
  </si>
  <si>
    <t>47</t>
  </si>
  <si>
    <t>622511111</t>
  </si>
  <si>
    <t>Tenkovrstvá akrylátová mozaiková střednězrnná omítka včetně penetrace vnějších stěn</t>
  </si>
  <si>
    <t>-419125391</t>
  </si>
  <si>
    <t>"sokl"</t>
  </si>
  <si>
    <t>(2*9,2+2*10,1)*0,6</t>
  </si>
  <si>
    <t>48</t>
  </si>
  <si>
    <t>631311113</t>
  </si>
  <si>
    <t>Mazanina tl do 80 mm z betonu prostého bez zvýšených nároků na prostředí tř. C 12/15</t>
  </si>
  <si>
    <t>-1049265142</t>
  </si>
  <si>
    <t>"na stáv. VDJ" 17*17*0,05</t>
  </si>
  <si>
    <t>49</t>
  </si>
  <si>
    <t>631311114</t>
  </si>
  <si>
    <t>Mazanina tl do 80 mm z betonu prostého bez zvýšených nároků na prostředí tř. C 16/20</t>
  </si>
  <si>
    <t>1129797524</t>
  </si>
  <si>
    <t>"na novém VDJ" 18*18*0,05</t>
  </si>
  <si>
    <t>50</t>
  </si>
  <si>
    <t>631319202</t>
  </si>
  <si>
    <t>Příplatek k mazaninám za přidání ocelových vláken (drátkobeton) pro objemové vyztužení 20 kg/m3</t>
  </si>
  <si>
    <t>-1094899910</t>
  </si>
  <si>
    <t xml:space="preserve">"vyztužení  spádových betonů" </t>
  </si>
  <si>
    <t xml:space="preserve">"spádový beton na novém VDJ" </t>
  </si>
  <si>
    <t xml:space="preserve"> 18*18*0,1</t>
  </si>
  <si>
    <t>51</t>
  </si>
  <si>
    <t>631342133</t>
  </si>
  <si>
    <t>Mazanina tl do 240 mm z betonu lehčeného tepelně-izolačního polystyrenového objem hmot 700 kg/m3</t>
  </si>
  <si>
    <t>1624390301</t>
  </si>
  <si>
    <t>"spádový beton na stáv. VDJ" 17*17*0,1</t>
  </si>
  <si>
    <t>52</t>
  </si>
  <si>
    <t>632457203</t>
  </si>
  <si>
    <t>Potěr cementový hlazený ocelovým hladítkem tl 20 mm ploch rovinných pl nad 30 m2</t>
  </si>
  <si>
    <t>-945924362</t>
  </si>
  <si>
    <t>"spádový beton uvnitř nového VDJ a stávajícího"</t>
  </si>
  <si>
    <t>17*17+16*16</t>
  </si>
  <si>
    <t>53</t>
  </si>
  <si>
    <t>637121111</t>
  </si>
  <si>
    <t>Okapový chodník z kačírku tl 100 mm s udusáním</t>
  </si>
  <si>
    <t>881020640</t>
  </si>
  <si>
    <t>Poznámka k položce:_x000D_
dodávka + montáž</t>
  </si>
  <si>
    <t>2*10,3*0,8+10,4*0,8+(10,4-2,8)*0,8</t>
  </si>
  <si>
    <t>54</t>
  </si>
  <si>
    <t>637311122</t>
  </si>
  <si>
    <t>Okapový chodník z betonových chodníkových obrubníků stojatých lože beton</t>
  </si>
  <si>
    <t>-48826488</t>
  </si>
  <si>
    <t>10,4+2*10,3+(10,4-2,8)</t>
  </si>
  <si>
    <t>55</t>
  </si>
  <si>
    <t>642942111.1</t>
  </si>
  <si>
    <t xml:space="preserve">Osazování zárubní nebo rámů dveřních do 2,5 m2 </t>
  </si>
  <si>
    <t>kus</t>
  </si>
  <si>
    <t>-1691885405</t>
  </si>
  <si>
    <t>56</t>
  </si>
  <si>
    <t>553313970.1</t>
  </si>
  <si>
    <t>zárubeň plastová pro železorobeton 800 L/P</t>
  </si>
  <si>
    <t>2086837022</t>
  </si>
  <si>
    <t>57</t>
  </si>
  <si>
    <t>553313930.1</t>
  </si>
  <si>
    <t>zárubeň ocelová pro železobeton 600 L/P</t>
  </si>
  <si>
    <t>-849583232</t>
  </si>
  <si>
    <t>58</t>
  </si>
  <si>
    <t>553314060.1</t>
  </si>
  <si>
    <t>zárubeň plastová pro železobeton 1000 L/P</t>
  </si>
  <si>
    <t>-289504896</t>
  </si>
  <si>
    <t>59</t>
  </si>
  <si>
    <t>611441630.1</t>
  </si>
  <si>
    <t>dveře plastové vchodové 1křídlové levé 80x197 cm</t>
  </si>
  <si>
    <t>-474652943</t>
  </si>
  <si>
    <t>Poznámka k položce:_x000D_
zámek vložkový</t>
  </si>
  <si>
    <t>60</t>
  </si>
  <si>
    <t>611603220.1</t>
  </si>
  <si>
    <t>dveře plastové vnitřní hladké plné 1křídlové 100x210 cm</t>
  </si>
  <si>
    <t>1257321587</t>
  </si>
  <si>
    <t>61</t>
  </si>
  <si>
    <t>611601260.1</t>
  </si>
  <si>
    <t>dveře dřevěné vnitřní hladké plné 1křídlové levé 60x197 cm</t>
  </si>
  <si>
    <t>659616170</t>
  </si>
  <si>
    <t>Poznámka k položce:_x000D_
nehořlavé požární dveře_x000D_
požadavek pro II SPB EW 30 DP1-C_x000D_
specifikace dle př. č. D.1.1.1-12_x000D_
zámek vložkový</t>
  </si>
  <si>
    <t>Trubní vedení</t>
  </si>
  <si>
    <t>62</t>
  </si>
  <si>
    <t>894411311</t>
  </si>
  <si>
    <t>Osazení železobetonových dílců pro šachty skruží rovných</t>
  </si>
  <si>
    <t>-1039511866</t>
  </si>
  <si>
    <t>63</t>
  </si>
  <si>
    <t>PFB.1122143A</t>
  </si>
  <si>
    <t>Skruž výšky 1000 mm TBS-Q.1 80/100/9</t>
  </si>
  <si>
    <t>875680687</t>
  </si>
  <si>
    <t>Poznámka k položce:_x000D_
800/1000/90</t>
  </si>
  <si>
    <t>Ostatní konstrukce a práce, bourání</t>
  </si>
  <si>
    <t>64</t>
  </si>
  <si>
    <t>933901112</t>
  </si>
  <si>
    <t>Provedení zkoušky vodotěsnosti nádrže nad 1000 m3</t>
  </si>
  <si>
    <t>1413229433</t>
  </si>
  <si>
    <t>17*17*4,55</t>
  </si>
  <si>
    <t>65</t>
  </si>
  <si>
    <t>082113210</t>
  </si>
  <si>
    <t>voda pitná pro ostatní odběratele</t>
  </si>
  <si>
    <t>1732125108</t>
  </si>
  <si>
    <t>66</t>
  </si>
  <si>
    <t>941111111</t>
  </si>
  <si>
    <t>Montáž lešení řadového trubkového lehkého s podlahami zatížení do 200 kg/m2 š do 0,9 m v do 10 m</t>
  </si>
  <si>
    <t>-1928515823</t>
  </si>
  <si>
    <t>4*18*4,5*2</t>
  </si>
  <si>
    <t>4*17*4,5*2</t>
  </si>
  <si>
    <t xml:space="preserve">Součet </t>
  </si>
  <si>
    <t>67</t>
  </si>
  <si>
    <t>941111211</t>
  </si>
  <si>
    <t>Příplatek k lešení řadovému trubkovému lehkému s podlahami š 0,9 m v 10 m za první a ZKD den použití</t>
  </si>
  <si>
    <t>2118013785</t>
  </si>
  <si>
    <t>Poznámka k položce:_x000D_
lešení pro celé objekty VDJ</t>
  </si>
  <si>
    <t>1260*90 'Přepočtené koeficientem množství</t>
  </si>
  <si>
    <t>68</t>
  </si>
  <si>
    <t>941111811</t>
  </si>
  <si>
    <t>Demontáž lešení řadového trubkového lehkého s podlahami zatížení do 200 kg/m2 š do 0,9 m v do 10 m</t>
  </si>
  <si>
    <t>1048547955</t>
  </si>
  <si>
    <t>69</t>
  </si>
  <si>
    <t>943211111</t>
  </si>
  <si>
    <t>Montáž lešení prostorového rámového lehkého s podlahami zatížení do 200 kg/m2 v do 10 m</t>
  </si>
  <si>
    <t>-371742566</t>
  </si>
  <si>
    <t>18*18*4,55</t>
  </si>
  <si>
    <t>17*17*4,4</t>
  </si>
  <si>
    <t>70</t>
  </si>
  <si>
    <t>943211211</t>
  </si>
  <si>
    <t>Příplatek k lešení prostorovému rámovému lehkému s podlahami v do 10 m za první a ZKD den použití</t>
  </si>
  <si>
    <t>982340171</t>
  </si>
  <si>
    <t>2745,8*60 'Přepočtené koeficientem množství</t>
  </si>
  <si>
    <t>71</t>
  </si>
  <si>
    <t>943211811</t>
  </si>
  <si>
    <t>Demontáž lešení prostorového rámového lehkého s podlahami zatížení do 200 kg/m2 v do 10 m</t>
  </si>
  <si>
    <t>1100352983</t>
  </si>
  <si>
    <t>72</t>
  </si>
  <si>
    <t>953334443</t>
  </si>
  <si>
    <t>Těsnící plech ve svitku do pracovních spar betonových kcí s bitumenem oboustranným š 150 mm</t>
  </si>
  <si>
    <t>992403622</t>
  </si>
  <si>
    <t>"BK" 18*4*2</t>
  </si>
  <si>
    <t>73</t>
  </si>
  <si>
    <t>953334514</t>
  </si>
  <si>
    <t>Těsnící a bednící křížový profil do pracovních spar betonových kcí s bitumenovým povrchem š 200 mm</t>
  </si>
  <si>
    <t>397324317</t>
  </si>
  <si>
    <t>"ABS plech do stěn" 14*4,6</t>
  </si>
  <si>
    <t>"ABS plech do desky" 270</t>
  </si>
  <si>
    <t>74</t>
  </si>
  <si>
    <t>953945131.1</t>
  </si>
  <si>
    <t>Kotvy mechanické M 15 dl 100 mm do betonu, ŽB nebo kamene s vyvrtáním otvoru</t>
  </si>
  <si>
    <t>-271302298</t>
  </si>
  <si>
    <t>75</t>
  </si>
  <si>
    <t>962052211</t>
  </si>
  <si>
    <t>Bourání zdiva nadzákladového ze ŽB přes 1 m3</t>
  </si>
  <si>
    <t>-2140047029</t>
  </si>
  <si>
    <t>"strop" 9,2*4*0,3</t>
  </si>
  <si>
    <t>"stěny" (2*8,9+2*4)*0,9</t>
  </si>
  <si>
    <t>76</t>
  </si>
  <si>
    <t>965042141</t>
  </si>
  <si>
    <t>Bourání podkladů pod dlažby nebo mazanin betonových nebo z litého asfaltu tl do 100 mm pl přes 4 m2</t>
  </si>
  <si>
    <t>46040264</t>
  </si>
  <si>
    <t>"spádový beton ve stávajícím VDJ"</t>
  </si>
  <si>
    <t>16*16*0,1</t>
  </si>
  <si>
    <t>77</t>
  </si>
  <si>
    <t>965043341</t>
  </si>
  <si>
    <t>Bourání podkladů pod dlažby betonových s potěrem nebo teracem tl do 100 mm pl přes 4 m2</t>
  </si>
  <si>
    <t>650906397</t>
  </si>
  <si>
    <t>78</t>
  </si>
  <si>
    <t>965046111</t>
  </si>
  <si>
    <t>Broušení stávajících betonových podlah úběr do 3 mm</t>
  </si>
  <si>
    <t>-2139303921</t>
  </si>
  <si>
    <t>16*16</t>
  </si>
  <si>
    <t>79</t>
  </si>
  <si>
    <t>977151125</t>
  </si>
  <si>
    <t>Jádrové vrty diamantovými korunkami do D 200 mm do stavebních materiálů</t>
  </si>
  <si>
    <t>750193718</t>
  </si>
  <si>
    <t>1*0,5+1*0,25+1*0,4</t>
  </si>
  <si>
    <t>80</t>
  </si>
  <si>
    <t>977151128</t>
  </si>
  <si>
    <t>Jádrové vrty diamantovými korunkami do D 300 mm do stavebních materiálů</t>
  </si>
  <si>
    <t>-1661427062</t>
  </si>
  <si>
    <t>1*0,5+1*0,25+2*0,4</t>
  </si>
  <si>
    <t>81</t>
  </si>
  <si>
    <t>977151129</t>
  </si>
  <si>
    <t>Jádrové vrty diamantovými korunkami do D 350 mm do stavebních materiálů</t>
  </si>
  <si>
    <t>-1001302924</t>
  </si>
  <si>
    <t>2*0,5+4*0,4+2*0,25</t>
  </si>
  <si>
    <t>82</t>
  </si>
  <si>
    <t>977151231</t>
  </si>
  <si>
    <t>Jádrové vrty dovrchní diamantovými korunkami do D 400 mm do stavebních materiálů</t>
  </si>
  <si>
    <t>-707808537</t>
  </si>
  <si>
    <t>6*0,25+7*0,2+1*0,12</t>
  </si>
  <si>
    <t>83</t>
  </si>
  <si>
    <t>981511114</t>
  </si>
  <si>
    <t>Demolice konstrukcí objektů z betonu železového postupným rozebíráním</t>
  </si>
  <si>
    <t>2073244172</t>
  </si>
  <si>
    <t>"lucerny" 1,9*1*1,9+1,05*1,05*0,7+2,1*2,1*0,8</t>
  </si>
  <si>
    <t>84</t>
  </si>
  <si>
    <t>981511116</t>
  </si>
  <si>
    <t>Demolice konstrukcí objektů z betonu prostého postupným rozebíráním</t>
  </si>
  <si>
    <t>521291513</t>
  </si>
  <si>
    <t>Poznámka k položce:_x000D_
bloky pod potrubí</t>
  </si>
  <si>
    <t>85</t>
  </si>
  <si>
    <t>985121122.1</t>
  </si>
  <si>
    <t>Tryskání  betonu stěn a rubu kleneb vodou pod tlakem do 1250 barů</t>
  </si>
  <si>
    <t>-1384367360</t>
  </si>
  <si>
    <t>"místnost č. 1 akumulace"</t>
  </si>
  <si>
    <t>"stěny a podlaha" (4*17+2*12+0,4)*4,55+17*17</t>
  </si>
  <si>
    <t>"sloupy" 4*0,5*4+4*1,2*0,3</t>
  </si>
  <si>
    <t>"průvlaky" (0,3+0,5+0,3)*17*2+(0,3+0,5+0,3)*5</t>
  </si>
  <si>
    <t>"vstup 101+201"</t>
  </si>
  <si>
    <t>"stěny" (2*3+2*8)*2,8+(2*5,05+2*8,4)*2,8</t>
  </si>
  <si>
    <t>"podlaha - odpočty otvorů" 5,05*8,4-(1,2*0,95+2,75*1,1+1,2*0,95+2*2,3)</t>
  </si>
  <si>
    <t>"sloupy a průvlaky" 4*0,25*2,8*2+(0,3+0,25+0,3)*8</t>
  </si>
  <si>
    <t>"stávající ubouraná zeď" (2*8,8+2*3)*0,4</t>
  </si>
  <si>
    <t>86</t>
  </si>
  <si>
    <t>985121222.1</t>
  </si>
  <si>
    <t>Tryskání  betonu líce kleneb vodou pod tlakem do 1250 barů</t>
  </si>
  <si>
    <t>-1722690128</t>
  </si>
  <si>
    <t>"místnost č. 1 akumulace, strop" 17*17</t>
  </si>
  <si>
    <t>"místnost 101 a 201, strop" 8*3+5,05*8,4</t>
  </si>
  <si>
    <t>87</t>
  </si>
  <si>
    <t>985311315</t>
  </si>
  <si>
    <t>Reprofilace rubu kleneb a podlah cementovými sanačními maltami tl 50 mm</t>
  </si>
  <si>
    <t>823250922</t>
  </si>
  <si>
    <t>Poznámka k položce:_x000D_
úprava spáry po ubourání stropu, zarovnání maltou</t>
  </si>
  <si>
    <t>88</t>
  </si>
  <si>
    <t>R - 01.9.16</t>
  </si>
  <si>
    <t>Hydroizolační pružná cemento-akrylátová stěrka s atestem pro pitnou vodu, D+M</t>
  </si>
  <si>
    <t>-1012642844</t>
  </si>
  <si>
    <t xml:space="preserve">Poznámka k položce:_x000D_
- uzavírací reprofilace jemná tl. 3,5 mm TECH.L.Č.3 (stěny, strop a dno) s atestem na styk s pitnou vodou_x000D_
</t>
  </si>
  <si>
    <t>"nový VDJ"</t>
  </si>
  <si>
    <t>"stěny, podlaha a strop" (4*17*4,55)+2*17*17</t>
  </si>
  <si>
    <t>"sloupy" (4*0,5*4,55+4*1,2*0,3)*4</t>
  </si>
  <si>
    <t>"příčka" (12+0,4+12)*4,55</t>
  </si>
  <si>
    <t>"průvlak" (0,3+0,5+0,3)*17*2+(0,3+0,5+0,3)*5</t>
  </si>
  <si>
    <t>"místnost 201 - podlaha, strop, stěny"</t>
  </si>
  <si>
    <t>"stěny" (2*5,05+2*8,4)*2,8</t>
  </si>
  <si>
    <t>89</t>
  </si>
  <si>
    <t>985331214</t>
  </si>
  <si>
    <t>Dodatečné vlepování betonářské výztuže D 14 mm do chemické malty včetně vyvrtání otvoru</t>
  </si>
  <si>
    <t>146341444</t>
  </si>
  <si>
    <t>Poznámka k položce:_x000D_
vrty pro dodatečné vlepení výztuže u zesíleného sloupu nutno provést tzv. zipově ze 4 stran_x000D_
hloubky vrtu u sloupu a u zesílení pod průvlakem 15 cm_x000D_
hloubka vrtu u průvlaku 30 cm_x000D_
hloubka vrtu u stáv. vstupu 45 cm</t>
  </si>
  <si>
    <t>"vstup do VDJ - zeď" 300*0,45</t>
  </si>
  <si>
    <t>"sloup ve stáv. VDJ" 4*4,4/0,3*0,15</t>
  </si>
  <si>
    <t>"průvlaky 2*8 ks" 16*0,3</t>
  </si>
  <si>
    <t>"zesílení pod průvlak" 2*4,4/0,3*0,15</t>
  </si>
  <si>
    <t>90</t>
  </si>
  <si>
    <t>R - 01.9.1</t>
  </si>
  <si>
    <t>Střešní konstrukce z příhradových vazníků, D+M</t>
  </si>
  <si>
    <t>kpl</t>
  </si>
  <si>
    <t>-69612790</t>
  </si>
  <si>
    <t xml:space="preserve">Poznámka k položce:_x000D_
včetně protiplísňového nátěru 2x_x000D_
9 ks příhradových vazníků_x000D_
Vazníky jsou ze čtyřstranně hoblovaného_x000D_
tepelně ošetřeného řeziva s pozinkovanými styčníkovými deskami. Základní profily tl. 45 mm._x000D_
položka obsahuje:_x000D_
- dodávka střešních vazníků – tepelně ošetřeného hoblovaného řeziva S4S_x000D_
- montážní a spojovací materiál potřebný pro montáž konstrukce_x000D_
- montáž konstrukce včetně zvedacích prostředků_x000D_
- podrobná montážní dokumentace_x000D_
- doprava konstrukce na stavbu_x000D_
</t>
  </si>
  <si>
    <t>91</t>
  </si>
  <si>
    <t>R - 01.9.1.1</t>
  </si>
  <si>
    <t>Kotvení dřevěného příhradového vazníku, D+M</t>
  </si>
  <si>
    <t>1670956847</t>
  </si>
  <si>
    <t>Poznámka k položce:_x000D_
2 x L 90x90x8 dl. 100 mm (nerez)_x000D_
2x kotva do betonu HILTI M dl. 120 mm (nerez)_x000D_
šroub M 16 s matkou a podložkou dl. 120 mm (nerez)</t>
  </si>
  <si>
    <t>92</t>
  </si>
  <si>
    <t>R - 01.9.1.2</t>
  </si>
  <si>
    <t>Plastová mřížka pro odvětrání střechy, D+M</t>
  </si>
  <si>
    <t>ks</t>
  </si>
  <si>
    <t>-1985175261</t>
  </si>
  <si>
    <t>6*1*2</t>
  </si>
  <si>
    <t>93</t>
  </si>
  <si>
    <t>R - 01.9.2</t>
  </si>
  <si>
    <t>Gumové dilatační těsnění pro potrubí DN 100, prostup d 200 mm, D+M</t>
  </si>
  <si>
    <t>425905432</t>
  </si>
  <si>
    <t>94</t>
  </si>
  <si>
    <t>R - 01.9.3</t>
  </si>
  <si>
    <t>Gumové dilatační těsnění pro potrubí DN 200, prostup d 300 mm, D+M</t>
  </si>
  <si>
    <t>-1550472689</t>
  </si>
  <si>
    <t>95</t>
  </si>
  <si>
    <t>R - 01.9.4</t>
  </si>
  <si>
    <t>Gumové dilatační těsnění pro potrubí DN 300, prostup d 400 mm, D+M</t>
  </si>
  <si>
    <t>1518947338</t>
  </si>
  <si>
    <t>96</t>
  </si>
  <si>
    <t>R - 01.9.5</t>
  </si>
  <si>
    <t>Nerezové točité schodiště se zábradlím, D + M</t>
  </si>
  <si>
    <t>-523439430</t>
  </si>
  <si>
    <t>Poznámka k položce:_x000D_
viz prvek S př. č. D.1.1.1-11_x000D_
NEREZOVÉ TOČITÉ SCHODIŠTĚ ∅ 1500 mm, VÝŠKA 4,8 m,_x000D_
VÝŠKA STUPNĚ 195 mm, 24 SCHODNIC / 360°, STŘEDOVÁ TYČ ∅ 200 x 10, ŠÍŘKA SCHODNICE 650 mm S    _x000D_
NEREZOVÝM ZÁBRADLÍM - VÝŠKA 1,1 m, CELK. DL. 8,0 m</t>
  </si>
  <si>
    <t>97</t>
  </si>
  <si>
    <t>R - 01.9.6</t>
  </si>
  <si>
    <t>Nerezové jednoramenné schodiště se zábradlím, D + M</t>
  </si>
  <si>
    <t>261629007</t>
  </si>
  <si>
    <t>Poznámka k položce:_x000D_
Nerezová ocelová konstrukce, včetně zábradlí, schodnice a podesta kompozitní pororošt_x000D_
viz př. č. D.1.1.1-06</t>
  </si>
  <si>
    <t>98</t>
  </si>
  <si>
    <t>R - 01.9.7</t>
  </si>
  <si>
    <t>Nerezová podesta pro jednoramenné schodiště D + M</t>
  </si>
  <si>
    <t>1615087203</t>
  </si>
  <si>
    <t>99</t>
  </si>
  <si>
    <t>R - 01.9.8</t>
  </si>
  <si>
    <t>Nerezové dvouramenné schodiště se zábradlím D + M</t>
  </si>
  <si>
    <t>865707866</t>
  </si>
  <si>
    <t>84,08+71,95</t>
  </si>
  <si>
    <t>100</t>
  </si>
  <si>
    <t>R - 01.9.9</t>
  </si>
  <si>
    <t>Podesta pro dvouramenné schodiště D + M</t>
  </si>
  <si>
    <t>-1319126820</t>
  </si>
  <si>
    <t>101</t>
  </si>
  <si>
    <t>R - 01.9.10</t>
  </si>
  <si>
    <t>Ocelový poklop plný, 700x1500 mm 2 ks, D+M</t>
  </si>
  <si>
    <t>2101176021</t>
  </si>
  <si>
    <t xml:space="preserve">Poznámka k položce:_x000D_
výpis materiálu viz př. č. D.1.1.1-08_x000D_
</t>
  </si>
  <si>
    <t>102</t>
  </si>
  <si>
    <t>R - 01.9.11</t>
  </si>
  <si>
    <t>Nerezová větrací hlavice D + M</t>
  </si>
  <si>
    <t>-254056674</t>
  </si>
  <si>
    <t>Poznámka k položce:_x000D_
ODVĚTRÁVACÍ HLAVICE - NEREZ_x000D_
S VÝMĚNNÝMI VZDUCHOVÝMI FILTRY_x000D_
+ VRTANÝ PROSTUP %%C400 mm_x000D_
viz v.č. D.1.1.1 - 09</t>
  </si>
  <si>
    <t>103</t>
  </si>
  <si>
    <t>R - 01.9.12</t>
  </si>
  <si>
    <t>Vybourání  vchodových plastových dveří 800x1970 mm, D+M</t>
  </si>
  <si>
    <t>1604586307</t>
  </si>
  <si>
    <t>Poznámka k položce:_x000D_
viz př.č. D.1.1.1 -11</t>
  </si>
  <si>
    <t>104</t>
  </si>
  <si>
    <t>R - 01.9.13</t>
  </si>
  <si>
    <t>Výsadba okrasných dřevin - 15 ks</t>
  </si>
  <si>
    <t>1272418814</t>
  </si>
  <si>
    <t>105</t>
  </si>
  <si>
    <t>R - 01.9.18</t>
  </si>
  <si>
    <t>Otlučení stávajícího betonu na schodišti+vyrovnávací stěrka</t>
  </si>
  <si>
    <t>-961885564</t>
  </si>
  <si>
    <t xml:space="preserve">Poznámka k položce:_x000D_
_x000D_
</t>
  </si>
  <si>
    <t>1,4*2,8</t>
  </si>
  <si>
    <t>(2*0,8+1,6+2*1,05+2,2+2*1,4+2,8)*0,2</t>
  </si>
  <si>
    <t>106</t>
  </si>
  <si>
    <t>R - 01.9.191</t>
  </si>
  <si>
    <t>Zhotovení vstupních dvířek 800x800 mm do prostoru střechy, dřevěná konstrukce s obkladem CETRIS deskami, D+M</t>
  </si>
  <si>
    <t>-90047207</t>
  </si>
  <si>
    <t>Poznámka k položce:_x000D_
dřevěná dvířka 800x800 mm uzamykatelná, D+M</t>
  </si>
  <si>
    <t>107</t>
  </si>
  <si>
    <t>R - 01.9.20</t>
  </si>
  <si>
    <t>Přístřešek nade dveřmi z nerez profilů a zakrytím z nerez plechu, D+M</t>
  </si>
  <si>
    <t>589366066</t>
  </si>
  <si>
    <t>108</t>
  </si>
  <si>
    <t>R - 01.9.21</t>
  </si>
  <si>
    <t>Kotevní plech  tl. 10 mm, 160 x 500 mm, D+M</t>
  </si>
  <si>
    <t>-1093318726</t>
  </si>
  <si>
    <t>Poznámka k položce:_x000D_
viz př.č. D.1.1.1-11</t>
  </si>
  <si>
    <t>109</t>
  </si>
  <si>
    <t>553810100.1</t>
  </si>
  <si>
    <t>turbína ventilační LOMANCO samonosná větrací hlavice, stavitelný krk a základna, průměr 356 mm, provedení nerez, D+M</t>
  </si>
  <si>
    <t>1768198354</t>
  </si>
  <si>
    <t>Poznámka k položce:_x000D_
VĚTRACÍ HLAVICE LOMANCO DN300, VČETNĚ ZHOTOVENÍ PROSTUPU, OPLECHOVÁNÍ A KOTVENÍ NA OBLOUKOVOU STŘECHU</t>
  </si>
  <si>
    <t>110</t>
  </si>
  <si>
    <t>449321130.1</t>
  </si>
  <si>
    <t>přístroj hasicí ruční práškový, D+M</t>
  </si>
  <si>
    <t>686181235</t>
  </si>
  <si>
    <t>Poznámka k položce:_x000D_
práškový hasící přístroj 21A113BC</t>
  </si>
  <si>
    <t>997</t>
  </si>
  <si>
    <t>Přesun sutě</t>
  </si>
  <si>
    <t>111</t>
  </si>
  <si>
    <t>997006512</t>
  </si>
  <si>
    <t>Vodorovné doprava suti s naložením a složením na skládku do 1 km</t>
  </si>
  <si>
    <t>-1550179020</t>
  </si>
  <si>
    <t>193,251-2,312-0,368-1,04</t>
  </si>
  <si>
    <t>112</t>
  </si>
  <si>
    <t>997006519</t>
  </si>
  <si>
    <t>Příplatek k vodorovnému přemístění suti na skládku ZKD 1 km přes 1 km</t>
  </si>
  <si>
    <t>51171658</t>
  </si>
  <si>
    <t>189,531*9 'Přepočtené koeficientem množství</t>
  </si>
  <si>
    <t>113</t>
  </si>
  <si>
    <t>997006512.1</t>
  </si>
  <si>
    <t>1590378041</t>
  </si>
  <si>
    <t>114</t>
  </si>
  <si>
    <t>997006519.1</t>
  </si>
  <si>
    <t>-452004780</t>
  </si>
  <si>
    <t>3,72*34 'Přepočtené koeficientem množství</t>
  </si>
  <si>
    <t>115</t>
  </si>
  <si>
    <t>997013802</t>
  </si>
  <si>
    <t>Poplatek za uložení stavebního železobetonového odpadu na skládce (skládkovné)</t>
  </si>
  <si>
    <t>1293004113</t>
  </si>
  <si>
    <t>116</t>
  </si>
  <si>
    <t>997013814</t>
  </si>
  <si>
    <t>Poplatek za uložení stavebního odpadu z izolačních hmot na skládce (skládkovné)</t>
  </si>
  <si>
    <t>-2143221773</t>
  </si>
  <si>
    <t>"lepenka" 2,312+0,368</t>
  </si>
  <si>
    <t>"polystyren" 1,04</t>
  </si>
  <si>
    <t>998</t>
  </si>
  <si>
    <t>Přesun hmot</t>
  </si>
  <si>
    <t>117</t>
  </si>
  <si>
    <t>998142251</t>
  </si>
  <si>
    <t>Přesun hmot pro nádrže, jímky, zásobníky a jámy betonové monolitické v do 25 m</t>
  </si>
  <si>
    <t>-1627013852</t>
  </si>
  <si>
    <t>PSV</t>
  </si>
  <si>
    <t>Práce a dodávky PSV</t>
  </si>
  <si>
    <t>711</t>
  </si>
  <si>
    <t>Izolace proti vodě, vlhkosti a plynům</t>
  </si>
  <si>
    <t>118</t>
  </si>
  <si>
    <t>711112001</t>
  </si>
  <si>
    <t>Provedení izolace proti zemní vlhkosti svislé za studena nátěrem penetračním</t>
  </si>
  <si>
    <t>-741924842</t>
  </si>
  <si>
    <t>"stěny na  novém VDJ" 4*18*6*3</t>
  </si>
  <si>
    <t>"přesah na stáv. VDJ" 4*17*1,5*3</t>
  </si>
  <si>
    <t>119</t>
  </si>
  <si>
    <t>111631500</t>
  </si>
  <si>
    <t>lak asfaltový ALP/9 (MJ t) bal 9 kg</t>
  </si>
  <si>
    <t>1030354842</t>
  </si>
  <si>
    <t>Poznámka k položce:_x000D_
Spotřeba 0,3-0,4kg/m2 dle povrchu, ředidlo technický benzín</t>
  </si>
  <si>
    <t>1602*0,00035 'Přepočtené koeficientem množství</t>
  </si>
  <si>
    <t>120</t>
  </si>
  <si>
    <t>711131101</t>
  </si>
  <si>
    <t>Provedení izolace proti zemní vlhkosti pásy na sucho vodorovné AIP nebo tkaninou</t>
  </si>
  <si>
    <t>-80845658</t>
  </si>
  <si>
    <t>"strop na  novém VDJ, provedeno 2x" 18*18*2</t>
  </si>
  <si>
    <t>"strop na stáv. VDJ, provedeno 2x" 17*17*2</t>
  </si>
  <si>
    <t>121</t>
  </si>
  <si>
    <t>711132101</t>
  </si>
  <si>
    <t>Provedení izolace proti zemní vlhkosti pásy na sucho svislé AIP nebo tkaninou</t>
  </si>
  <si>
    <t>-1290036575</t>
  </si>
  <si>
    <t>"svislé zdi na  novém VDJ" 4*18*6</t>
  </si>
  <si>
    <t>"bok stropu na stáv. VDJ" 4*17*1,5</t>
  </si>
  <si>
    <t>122</t>
  </si>
  <si>
    <t>69311070</t>
  </si>
  <si>
    <t>geotextilie netkaná separační, ochranná, filtrační, drenážní PP 400g/m2</t>
  </si>
  <si>
    <t>-1364397380</t>
  </si>
  <si>
    <t>648+578</t>
  </si>
  <si>
    <t>1226*1,2 'Přepočtené koeficientem množství</t>
  </si>
  <si>
    <t>123</t>
  </si>
  <si>
    <t>283220890.1</t>
  </si>
  <si>
    <t>izolační fólie PVC, tl. 1,5 mm, šířka 2,2 délka role 20 m</t>
  </si>
  <si>
    <t>-1699079932</t>
  </si>
  <si>
    <t>Poznámka k položce:_x000D_
Součinitel difuze radonu D ( m2/s ) =  1,22E-11</t>
  </si>
  <si>
    <t>124</t>
  </si>
  <si>
    <t>711131811</t>
  </si>
  <si>
    <t>Odstranění izolace proti zemní vlhkosti vodorovné</t>
  </si>
  <si>
    <t>991856559</t>
  </si>
  <si>
    <t>"strop na stáv. VDJ" 17*17*2</t>
  </si>
  <si>
    <t>125</t>
  </si>
  <si>
    <t>711471053.1</t>
  </si>
  <si>
    <t>Provedení vodorovné izolace proti tlakové vodě volně položenou fólií z nízkolehčeného PE</t>
  </si>
  <si>
    <t>31788625</t>
  </si>
  <si>
    <t>"dno na  novém VDJ folie PE" 2*19*19</t>
  </si>
  <si>
    <t>126</t>
  </si>
  <si>
    <t>611553100</t>
  </si>
  <si>
    <t>fólie PE 0,2 mm šíře 2 m</t>
  </si>
  <si>
    <t>1928949354</t>
  </si>
  <si>
    <t>2*19*19</t>
  </si>
  <si>
    <t>722*1,2 'Přepočtené koeficientem množství</t>
  </si>
  <si>
    <t>127</t>
  </si>
  <si>
    <t>711141559</t>
  </si>
  <si>
    <t>Provedení izolace proti zemní vlhkosti pásy přitavením vodorovné NAIP</t>
  </si>
  <si>
    <t>-2011623689</t>
  </si>
  <si>
    <t>"strop na novém VDJ" 2*18*18</t>
  </si>
  <si>
    <t>128</t>
  </si>
  <si>
    <t>711142559</t>
  </si>
  <si>
    <t>Provedení izolace proti zemní vlhkosti pásy přitavením svislé NAIP</t>
  </si>
  <si>
    <t>-1908267775</t>
  </si>
  <si>
    <t>"stěny na  novém VDJ" 4*18*6*2</t>
  </si>
  <si>
    <t>"strop na stáv. VDJ - přesah 1,5 m" 4*17*1,5*2</t>
  </si>
  <si>
    <t>129</t>
  </si>
  <si>
    <t>628331590</t>
  </si>
  <si>
    <t>pás těžký asfaltovaný s vložkou ze skelné tkaniny</t>
  </si>
  <si>
    <t>1567882685</t>
  </si>
  <si>
    <t>2294*1,2 'Přepočtené koeficientem množství</t>
  </si>
  <si>
    <t>130</t>
  </si>
  <si>
    <t>711491273</t>
  </si>
  <si>
    <t>Provedení izolace proti tlakové vodě svislé z nopové folie</t>
  </si>
  <si>
    <t>-1941678898</t>
  </si>
  <si>
    <t>"nový VDJ" 4*18*6</t>
  </si>
  <si>
    <t>"stávající VDJ" 4*17*1,5</t>
  </si>
  <si>
    <t>131</t>
  </si>
  <si>
    <t>693340110</t>
  </si>
  <si>
    <t xml:space="preserve">nopová fólie s perforovanými nopy </t>
  </si>
  <si>
    <t>1063488751</t>
  </si>
  <si>
    <t>534*1,1 'Přepočtené koeficientem množství</t>
  </si>
  <si>
    <t>132</t>
  </si>
  <si>
    <t>998711102</t>
  </si>
  <si>
    <t>Přesun hmot tonážní pro izolace proti vodě, vlhkosti a plynům v objektech výšky do 12 m</t>
  </si>
  <si>
    <t>1427850891</t>
  </si>
  <si>
    <t>712</t>
  </si>
  <si>
    <t>Povlakové krytiny</t>
  </si>
  <si>
    <t>133</t>
  </si>
  <si>
    <t>712300832</t>
  </si>
  <si>
    <t>Odstranění povlakové krytiny střech do 10° dvouvrstvé</t>
  </si>
  <si>
    <t>-402699608</t>
  </si>
  <si>
    <t>4*9,2</t>
  </si>
  <si>
    <t>134</t>
  </si>
  <si>
    <t>712531101</t>
  </si>
  <si>
    <t>Provedení povlakové krytiny oblých střech pásy na sucho AIP nebo NAIP</t>
  </si>
  <si>
    <t>-1247624870</t>
  </si>
  <si>
    <t>135</t>
  </si>
  <si>
    <t>628111500</t>
  </si>
  <si>
    <t>pás asfaltovaný A500 H</t>
  </si>
  <si>
    <t>20196425</t>
  </si>
  <si>
    <t>116,4*1,15 'Přepočtené koeficientem množství</t>
  </si>
  <si>
    <t>136</t>
  </si>
  <si>
    <t>628520150.1</t>
  </si>
  <si>
    <t>pás asfaltovaný modifikovaný s posypem barva červenohnědá</t>
  </si>
  <si>
    <t>235170215</t>
  </si>
  <si>
    <t>137</t>
  </si>
  <si>
    <t>998712101</t>
  </si>
  <si>
    <t>Přesun hmot tonážní tonážní pro krytiny povlakové v objektech v do 6 m</t>
  </si>
  <si>
    <t>-1868600906</t>
  </si>
  <si>
    <t>713</t>
  </si>
  <si>
    <t>Izolace tepelné</t>
  </si>
  <si>
    <t>138</t>
  </si>
  <si>
    <t>713111111</t>
  </si>
  <si>
    <t>Montáž izolace tepelné vrchem stropů volně kladenými rohožemi, pásy, dílci, deskami</t>
  </si>
  <si>
    <t>-443693996</t>
  </si>
  <si>
    <t>139</t>
  </si>
  <si>
    <t>283292760.1</t>
  </si>
  <si>
    <t>folie nehořlavá parotěsná Speciál 140 g/m2</t>
  </si>
  <si>
    <t>469020226</t>
  </si>
  <si>
    <t>8,8*8,9</t>
  </si>
  <si>
    <t>78,32*1,02 'Přepočtené koeficientem množství</t>
  </si>
  <si>
    <t>140</t>
  </si>
  <si>
    <t>628615680.1</t>
  </si>
  <si>
    <t>folie podstřešní  (1,5 x 50m)</t>
  </si>
  <si>
    <t>1280249559</t>
  </si>
  <si>
    <t>141</t>
  </si>
  <si>
    <t>-159649606</t>
  </si>
  <si>
    <t>142</t>
  </si>
  <si>
    <t>631481040</t>
  </si>
  <si>
    <t>deska minerální střešní izolační 600x1200 mm tl. 100 mm</t>
  </si>
  <si>
    <t>-26533679</t>
  </si>
  <si>
    <t>"strop vstupu" 8,5*8,8</t>
  </si>
  <si>
    <t>74,8*1,1 'Přepočtené koeficientem množství</t>
  </si>
  <si>
    <t>143</t>
  </si>
  <si>
    <t>631481010</t>
  </si>
  <si>
    <t>deska minerální střešní izolační  600x1200 mm tl. 50 mm</t>
  </si>
  <si>
    <t>-1036725996</t>
  </si>
  <si>
    <t>144</t>
  </si>
  <si>
    <t>713131111</t>
  </si>
  <si>
    <t>Montáž izolace tepelné stěn a základů přibitím rohoží, pásů, dílců, desek</t>
  </si>
  <si>
    <t>83012923</t>
  </si>
  <si>
    <t>145</t>
  </si>
  <si>
    <t>283759380</t>
  </si>
  <si>
    <t>deska fasádní polystyrénová EPS 70 F 1000 x 500 x 100 mm</t>
  </si>
  <si>
    <t>-876600478</t>
  </si>
  <si>
    <t>"dilatace" 11,8*5,5</t>
  </si>
  <si>
    <t>146</t>
  </si>
  <si>
    <t>713140861</t>
  </si>
  <si>
    <t>Odstranění tepelné izolace střech nadstřešní lepené z polystyrenu tl do 100 mm</t>
  </si>
  <si>
    <t>1804640558</t>
  </si>
  <si>
    <t>147</t>
  </si>
  <si>
    <t>713131145</t>
  </si>
  <si>
    <t>Montáž izolace tepelné stěn a základů lepením bodově rohoží, pásů, dílců, desek</t>
  </si>
  <si>
    <t>1270526409</t>
  </si>
  <si>
    <t>"nový VDJ - boky na v. 1,5 m" 4*18*1,5</t>
  </si>
  <si>
    <t>"stáv. VDJ - boky na v. 1,5 m" 4*17*1,5</t>
  </si>
  <si>
    <t>148</t>
  </si>
  <si>
    <t>283759500</t>
  </si>
  <si>
    <t>deska fasádní polystyrénová EPS 100 F 1000 x 500 x 100 mm</t>
  </si>
  <si>
    <t>19842685</t>
  </si>
  <si>
    <t>Poznámka k položce:_x000D_
lambda=0,036 [W / m K]</t>
  </si>
  <si>
    <t>210*1,15 'Přepočtené koeficientem množství</t>
  </si>
  <si>
    <t>149</t>
  </si>
  <si>
    <t>713141151</t>
  </si>
  <si>
    <t>Montáž izolace tepelné střech plochých kladené volně 1 vrstva rohoží, pásů, dílců, desek</t>
  </si>
  <si>
    <t>186412966</t>
  </si>
  <si>
    <t>"strop na  novém VDJ " 18*18</t>
  </si>
  <si>
    <t>"strop na stáv. VDJ " 17*17</t>
  </si>
  <si>
    <t>150</t>
  </si>
  <si>
    <t>283722040</t>
  </si>
  <si>
    <t>deska EPS 100 Z kašírovaná V 60 S 35 3000x1000x100 mm</t>
  </si>
  <si>
    <t>2059894733</t>
  </si>
  <si>
    <t>613*1,15 'Přepočtené koeficientem množství</t>
  </si>
  <si>
    <t>751</t>
  </si>
  <si>
    <t>Vzduchotechnika</t>
  </si>
  <si>
    <t>151</t>
  </si>
  <si>
    <t>751111132</t>
  </si>
  <si>
    <t>Mtž vent ax ntl potrubního základního D do 300 mm</t>
  </si>
  <si>
    <t>916202588</t>
  </si>
  <si>
    <t>152</t>
  </si>
  <si>
    <t>R - 01.751.1</t>
  </si>
  <si>
    <t>ventilátor DN 250 s protidešťovou žaluzií</t>
  </si>
  <si>
    <t>-2054385610</t>
  </si>
  <si>
    <t>153</t>
  </si>
  <si>
    <t>751525083</t>
  </si>
  <si>
    <t>Mtž potrubí plast kruh bez příruby D do 300 mm</t>
  </si>
  <si>
    <t>31889895</t>
  </si>
  <si>
    <t>6*1,3+1,4</t>
  </si>
  <si>
    <t>154</t>
  </si>
  <si>
    <t>286112520</t>
  </si>
  <si>
    <t>trubka KGEM s hrdlem 300X7,7X2M SN4KOEX,PVC</t>
  </si>
  <si>
    <t>-2062950583</t>
  </si>
  <si>
    <t>762</t>
  </si>
  <si>
    <t>Konstrukce tesařské</t>
  </si>
  <si>
    <t>155</t>
  </si>
  <si>
    <t>762341310</t>
  </si>
  <si>
    <t>Montáž bednění střech obloukových sklonu do 60° z hrubých prken na sraz</t>
  </si>
  <si>
    <t>-82753842</t>
  </si>
  <si>
    <t>12*9,7</t>
  </si>
  <si>
    <t>156</t>
  </si>
  <si>
    <t>605151110</t>
  </si>
  <si>
    <t>řezivo jehličnaté boční prkno jakost I.-II. 2 - 3 cm</t>
  </si>
  <si>
    <t>334724235</t>
  </si>
  <si>
    <t>Poznámka k položce:_x000D_
včetně protiplísňového nátěru 2x</t>
  </si>
  <si>
    <t>116,4*0,025</t>
  </si>
  <si>
    <t>157</t>
  </si>
  <si>
    <t>762420011</t>
  </si>
  <si>
    <t>Obložení stropu z desek CETRIS tl 12 mm na sraz šroubovaných</t>
  </si>
  <si>
    <t>1581205888</t>
  </si>
  <si>
    <t>"podhledy"</t>
  </si>
  <si>
    <t>(0,85+0,55)*9,05*2</t>
  </si>
  <si>
    <t>158</t>
  </si>
  <si>
    <t>762430012</t>
  </si>
  <si>
    <t>Obložení stěn z desek CETRIS tl 12 mm na sraz šroubovaných</t>
  </si>
  <si>
    <t>557780691</t>
  </si>
  <si>
    <t>"štíty" 2*9,5</t>
  </si>
  <si>
    <t>159</t>
  </si>
  <si>
    <t>762439001</t>
  </si>
  <si>
    <t>Montáž obložení stěn podkladový rošt</t>
  </si>
  <si>
    <t>75094495</t>
  </si>
  <si>
    <t>160</t>
  </si>
  <si>
    <t>605141050</t>
  </si>
  <si>
    <t>řezivo jehličnaté lať pevnostní třída S10 - 13 průžez 30 x 50 mm</t>
  </si>
  <si>
    <t>-1336179321</t>
  </si>
  <si>
    <t>80*0,03*0,05</t>
  </si>
  <si>
    <t>161</t>
  </si>
  <si>
    <t>998762101</t>
  </si>
  <si>
    <t>Přesun hmot tonážní pro kce tesařské v objektech v do 6 m</t>
  </si>
  <si>
    <t>252017708</t>
  </si>
  <si>
    <t>763</t>
  </si>
  <si>
    <t>Konstrukce suché výstavby</t>
  </si>
  <si>
    <t>162</t>
  </si>
  <si>
    <t>763131381</t>
  </si>
  <si>
    <t>SDK podhled desky 2xH2DF 12,5 bez TI dvouvrstvá dřevěná spodní kce</t>
  </si>
  <si>
    <t>1329694942</t>
  </si>
  <si>
    <t>Poznámka k položce:_x000D_
desky pro požární odolnost A1_x000D_
specifikace dle př. č. D.1.1.1-12</t>
  </si>
  <si>
    <t>163</t>
  </si>
  <si>
    <t>998763301</t>
  </si>
  <si>
    <t>Přesun hmot tonážní pro sádrokartonové konstrukce v objektech v do 6 m</t>
  </si>
  <si>
    <t>1110783559</t>
  </si>
  <si>
    <t>764</t>
  </si>
  <si>
    <t>Konstrukce klempířské</t>
  </si>
  <si>
    <t>164</t>
  </si>
  <si>
    <t>764002841</t>
  </si>
  <si>
    <t>Demontáž oplechování horních ploch zdí a nadezdívek do suti</t>
  </si>
  <si>
    <t>539817508</t>
  </si>
  <si>
    <t>2*4+2*9,2</t>
  </si>
  <si>
    <t>165</t>
  </si>
  <si>
    <t>764212633</t>
  </si>
  <si>
    <t>Oplechování štítu závětrnou lištou z Pz s povrchovou úpravou rš 250 mm</t>
  </si>
  <si>
    <t>-1009206712</t>
  </si>
  <si>
    <t>Poznámka k položce:_x000D_
odstín RAL 7016, K2_x000D_
viz př. č. D.1.1.1-11</t>
  </si>
  <si>
    <t>11*2</t>
  </si>
  <si>
    <t>166</t>
  </si>
  <si>
    <t>764212672.1</t>
  </si>
  <si>
    <t>Oplechování okapové hrany z Pz s povrchovou úpravou rš 125 mm</t>
  </si>
  <si>
    <t>-1435493817</t>
  </si>
  <si>
    <t>Poznámka k položce:_x000D_
odstín RAL 7016, K1_x000D_
viz př. č. D.1.1.1-11</t>
  </si>
  <si>
    <t>2*9,65</t>
  </si>
  <si>
    <t>167</t>
  </si>
  <si>
    <t>764511602</t>
  </si>
  <si>
    <t>Žlab podokapní půlkruhový z Pz s povrchovou úpravou rš 330 mm</t>
  </si>
  <si>
    <t>-404812018</t>
  </si>
  <si>
    <t>Poznámka k položce:_x000D_
odstín RAL 7016, K3_x000D_
viz př. č. D.1.1.1-11</t>
  </si>
  <si>
    <t>168</t>
  </si>
  <si>
    <t>764511642</t>
  </si>
  <si>
    <t>Kotlík oválný (trychtýřový) pro podokapní žlaby z Pz s povrchovou úpravou 330/100 mm</t>
  </si>
  <si>
    <t>-1700278388</t>
  </si>
  <si>
    <t>169</t>
  </si>
  <si>
    <t>764518622</t>
  </si>
  <si>
    <t>Svody kruhové včetně objímek, kolen, odskoků z Pz s povrchovou úpravou průměru 100 mm</t>
  </si>
  <si>
    <t>334158373</t>
  </si>
  <si>
    <t>Poznámka k položce:_x000D_
odstín RAL 7016, K4_x000D_
viz př. č. D.1.1.1-11</t>
  </si>
  <si>
    <t>6,5*2+2,5*2</t>
  </si>
  <si>
    <t>170</t>
  </si>
  <si>
    <t>998764101</t>
  </si>
  <si>
    <t>Přesun hmot tonážní pro konstrukce klempířské v objektech v do 6 m</t>
  </si>
  <si>
    <t>-1523293331</t>
  </si>
  <si>
    <t>171</t>
  </si>
  <si>
    <t>R - 01.764.1</t>
  </si>
  <si>
    <t>Ostatní klempířské prvky, D+M</t>
  </si>
  <si>
    <t>-468897628</t>
  </si>
  <si>
    <t>Poznámka k položce:_x000D_
oplechování větracích hlavic</t>
  </si>
  <si>
    <t>771</t>
  </si>
  <si>
    <t>Podlahy z dlaždic</t>
  </si>
  <si>
    <t>172</t>
  </si>
  <si>
    <t>771571810</t>
  </si>
  <si>
    <t>Demontáž podlah z dlaždic keramických kladených do malty</t>
  </si>
  <si>
    <t>1070738737</t>
  </si>
  <si>
    <t>"místnosti 101,102 a 103"</t>
  </si>
  <si>
    <t>17+4,1+1,8</t>
  </si>
  <si>
    <t>173</t>
  </si>
  <si>
    <t>771573131</t>
  </si>
  <si>
    <t>Montáž podlah keramických režných protiskluzných lepených do 50 ks/m2</t>
  </si>
  <si>
    <t>-13467621</t>
  </si>
  <si>
    <t>174</t>
  </si>
  <si>
    <t>597614080</t>
  </si>
  <si>
    <t>dlaždice keramické slinuté neglazované mrazuvzdorné Color Light Grey S 29,8 x 29,8 x 0,9 cm</t>
  </si>
  <si>
    <t>-1040525333</t>
  </si>
  <si>
    <t>22,9*1,1 'Přepočtené koeficientem množství</t>
  </si>
  <si>
    <t>175</t>
  </si>
  <si>
    <t>771591111</t>
  </si>
  <si>
    <t>Podlahy penetrace podkladu</t>
  </si>
  <si>
    <t>291145897</t>
  </si>
  <si>
    <t>176</t>
  </si>
  <si>
    <t>771591115</t>
  </si>
  <si>
    <t>Podlahy spárování silikonem</t>
  </si>
  <si>
    <t>-1087992756</t>
  </si>
  <si>
    <t>"101" 24,2</t>
  </si>
  <si>
    <t>"102" (2*2,85+2*1,45)</t>
  </si>
  <si>
    <t>"103" 5,6</t>
  </si>
  <si>
    <t>177</t>
  </si>
  <si>
    <t>771990112</t>
  </si>
  <si>
    <t>Vyrovnání podkladu samonivelační stěrkou tl 4 mm pevnosti 30 Mpa</t>
  </si>
  <si>
    <t>794129804</t>
  </si>
  <si>
    <t>178</t>
  </si>
  <si>
    <t>998771101</t>
  </si>
  <si>
    <t>Přesun hmot tonážní pro podlahy z dlaždic v objektech v do 6 m</t>
  </si>
  <si>
    <t>22409827</t>
  </si>
  <si>
    <t>777</t>
  </si>
  <si>
    <t>Podlahy lité</t>
  </si>
  <si>
    <t>179</t>
  </si>
  <si>
    <t>777211011</t>
  </si>
  <si>
    <t>Podlahy z epoxidové pryskyřice a oblázků křemičitých frakce 2 až 5 mm tl 10 mm</t>
  </si>
  <si>
    <t>-1036288858</t>
  </si>
  <si>
    <t>0,8*1,6</t>
  </si>
  <si>
    <t>180</t>
  </si>
  <si>
    <t>777211713</t>
  </si>
  <si>
    <t>Nátěr pro vytvoření protiskluzového povrchu</t>
  </si>
  <si>
    <t>1722981735</t>
  </si>
  <si>
    <t>181</t>
  </si>
  <si>
    <t>777312013</t>
  </si>
  <si>
    <t>Podlahy z epoxidové pryskyřice a oblázků frakce 2 až 5 mm křemičitých na stupnice šířky do 300 mm</t>
  </si>
  <si>
    <t>2108991338</t>
  </si>
  <si>
    <t>"stupnice" 2*0,8+2,2+2*1,1+2,8</t>
  </si>
  <si>
    <t>182</t>
  </si>
  <si>
    <t>777312025</t>
  </si>
  <si>
    <t>Podlahy z epoxidové pryskyřice a oblázků frakce 2 až 5mm křemičitých na podstupnice výšky přes 200 mm</t>
  </si>
  <si>
    <t>-1478065315</t>
  </si>
  <si>
    <t>"podschodnice" 2*0,8+1,6+2*1,1+2,2+2*1,4+2,8</t>
  </si>
  <si>
    <t>183</t>
  </si>
  <si>
    <t>777313153</t>
  </si>
  <si>
    <t>Nátěr pro vytvoření protiskluzového povrchu schodišť stupnice šířky do 300 mm</t>
  </si>
  <si>
    <t>1256196555</t>
  </si>
  <si>
    <t>184</t>
  </si>
  <si>
    <t>777313165</t>
  </si>
  <si>
    <t>Nátěr pro vytvoření protiskluzového povrchu schodišť podstupnice výšky přes 200 mm</t>
  </si>
  <si>
    <t>1922908271</t>
  </si>
  <si>
    <t>185</t>
  </si>
  <si>
    <t>998777101</t>
  </si>
  <si>
    <t>Přesun hmot tonážní pro podlahy lité v objektech v do 6 m</t>
  </si>
  <si>
    <t>1495704758</t>
  </si>
  <si>
    <t>781</t>
  </si>
  <si>
    <t>Dokončovací práce - obklady</t>
  </si>
  <si>
    <t>186</t>
  </si>
  <si>
    <t>781471810</t>
  </si>
  <si>
    <t>Demontáž obkladů z obkladaček keramických kladených do malty</t>
  </si>
  <si>
    <t>-97238097</t>
  </si>
  <si>
    <t>"místnost 101" 24,2*2</t>
  </si>
  <si>
    <t>"místnost 101" 2,85*2</t>
  </si>
  <si>
    <t>"místnost 103" 5,6*2</t>
  </si>
  <si>
    <t>187</t>
  </si>
  <si>
    <t>781474115</t>
  </si>
  <si>
    <t>Montáž obkladů vnitřních keramických hladkých do 25 ks/m2 lepených flexibilním lepidlem</t>
  </si>
  <si>
    <t>-1243169663</t>
  </si>
  <si>
    <t>"101" 24,2*2-1*2</t>
  </si>
  <si>
    <t>"103" 5,6*2-0,6*2</t>
  </si>
  <si>
    <t>188</t>
  </si>
  <si>
    <t>597610100</t>
  </si>
  <si>
    <t>obkládačky keramické  koupelny (bílé i barevné) 25 x 33 x 0,7 cm I. j.</t>
  </si>
  <si>
    <t>631330406</t>
  </si>
  <si>
    <t>56,4*1,1 'Přepočtené koeficientem množství</t>
  </si>
  <si>
    <t>189</t>
  </si>
  <si>
    <t>781494111</t>
  </si>
  <si>
    <t>Plastové profily rohové lepené flexibilním lepidlem</t>
  </si>
  <si>
    <t>1153225639</t>
  </si>
  <si>
    <t>5*2</t>
  </si>
  <si>
    <t>190</t>
  </si>
  <si>
    <t>781494311</t>
  </si>
  <si>
    <t>Plastové profily dilatační lepené flexibilním lepidlem</t>
  </si>
  <si>
    <t>-2067790849</t>
  </si>
  <si>
    <t>191</t>
  </si>
  <si>
    <t>998781101</t>
  </si>
  <si>
    <t>Přesun hmot tonážní pro obklady keramické v objektech v do 6 m</t>
  </si>
  <si>
    <t>450310873</t>
  </si>
  <si>
    <t>784</t>
  </si>
  <si>
    <t>Dokončovací práce - malby a tapety</t>
  </si>
  <si>
    <t>192</t>
  </si>
  <si>
    <t>784331001</t>
  </si>
  <si>
    <t>Dvojnásobné bílé protiplísňové malby v místnostech výšky do 3,80 m</t>
  </si>
  <si>
    <t>2047666495</t>
  </si>
  <si>
    <t xml:space="preserve">"101" (8,4+3+5+1,6+3+1,4)*(2,8-2) </t>
  </si>
  <si>
    <t>"102" (2*2,85+2*1,45)*2,45</t>
  </si>
  <si>
    <t>"103" (2*1+2*1,1+2*2)*(2,45-2)</t>
  </si>
  <si>
    <t>"strop" 3*8,2+1,45*2,85+1,8*1</t>
  </si>
  <si>
    <t>193</t>
  </si>
  <si>
    <t>784181101</t>
  </si>
  <si>
    <t>Základní akrylátová jednonásobná penetrace podkladu v místnostech výšky do 3,80m</t>
  </si>
  <si>
    <t>-963562859</t>
  </si>
  <si>
    <t>"101" (8,2+3+5+1,6+3+1,4)*2,8</t>
  </si>
  <si>
    <t>"103" (2*1+2*1,1+2*2)*2,45</t>
  </si>
  <si>
    <t>"strop" 3*8,2</t>
  </si>
  <si>
    <t>Práce a dodávky M</t>
  </si>
  <si>
    <t>22-M</t>
  </si>
  <si>
    <t>Montáže technologických zařízení pro dopravní stavby</t>
  </si>
  <si>
    <t>194</t>
  </si>
  <si>
    <t>220301601</t>
  </si>
  <si>
    <t>Položení koberce dielektrického</t>
  </si>
  <si>
    <t>-1145763053</t>
  </si>
  <si>
    <t>2,85*1,45</t>
  </si>
  <si>
    <t>195</t>
  </si>
  <si>
    <t>R - 01.22.1</t>
  </si>
  <si>
    <t>dielektrické PVC</t>
  </si>
  <si>
    <t>256</t>
  </si>
  <si>
    <t>-185398436</t>
  </si>
  <si>
    <t>4,133*1,01 'Přepočtené koeficientem množství</t>
  </si>
  <si>
    <t>SO 01_N - Nový vodojem 900 m3 a rekonstrukce stávajícího - neuznatelné náklady</t>
  </si>
  <si>
    <t>547067603</t>
  </si>
  <si>
    <t>985121122</t>
  </si>
  <si>
    <t>Tryskání degradovaného betonu stěn a rubu kleneb vodou pod tlakem do 1250 barů</t>
  </si>
  <si>
    <t>-775473000</t>
  </si>
  <si>
    <t>"místnost 3, stěny a podlaha"</t>
  </si>
  <si>
    <t>(2*8+2*3)*5,15+(2*2,75+2*9,1)*4,4</t>
  </si>
  <si>
    <t>3*8*2+2,75*9,1</t>
  </si>
  <si>
    <t xml:space="preserve">"stávající VDJ + 10% členitý povrch, stěny a podlaha" </t>
  </si>
  <si>
    <t>(4*16*4,4+16*16)*1,1</t>
  </si>
  <si>
    <t>"příčka" (2*9+0,15)*4,4</t>
  </si>
  <si>
    <t>"sloupy (4*2,7=plocha sloupu)"  4*2,7*4</t>
  </si>
  <si>
    <t>985121222</t>
  </si>
  <si>
    <t>Tryskání degradovaného betonu líce kleneb vodou pod tlakem do 1250 barů</t>
  </si>
  <si>
    <t>-582021580</t>
  </si>
  <si>
    <t>"místnost 3 - strop"</t>
  </si>
  <si>
    <t>3*8+2,75*9,1</t>
  </si>
  <si>
    <t xml:space="preserve">"stávající VDJ + 10% členitý povrch, strop" </t>
  </si>
  <si>
    <t>16*16*1,1</t>
  </si>
  <si>
    <t>985321111.1</t>
  </si>
  <si>
    <t>Ochranný nátěr výztuže na cementové bázi stěn, kleneb, podlah a podhledů 1 vrstva tl 1 mm</t>
  </si>
  <si>
    <t>1344642902</t>
  </si>
  <si>
    <t>"stávající VDJ 45% plochy"</t>
  </si>
  <si>
    <t>(981,025+330,625)*0,45</t>
  </si>
  <si>
    <t>R - 01.9.14</t>
  </si>
  <si>
    <t>Hrubá tixotropní opravná malta tl. 40 mm, D+M</t>
  </si>
  <si>
    <t>-1163070913</t>
  </si>
  <si>
    <t>1005,025+330,625</t>
  </si>
  <si>
    <t>-1164106146</t>
  </si>
  <si>
    <t>Poznámka k položce:_x000D_
- uzavírací reprofilace jemná tl. 3,5 mm TECH.L.Č.3 (stěny, strop a dno) s atestem na styk s pitnou vodou</t>
  </si>
  <si>
    <t>"sloupy (4*2,7=plocha sloupu"  4*2,7*4</t>
  </si>
  <si>
    <t>R - 01.9.17</t>
  </si>
  <si>
    <t>Odtrhová zkouška před a po sanacích, D+M</t>
  </si>
  <si>
    <t>-995308095</t>
  </si>
  <si>
    <t>28+18</t>
  </si>
  <si>
    <t>93,496*9 'Přepočtené koeficientem množství</t>
  </si>
  <si>
    <t>SO 02 - Zpevněné plochy</t>
  </si>
  <si>
    <t>121101102</t>
  </si>
  <si>
    <t>Sejmutí ornice s přemístěním na vzdálenost do 100 m</t>
  </si>
  <si>
    <t>-1832385046</t>
  </si>
  <si>
    <t>0,15*350</t>
  </si>
  <si>
    <t>1484932661</t>
  </si>
  <si>
    <t>322*0,51</t>
  </si>
  <si>
    <t>325449234</t>
  </si>
  <si>
    <t>-1576439075</t>
  </si>
  <si>
    <t>1804947339</t>
  </si>
  <si>
    <t>164,22*2,05 'Přepočtené koeficientem množství</t>
  </si>
  <si>
    <t>181301102</t>
  </si>
  <si>
    <t>Rozprostření ornice tl vrstvy do 150 mm pl do 500 m2 v rovině nebo ve svahu do 1:5</t>
  </si>
  <si>
    <t>-1384120892</t>
  </si>
  <si>
    <t>Poznámka k položce:_x000D_
38,8*4,05+21,2*4+10*4+2*20+0,2*139=349,74 m2</t>
  </si>
  <si>
    <t>1353216151</t>
  </si>
  <si>
    <t>1839244180</t>
  </si>
  <si>
    <t>645237756</t>
  </si>
  <si>
    <t>350*0,025 'Přepočtené koeficientem množství</t>
  </si>
  <si>
    <t>564731111.1</t>
  </si>
  <si>
    <t>Podklad z kameniva hrubého drceného vel. 4-8 mm tl 100 mm</t>
  </si>
  <si>
    <t>375053182</t>
  </si>
  <si>
    <t>Poznámka k položce:_x000D_
38,8*4,05+21,2*4+10*4+2*20=321,94 m2</t>
  </si>
  <si>
    <t>564861111</t>
  </si>
  <si>
    <t>Podklad ze štěrkodrtě ŠD tl 200 mm</t>
  </si>
  <si>
    <t>-1219574819</t>
  </si>
  <si>
    <t>Poznámka k položce:_x000D_
frakce 0-63 mm</t>
  </si>
  <si>
    <t>567143811</t>
  </si>
  <si>
    <t>Podklad ze směsi stmelené cementem na dálnici SC C 8/10 (KSC I) tl 210 mm</t>
  </si>
  <si>
    <t>-1195430546</t>
  </si>
  <si>
    <t>574391112.1</t>
  </si>
  <si>
    <t>Štěrkodrť krakce 0-8 mm zpevněno asfalt. prostřikem, tl. 150 mm</t>
  </si>
  <si>
    <t>-1017541012</t>
  </si>
  <si>
    <t>916131213</t>
  </si>
  <si>
    <t>Osazení silničního obrubníku betonového stojatého s boční opěrou do lože z betonu prostého</t>
  </si>
  <si>
    <t>915289967</t>
  </si>
  <si>
    <t>592174530</t>
  </si>
  <si>
    <t>obrubník betonový chodníkový ABO 010-19 100x15x25 cm, přímý</t>
  </si>
  <si>
    <t>195458524</t>
  </si>
  <si>
    <t>916991121</t>
  </si>
  <si>
    <t>Lože pod obrubníky, krajníky nebo obruby z dlažebních kostek z betonu prostého</t>
  </si>
  <si>
    <t>473104004</t>
  </si>
  <si>
    <t>0,4*0,2*139</t>
  </si>
  <si>
    <t>919726123</t>
  </si>
  <si>
    <t>Geotextilie pro ochranu, separaci a filtraci netkaná měrná hmotnost do 500 g/m2</t>
  </si>
  <si>
    <t>1605925964</t>
  </si>
  <si>
    <t>998225111</t>
  </si>
  <si>
    <t>Přesun hmot pro pozemní komunikace s krytem z kamene, monolitickým betonovým nebo živičným</t>
  </si>
  <si>
    <t>-370782075</t>
  </si>
  <si>
    <t>SO 03 - Terénní a sadové úpravy - oplocení</t>
  </si>
  <si>
    <t xml:space="preserve">    99 - Přesun hmot</t>
  </si>
  <si>
    <t>131101101</t>
  </si>
  <si>
    <t>Hloubení jam nezapažených v hornině tř. 1 a 2 objemu do 100 m3</t>
  </si>
  <si>
    <t>1743810276</t>
  </si>
  <si>
    <t>88*0,25*0,25*0,5</t>
  </si>
  <si>
    <t>2*0,5*0,5*0,9</t>
  </si>
  <si>
    <t>1886320146</t>
  </si>
  <si>
    <t>1,6*2 'Přepočtené koeficientem množství</t>
  </si>
  <si>
    <t>-392471952</t>
  </si>
  <si>
    <t>-1176396410</t>
  </si>
  <si>
    <t>3,2*2,05 'Přepočtené koeficientem množství</t>
  </si>
  <si>
    <t>275313811</t>
  </si>
  <si>
    <t>Základové patky z betonu tř. C 25/30</t>
  </si>
  <si>
    <t>1564411249</t>
  </si>
  <si>
    <t>338121125.1</t>
  </si>
  <si>
    <t>Osazování  ŽB plotových patek o objemu do 0,20 m3</t>
  </si>
  <si>
    <t>1625600859</t>
  </si>
  <si>
    <t>592325350</t>
  </si>
  <si>
    <t>patka plotová 25x25x80 cm průběžná</t>
  </si>
  <si>
    <t>-1562134220</t>
  </si>
  <si>
    <t>592325360</t>
  </si>
  <si>
    <t>patka plotová 25x25x80 cm rohová</t>
  </si>
  <si>
    <t>821848206</t>
  </si>
  <si>
    <t>592315130.1</t>
  </si>
  <si>
    <t>držák vzpěry na podrabovou desku + víčko</t>
  </si>
  <si>
    <t>1343579426</t>
  </si>
  <si>
    <t>592315130.2</t>
  </si>
  <si>
    <t>držák podhrabové desky</t>
  </si>
  <si>
    <t>-1665256889</t>
  </si>
  <si>
    <t>338171123</t>
  </si>
  <si>
    <t>Osazování sloupků a vzpěr plotových ocelových v 2,60 m se zabetonováním</t>
  </si>
  <si>
    <t>1729240484</t>
  </si>
  <si>
    <t>55342396.1</t>
  </si>
  <si>
    <t>sloupek plotový vratový dl 2900 mm, d 152 mm</t>
  </si>
  <si>
    <t>-2026119141</t>
  </si>
  <si>
    <t>338171123.1</t>
  </si>
  <si>
    <t>Osazování sloupků a vzpěr plotových ocelových v 2,60 m do patek</t>
  </si>
  <si>
    <t>-1981216519</t>
  </si>
  <si>
    <t>Poznámka k položce:_x000D_
sloupky do patek, vzpěry do držáku vzpěr</t>
  </si>
  <si>
    <t>553422560.1</t>
  </si>
  <si>
    <t>sloupek plotový průběžný ocelový plastikovaný 2600/48x2,5 mm</t>
  </si>
  <si>
    <t>-437658974</t>
  </si>
  <si>
    <t>553422640.1</t>
  </si>
  <si>
    <t>sloupek plotový rohový pozinkovaný a komaxitový 2600/48x2,5 mm</t>
  </si>
  <si>
    <t>964410756</t>
  </si>
  <si>
    <t>553422740.1</t>
  </si>
  <si>
    <t>vzpěra plotová 38x2,5 mm včetně krytky s uchem, 1700 mm</t>
  </si>
  <si>
    <t>-1517506412</t>
  </si>
  <si>
    <t>Poznámka k položce:_x000D_
vzpěra ocelová plastikovaná včetně držáku vzpěry na podhrabovou desku</t>
  </si>
  <si>
    <t>348101220</t>
  </si>
  <si>
    <t>Osazení vrat a vrátek k oplocení na ocelové sloupky do 4 m2</t>
  </si>
  <si>
    <t>2113154378</t>
  </si>
  <si>
    <t>R - 06.1.2.3.1</t>
  </si>
  <si>
    <t>vrata z ocelových profilů, povrchová úprava pozink, dvoukřídlá, š.4 m, v. 1,95 m</t>
  </si>
  <si>
    <t>1241984924</t>
  </si>
  <si>
    <t>348121221</t>
  </si>
  <si>
    <t>Montáž podhrabových desek délky do 3 m na ocelové plotové sloupky</t>
  </si>
  <si>
    <t>1410889709</t>
  </si>
  <si>
    <t>592331200</t>
  </si>
  <si>
    <t>deska plotová KZD 2-290 290x5x29 cm</t>
  </si>
  <si>
    <t>1125592517</t>
  </si>
  <si>
    <t>88*1,01 'Přepočtené koeficientem množství</t>
  </si>
  <si>
    <t>348401130</t>
  </si>
  <si>
    <t>Osazení oplocení ze strojového pletiva s napínacími dráty výšky do 2,0 m do 15° sklonu svahu</t>
  </si>
  <si>
    <t>108873133</t>
  </si>
  <si>
    <t>156192100.1</t>
  </si>
  <si>
    <t>krytka plastová 40 a 51 mm</t>
  </si>
  <si>
    <t>-761723953</t>
  </si>
  <si>
    <t>156191000</t>
  </si>
  <si>
    <t>drát poplastovaný kruhový napínací 2,5/3,5 mm bal. 78 m</t>
  </si>
  <si>
    <t>-1099973909</t>
  </si>
  <si>
    <t>3*267,2</t>
  </si>
  <si>
    <t>156192000</t>
  </si>
  <si>
    <t>drát poplastovaný kruhový vázací 1,10/1,50 mm bal. 30 m</t>
  </si>
  <si>
    <t>-1253624689</t>
  </si>
  <si>
    <t>314782010</t>
  </si>
  <si>
    <t>drát ostnatý D 2 mm 1 svitek 100 m</t>
  </si>
  <si>
    <t>-255457533</t>
  </si>
  <si>
    <t>Poznámka k položce:_x000D_
Hmotnost 7kg/100m. Drát ostnatý 1,8/2,0mm Zn - 100m</t>
  </si>
  <si>
    <t>313275130.1</t>
  </si>
  <si>
    <t>pletivo PVC se čtvercovými oky  50 mm/2,7mm, v.160 cm</t>
  </si>
  <si>
    <t>-291530229</t>
  </si>
  <si>
    <t>R - 06.1.2.3.3</t>
  </si>
  <si>
    <t>Dořezy podhrabových desek</t>
  </si>
  <si>
    <t>527955304</t>
  </si>
  <si>
    <t>998232110</t>
  </si>
  <si>
    <t>Přesun hmot pro oplocení zděné z cihel nebo tvárnic v do 3 m</t>
  </si>
  <si>
    <t>-1807173431</t>
  </si>
  <si>
    <t>VRN - Vedlejší rozpočtové náklady</t>
  </si>
  <si>
    <t>1001</t>
  </si>
  <si>
    <t>Obnovení platnosti vyjádření správců dotčených sítí  k zahájení a pro celý průběh výstavby</t>
  </si>
  <si>
    <t>512</t>
  </si>
  <si>
    <t>1858338588</t>
  </si>
  <si>
    <t>1002</t>
  </si>
  <si>
    <t>Zajištění souhlasu pro nakládání s vodami při čerp.vody v průběhu výstavby</t>
  </si>
  <si>
    <t>867403762</t>
  </si>
  <si>
    <t>1003</t>
  </si>
  <si>
    <t>Další doplňující průzkumy (inženýrskogeologický,geodetický,dendrologický, kamerový, atp.)</t>
  </si>
  <si>
    <t>1880361341</t>
  </si>
  <si>
    <t>1004</t>
  </si>
  <si>
    <t>Dopracování dokumentace o konkrétní specifikace materiálů, strojů, zařízení a vyřešení s tím souvisejících detailů v PD, realizačních konstrukčních detailů a dílenských výkresů</t>
  </si>
  <si>
    <t>-1776288727</t>
  </si>
  <si>
    <t>1005</t>
  </si>
  <si>
    <t>Dokumentace skutečného provedení stavby v tištěných vyhotoveních v počtu 6 paré, včetně dodání v elektronicky editovatelné podobě na CD</t>
  </si>
  <si>
    <t>-1018376225</t>
  </si>
  <si>
    <t>1006</t>
  </si>
  <si>
    <t xml:space="preserve">Vypracování geometrického plánu dokončené stavby v tištěných vyhotoveních v počtu 6 paré, včetně dodání v elektronicky editovatelné podobě na CD + vypracované geometrické plány pro zápis do KN </t>
  </si>
  <si>
    <t>814333849</t>
  </si>
  <si>
    <t>1007</t>
  </si>
  <si>
    <t>Zajištění provozu za omezení provozu a odstávek</t>
  </si>
  <si>
    <t>-879174990</t>
  </si>
  <si>
    <t>1008</t>
  </si>
  <si>
    <t>Činnost odpovědného statika,geodeta,geologa,hydrogeologa</t>
  </si>
  <si>
    <t>502877312</t>
  </si>
  <si>
    <t>1009</t>
  </si>
  <si>
    <t>Uvedení do provozu (zaškolení obsluhy), včetně veškerých potřebných zkoušek</t>
  </si>
  <si>
    <t>262109818</t>
  </si>
  <si>
    <t>1010</t>
  </si>
  <si>
    <t>Revize, měření, vyhodnocení</t>
  </si>
  <si>
    <t>124972049</t>
  </si>
  <si>
    <t>1011</t>
  </si>
  <si>
    <t>Provozní řád vč. jeho schválení od příslušných orgánů, návody k obsluze</t>
  </si>
  <si>
    <t>929721697</t>
  </si>
  <si>
    <t>1013</t>
  </si>
  <si>
    <t>Zařízení staveniště</t>
  </si>
  <si>
    <t>-1558953274</t>
  </si>
  <si>
    <t>1014</t>
  </si>
  <si>
    <t>Dopravně inženýrská opatření (DIO)</t>
  </si>
  <si>
    <t>-174932670</t>
  </si>
  <si>
    <t>1019</t>
  </si>
  <si>
    <t>Zabezpečení žádosti a všech potřebných dokladů ke kolaudaci stavby, kontrola dodržení podmínek stavebního povolení a správnosti umístění provedené stavby ve vztahu k dotčeným pozemkům, potřebná součinnost pro vydání pravomocného kolaudačního rozhodnutí, ú</t>
  </si>
  <si>
    <t>-402971111</t>
  </si>
  <si>
    <t>1020</t>
  </si>
  <si>
    <t>Vytyčení veškerých stávajících sítí a ověření jejich skutečné polohy a hloubky uložení</t>
  </si>
  <si>
    <t>537806173</t>
  </si>
  <si>
    <t>1021</t>
  </si>
  <si>
    <t>Geodetické vytyčení a zaměření stavby (vytyčení veškerých potřebných hranic dotčených pozemků v průběhu výstavby pro jasné umístění stavby dle dotčených pozemků ve stavebním povolení)</t>
  </si>
  <si>
    <t>2032142552</t>
  </si>
  <si>
    <t>1022</t>
  </si>
  <si>
    <t>Zkoušky zhutnění, zkoušky použitých živičných balených směsí</t>
  </si>
  <si>
    <t>-1980449328</t>
  </si>
  <si>
    <t>1025</t>
  </si>
  <si>
    <t>Kompletační činnost</t>
  </si>
  <si>
    <t>-707659844</t>
  </si>
  <si>
    <t>1026</t>
  </si>
  <si>
    <t xml:space="preserve">Zajištění velkoplošného informačního panelu (bilboard) - (2,4x5,1 m, plachta natažená, celobarevná) </t>
  </si>
  <si>
    <t>-1364866264</t>
  </si>
  <si>
    <t>1027</t>
  </si>
  <si>
    <t>Zajištění trvalé pamětní desky (stálé informační tabule) - (300x400 mm, celobarevná varianta, materiál plast)</t>
  </si>
  <si>
    <t>1970335151</t>
  </si>
  <si>
    <t>1030</t>
  </si>
  <si>
    <t>Vybavení objektů ke kolaudaci stavby - lékárnička, hasicí přístroje</t>
  </si>
  <si>
    <t>-175065827</t>
  </si>
  <si>
    <t>1031</t>
  </si>
  <si>
    <t>Zhotovení a rozmístění výstražných a bezpečnostních značek a tabulek dle PBŘ</t>
  </si>
  <si>
    <t>336760442</t>
  </si>
  <si>
    <t>Poznámka k položce:_x000D_
V souladu s ČSN EN ISO 7010 bude v objektu řádně vyznačen směr úniku, PHP,_x000D_
hlavní el. vypínač, hl. uzávěr vody._x000D_
Hlavní vypínač el. energie bude označen TOTAL STOP._x000D_
V souladu s nařízením vlády č. 375/2017 – musí být informační značky i při přerušení_x000D_
dodávky el. energie viditelné a rozpoznatelné min. pod dobu nezbytně nutnou_x000D_
k bezpečnému opuštění objektu. Informační značky budou provedeny z fotoluminiscenčního materiálu._x000D_
viz př. č. D.1.1.1-12</t>
  </si>
  <si>
    <t>PS 01</t>
  </si>
  <si>
    <t>Strojní část</t>
  </si>
  <si>
    <t>PS 02</t>
  </si>
  <si>
    <t>Elektrotechnická část, ASŘ, přenosy</t>
  </si>
  <si>
    <t>SOUPIS  PRACÍ</t>
  </si>
  <si>
    <t>PS 02  Elektrotechnologe, ASŘ, přenosy</t>
  </si>
  <si>
    <t>Listopad  2019</t>
  </si>
  <si>
    <t>Ing. Josef Machač</t>
  </si>
  <si>
    <t>Pol.</t>
  </si>
  <si>
    <t>Číslo</t>
  </si>
  <si>
    <t>Cenová</t>
  </si>
  <si>
    <t>Kod</t>
  </si>
  <si>
    <t>Popis položky</t>
  </si>
  <si>
    <t>Měrná</t>
  </si>
  <si>
    <t>Počet měr.</t>
  </si>
  <si>
    <t xml:space="preserve">Jednotková cena (Kč) </t>
  </si>
  <si>
    <t xml:space="preserve">Cena bez DPH (Kč) </t>
  </si>
  <si>
    <t>pozice</t>
  </si>
  <si>
    <t>soustava</t>
  </si>
  <si>
    <t>jednotka</t>
  </si>
  <si>
    <t>jednotek</t>
  </si>
  <si>
    <t>dodávka</t>
  </si>
  <si>
    <t>montáž</t>
  </si>
  <si>
    <t>A - Materiál - Stavební elektroinstalace</t>
  </si>
  <si>
    <r>
      <t>Kabel CYKY 2A x 1,5mm</t>
    </r>
    <r>
      <rPr>
        <i/>
        <vertAlign val="superscript"/>
        <sz val="8"/>
        <rFont val="Arial"/>
        <family val="2"/>
        <charset val="238"/>
      </rPr>
      <t>2</t>
    </r>
  </si>
  <si>
    <r>
      <t>Kabel CYKY 3C x 1,5mm</t>
    </r>
    <r>
      <rPr>
        <i/>
        <vertAlign val="superscript"/>
        <sz val="8"/>
        <rFont val="Arial CE"/>
        <charset val="238"/>
      </rPr>
      <t>2</t>
    </r>
  </si>
  <si>
    <r>
      <t>Kabel CYKY 5C x 4mm</t>
    </r>
    <r>
      <rPr>
        <i/>
        <vertAlign val="superscript"/>
        <sz val="8"/>
        <rFont val="Arial CE"/>
        <charset val="238"/>
      </rPr>
      <t>2</t>
    </r>
  </si>
  <si>
    <r>
      <t>Kabel CYKY 4B x 10mm</t>
    </r>
    <r>
      <rPr>
        <i/>
        <vertAlign val="superscript"/>
        <sz val="8"/>
        <rFont val="Arial CE"/>
        <charset val="238"/>
      </rPr>
      <t>2</t>
    </r>
  </si>
  <si>
    <r>
      <t>Kabel LYS 3C x 1,5mm</t>
    </r>
    <r>
      <rPr>
        <i/>
        <vertAlign val="superscript"/>
        <sz val="8"/>
        <rFont val="Arial CE"/>
        <charset val="238"/>
      </rPr>
      <t>2</t>
    </r>
  </si>
  <si>
    <t>Drát AY 8mm ZZ</t>
  </si>
  <si>
    <t>Lišta vkládací LV 18x13</t>
  </si>
  <si>
    <t>Lišta vkládací LV 40x15</t>
  </si>
  <si>
    <t>Elektroinstalační kanál EK 120x40</t>
  </si>
  <si>
    <t>Elektroinstalační krabice lištová včetně víčka a svorkovnice</t>
  </si>
  <si>
    <t>Spínač jednopólový plast. Řaz. 1</t>
  </si>
  <si>
    <t>Zásuvka 230V~; 16A</t>
  </si>
  <si>
    <t>Zásuvkový rozvaděč(vypínač; proud.chránič; zás. 1x400V~ 32A;</t>
  </si>
  <si>
    <t>1x230V~ 16A; 1x24V~ 10A)</t>
  </si>
  <si>
    <t xml:space="preserve">Svítidlo LED 230V; 50Hz; 3,9W IP65 průmysl. </t>
  </si>
  <si>
    <t xml:space="preserve">Svítidlo LED venkovní 230V; 50Hz; 3,9W  IP65 </t>
  </si>
  <si>
    <t>Přímotopné těleso s termostatem P = 600W; 230V~;</t>
  </si>
  <si>
    <t>Pojistka nožová vel 00 o In = 50A</t>
  </si>
  <si>
    <t>Pojistková skříň do zdi vybavena jednou sad. poj. spodků vel. PN00</t>
  </si>
  <si>
    <t>Pásek uzemňovací FeZn 30x4mm</t>
  </si>
  <si>
    <t>Zemnící deska ZD 01</t>
  </si>
  <si>
    <t>Svorka zkušební SZ</t>
  </si>
  <si>
    <t>Prořez (z materiálu na délku)</t>
  </si>
  <si>
    <t>B.  Podružný materiál</t>
  </si>
  <si>
    <r>
      <t>Ukončení vodičů do 2,5mm</t>
    </r>
    <r>
      <rPr>
        <i/>
        <vertAlign val="superscript"/>
        <sz val="8"/>
        <rFont val="Arial"/>
        <family val="2"/>
        <charset val="238"/>
      </rPr>
      <t>2</t>
    </r>
  </si>
  <si>
    <t>Ukončení nově pokládaných kabelů do 16mm</t>
  </si>
  <si>
    <t>Zednické práce - Průraz zdi z betonů silá do 50cm; včetně začištění a ostatních stavebních přípomocí</t>
  </si>
  <si>
    <t>C.  Zemní práce</t>
  </si>
  <si>
    <t>Vytyčení trasy kabel. vedení</t>
  </si>
  <si>
    <t>km</t>
  </si>
  <si>
    <t>Vytyčení trasy inženýrských sítí</t>
  </si>
  <si>
    <t>Rýha 35x70cm; zemina tř.3 (včetně výkopu, záhozu, úpravy povrchu)</t>
  </si>
  <si>
    <t>Jáma pro zemnící desku, kompaktní pilíř, zděný pilíř; podvrt; zemina tř.3</t>
  </si>
  <si>
    <t>(včetně výkopu, záhozu, úpravy povrchu)</t>
  </si>
  <si>
    <t>Znovu obnovení stávajícího povrchu</t>
  </si>
  <si>
    <r>
      <t>m</t>
    </r>
    <r>
      <rPr>
        <i/>
        <vertAlign val="superscript"/>
        <sz val="8"/>
        <rFont val="Arial CE"/>
        <charset val="238"/>
      </rPr>
      <t>2</t>
    </r>
  </si>
  <si>
    <t xml:space="preserve">Dodávka celkem   </t>
  </si>
  <si>
    <t xml:space="preserve">Montáž celkem   </t>
  </si>
  <si>
    <t>CELKEM</t>
  </si>
  <si>
    <t>A.  Materiál - Hromosvod</t>
  </si>
  <si>
    <t>Zemnící drát FeZn prům. 8mm</t>
  </si>
  <si>
    <t xml:space="preserve">  </t>
  </si>
  <si>
    <t>Podpěra vedení do zdiva PV 1b - 25</t>
  </si>
  <si>
    <t>Podpěra vedení na hřebenáče PV 15a</t>
  </si>
  <si>
    <t>Podpěra vedení pod střešní krytinu PV 22b</t>
  </si>
  <si>
    <t>Držák ochranného úhelníku DOU b - 20</t>
  </si>
  <si>
    <t>Ochranný úhelník OU 2,0</t>
  </si>
  <si>
    <t>Jímací tyč JR 1,0</t>
  </si>
  <si>
    <t>Držák jímací tyče DJT</t>
  </si>
  <si>
    <t>Ochranná střížka OSD</t>
  </si>
  <si>
    <t>Jáma pro zemnící desku; zemina tř.3</t>
  </si>
  <si>
    <t>A - Materiál - Elektrozařízení VDJ</t>
  </si>
  <si>
    <r>
      <t>Kabel CYKY 5C x 2,5mm</t>
    </r>
    <r>
      <rPr>
        <i/>
        <vertAlign val="superscript"/>
        <sz val="8"/>
        <rFont val="Arial CE"/>
        <charset val="238"/>
      </rPr>
      <t>2</t>
    </r>
  </si>
  <si>
    <r>
      <t>Kabel CMFM 5D x 1,5mm</t>
    </r>
    <r>
      <rPr>
        <i/>
        <vertAlign val="superscript"/>
        <sz val="8"/>
        <rFont val="Arial CE"/>
        <charset val="238"/>
      </rPr>
      <t>2</t>
    </r>
    <r>
      <rPr>
        <i/>
        <sz val="8"/>
        <rFont val="Arial CE"/>
        <charset val="238"/>
      </rPr>
      <t xml:space="preserve"> </t>
    </r>
  </si>
  <si>
    <r>
      <t>Kabel CMFM 7D x 1,5mm</t>
    </r>
    <r>
      <rPr>
        <i/>
        <vertAlign val="superscript"/>
        <sz val="8"/>
        <rFont val="Arial CE"/>
        <charset val="238"/>
      </rPr>
      <t>2</t>
    </r>
    <r>
      <rPr>
        <i/>
        <sz val="8"/>
        <rFont val="Arial CE"/>
        <charset val="238"/>
      </rPr>
      <t xml:space="preserve"> </t>
    </r>
  </si>
  <si>
    <t>Drát CY 4mm zž</t>
  </si>
  <si>
    <t>Trubka pancéřová Pt 29</t>
  </si>
  <si>
    <t xml:space="preserve">Svorkovnicová rozvodka pro venkovní prostředí, krytí IP 65, 10ks svorek </t>
  </si>
  <si>
    <t>velikosti do 2,5mm; včetně 2ks ASM 25</t>
  </si>
  <si>
    <t>velikosti do 2,5mm; včetně 3ks ASM 25</t>
  </si>
  <si>
    <t>Plovákový spínač pro pitnou vodu 230V~, včetně 10m kabelu</t>
  </si>
  <si>
    <t>Plovákový spínač do agresivního prostředí 230V~, včetně 10m kabelu</t>
  </si>
  <si>
    <t>Tenzometrický snímač hladiny rozsah 0-8m výstup 0/4-20mA vč.10m kab.</t>
  </si>
  <si>
    <t>Tlakový snímač 0-10bar výstup 0/4-20mA včetně 10m kabelu</t>
  </si>
  <si>
    <t>Termostat prostorový rozsah -5°C - 40°C výstup 0/4 - 20mA</t>
  </si>
  <si>
    <t>Technolog. rozv. RH - Dle výkresu č. D.2.2-15;a spec.č.1</t>
  </si>
  <si>
    <t xml:space="preserve">Anténa </t>
  </si>
  <si>
    <t xml:space="preserve">Stožárový držák základové antény </t>
  </si>
  <si>
    <t>Demontáž stávajícího el. zařízení včetně kabel. rozvodů</t>
  </si>
  <si>
    <t>nhod</t>
  </si>
  <si>
    <t>Ukončení kabelových šňur do 5 x 4mm</t>
  </si>
  <si>
    <t>Ukončení kabelových šňur do 7 x 4mm</t>
  </si>
  <si>
    <t>A - Materiál; Zabezpečení objektu</t>
  </si>
  <si>
    <t>Sada ústředny EZS, která obsahuje: řídící jednotku, - Viz rozvaděč RH</t>
  </si>
  <si>
    <t>Venkovní ovládací klávesnice s čtečkou karet</t>
  </si>
  <si>
    <t>Detektor pohybu osob a rozbití skla</t>
  </si>
  <si>
    <t>Plastový magnetický kontakt k montáži na dveře</t>
  </si>
  <si>
    <t>Olověný akumulátor 12V/7Ah</t>
  </si>
  <si>
    <t>Datový kabel JE-Y(ST)Y 2 x 2 x 0,8</t>
  </si>
  <si>
    <t>Ukončení kabelových šňur do 19 x 2,5mm</t>
  </si>
  <si>
    <t>PS 01 – VDJ Český Brod</t>
  </si>
  <si>
    <t>11/2019</t>
  </si>
  <si>
    <t>1.1</t>
  </si>
  <si>
    <t>AT stanice sestávající z 2 ks nerezové článkové vertikální 11-stupňové čerpadlo s jednoduchou mechanickou ucpávkou, pevnou spojkou a přírubovým el.motorem 1,5 kW, spojené v monoblok, 3,2 A/400V, pro Q = 2,0 l/s, H = 45 m v.sl. Včetně potrubí, armatur a dalšího příslušenství.</t>
  </si>
  <si>
    <t>1.2</t>
  </si>
  <si>
    <t>Tlaková nádoba z nerezoceli s vakem z potravinářské pryže objem 200 l, PN 6, včetně manometru, pojistného ventilu DN 40, otevírací přetlak 5,6 bar, uzavírací armatury s vypouštěcím ventilem</t>
  </si>
  <si>
    <t>1.3</t>
  </si>
  <si>
    <t>Indukční průtokoměr v odděleném provedení DN 80, PN 10, Qmin= 6,0m3/h, Qmax= 145m3/h, délka propojovacích kabelů 7 m, napájení 230 V, výstup analog 4 – 20 mA + nastavitelné pulzy. Krytí snímače IP 67</t>
  </si>
  <si>
    <t>1.4</t>
  </si>
  <si>
    <t>1.5</t>
  </si>
  <si>
    <t>Kombinovaný vodoměr DN 150, PN 16, přepínací ventil automaticky usměrňuje průtok přes hlavní nebo vedlejší vodoměr v závislosti na protékajícím objemu vody. Qmin= 0,1 m3/h, Qn= 250 m3/h, vodoměr včetně modulu pro dálkový odečet. Přepínací průtok klesající – 5 m3/hod, přepínací průtok rostoucí 6,6 m3/hod. Hodnota impulzu 25 / 0,25 l/ 1 imp. Včetně 2 ks snímačů průtoku osazených do vodomerů.</t>
  </si>
  <si>
    <t>1.6</t>
  </si>
  <si>
    <t>Dávkovací čerpadlo chlornanu sodného se samoodvzdušňovací hlavou pro Q = 2,5 l/hod, p = 4 bar, dávkovací čerpadlo pro řízení dávky pulzy z řídícího systému s pulzní multiplikací, včetně zásobní nádrže chlornanu sodného objemu 60 l, záchytné vany</t>
  </si>
  <si>
    <t>1.7</t>
  </si>
  <si>
    <t>Uzavírací měkce těsnící přírubové šoupátko, DN 80, PN 10, srdce kompletně vulkanizované EPDM pryží, zesílená tloušťka pryže v dosedacích plochách, trojnásobná ucpávka vřetene</t>
  </si>
  <si>
    <t>1.8</t>
  </si>
  <si>
    <t>Uzavírací měkce těsnící přírubové šoupátko, DN 100, PN 10, srdce kompletně vulkanizované EPDM pryží, zesílená tloušťka pryže v dosedacích plochách, trojnásobná ucpávka vřetene</t>
  </si>
  <si>
    <t>1.9</t>
  </si>
  <si>
    <t>Uzavírací měkce těsnící přírubové šoupátko, DN 150, PN 10, srdce kompletně vulkanizované EPDM pryží, zesílená tloušťka pryže v dosedacích plochách, trojnásobná ucpávka vřetene</t>
  </si>
  <si>
    <t>1.10</t>
  </si>
  <si>
    <t>Uzavírací měkce těsnící přírubové šoupátko, DN 200, PN 10, srdce kompletně vulkanizované EPDM pryží, zesílená tloušťka pryže v dosedacích plochách, trojnásobná ucpávka vřetene</t>
  </si>
  <si>
    <t>1.11</t>
  </si>
  <si>
    <t>1.12</t>
  </si>
  <si>
    <t>Uzavírací měkce těsnící přírubové šoupátko, DN 300, PN 10, srdce kompletně vulkanizované EPDM pryží, zesílená tloušťka pryže v dosedacích plochách, trojnásobná ucpávka</t>
  </si>
  <si>
    <t>1.13</t>
  </si>
  <si>
    <t>Zpětná mezipřírubová klapka DN 150, PN 10, tělo klapky litina GGG 40, disk nerezová ocel 1.4408, hřídel a pružina nerezová ocel 1.4401, těsnění pryž EPDM, klapka určena pro styk s pitnou vodou</t>
  </si>
  <si>
    <t>1.14</t>
  </si>
  <si>
    <t>Zpětná přírubová klapka DN 300, PN 10, tělo klapky litina GGG 40, disk nerezová ocel 1.4408, hřídel a pružina nerezová ocel 1.4401, těsnění pryž EPDM, klapka určena pro styk s pitnou vodou</t>
  </si>
  <si>
    <t>1.15</t>
  </si>
  <si>
    <t>Přírubový čistící kus s filtrem DN 200, PN 10, síto z nerezové oceli, součástí filtru je vypouštěcí zátka. Tělo a víko z tvárné litiny GJS-250. Šrouby a matice z  nerezové oceli</t>
  </si>
  <si>
    <t>1.16</t>
  </si>
  <si>
    <t>Montážní vložka DN 150, PN 10, s jednostranně průchozími závitovými tyčemi a volnou přírubou; svařovaná z oceli S235JR; klasický typ</t>
  </si>
  <si>
    <t>1.17</t>
  </si>
  <si>
    <t>Vtokový koš DN 300, PN 10 pro zabránění vnikání hrubších nečistot do potrubí, v provedení pro trvalý styk s pitnou vodou</t>
  </si>
  <si>
    <t>1.18</t>
  </si>
  <si>
    <t>Automatický odvzdušňovací a zavzdušňovací ventil G 1“, PN 6, včetně návarku z nerezoceli s vnějším závitem G 1“</t>
  </si>
  <si>
    <t>1.19</t>
  </si>
  <si>
    <t>Výtokový zahradní ventil DN 15, PN 6 pro pitnou vodu, s ruční pákou, včetně návarku z nerezoceli G 1/2“ s vnitřním závitem</t>
  </si>
  <si>
    <t>1.20</t>
  </si>
  <si>
    <t>Kulový ventil G 1/2". PN 6 pro pitnou vodu, včetně návarku z nerezoceli a závitového prodloužení G 1/2" délky 30 mm - pro montáž tlakového snímače</t>
  </si>
  <si>
    <t>1.21</t>
  </si>
  <si>
    <t>Uzavírací kulový ventil 1“, PN 6 pro pitnou vodu, s ruční pákou a návarkem z nerezoceli G 1“ s vnějším závitem</t>
  </si>
  <si>
    <t>1.22</t>
  </si>
  <si>
    <t>Uzavírací kulový závitový ventil DN 50, PN 6, s ruční pákou, včetně návarku z nerezoceli s vnějším závitem G 2“, včetně hadicové koncovky</t>
  </si>
  <si>
    <t>1.23</t>
  </si>
  <si>
    <t>Uzavírací kulový závitový ventil DN 50, PN 6, s ruční pákou, včetně návarku z nerezoceli s vnějším závitem G 2“, včetně připojovacího šroubení z nerezoceli</t>
  </si>
  <si>
    <t>1.24</t>
  </si>
  <si>
    <t>Neobsazeno</t>
  </si>
  <si>
    <t>1.25</t>
  </si>
  <si>
    <t>Potrubí z nerezoceli AISI 316 DN 50 – provozní voda, sání a výtlak ATS</t>
  </si>
  <si>
    <t>1.26</t>
  </si>
  <si>
    <t>Potrubí z nerezoceli AISI 316 DN 100 – odkalení VDJ</t>
  </si>
  <si>
    <t>1.27</t>
  </si>
  <si>
    <t>Potrubí z nerezoceli AISI 316  DN 80, DN 200 – přívod do VDJ</t>
  </si>
  <si>
    <t>1.28</t>
  </si>
  <si>
    <t>Potrubí z nerezoceli AISI 316 DN 80, DN 150 – zpětné zásobování ze spotřebiště</t>
  </si>
  <si>
    <t>1.29</t>
  </si>
  <si>
    <t>Potrubí z nerezoceli AISI 316 DN 150, DN 300 – společný odběr z VDJ</t>
  </si>
  <si>
    <t>1.30</t>
  </si>
  <si>
    <t>Potrubí z nerezoceli AISI 316 DN 150 – obtok měřícího úseku</t>
  </si>
  <si>
    <t>1.31</t>
  </si>
  <si>
    <t>Potrubí z nerezoceli AISI 316 DN 300 – havarijní přepad VDJ</t>
  </si>
  <si>
    <t>1.32</t>
  </si>
  <si>
    <t>Provizorní propoje</t>
  </si>
  <si>
    <t>1.33</t>
  </si>
  <si>
    <t>Demontáže - kompletní demontáž technologického zařízení a potrubních rozvodů v armaturní komoře VDJ a ve stávající akumulační nádrži</t>
  </si>
  <si>
    <t>Specifikace jednotlivých položek je uvedena v příloze č. D.2.1-01 Technická zpráva a seznam strojů a je pro zhotovitele závazná</t>
  </si>
  <si>
    <t xml:space="preserve">Jednotková cena </t>
  </si>
  <si>
    <t xml:space="preserve">Cena bez DPH </t>
  </si>
  <si>
    <t>Jednotková 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</si>
</sst>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%"/>
    <numFmt numFmtId="165" formatCode="dd\.mm\.yyyy"/>
    <numFmt numFmtId="166" formatCode="#,##0.00000"/>
    <numFmt numFmtId="167" formatCode="#,##0.000"/>
    <numFmt numFmtId="168" formatCode="0.000"/>
    <numFmt numFmtId="169" formatCode="#,##0.00\ &quot;Kč&quot;"/>
  </numFmts>
  <fonts count="5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sz val="10"/>
      <name val="Helv"/>
    </font>
    <font>
      <b/>
      <sz val="12"/>
      <name val="Arial"/>
      <family val="2"/>
      <charset val="238"/>
    </font>
    <font>
      <sz val="10"/>
      <name val="Arial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9"/>
      <name val="Arial"/>
      <charset val="238"/>
    </font>
    <font>
      <sz val="9"/>
      <name val="Arial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i/>
      <sz val="8"/>
      <name val="Arial CE"/>
      <charset val="238"/>
    </font>
    <font>
      <sz val="8"/>
      <name val="Arial CE"/>
      <charset val="238"/>
    </font>
    <font>
      <i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i/>
      <vertAlign val="superscript"/>
      <sz val="8"/>
      <name val="Arial CE"/>
      <charset val="238"/>
    </font>
    <font>
      <b/>
      <sz val="8"/>
      <name val="Arial CE"/>
      <family val="2"/>
      <charset val="238"/>
    </font>
    <font>
      <b/>
      <sz val="8"/>
      <color indexed="81"/>
      <name val="Tahoma"/>
      <charset val="238"/>
    </font>
    <font>
      <sz val="8"/>
      <color indexed="81"/>
      <name val="Tahoma"/>
      <charset val="238"/>
    </font>
    <font>
      <sz val="10"/>
      <name val="Arial"/>
      <family val="2"/>
      <charset val="238"/>
    </font>
    <font>
      <b/>
      <sz val="1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8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38" fillId="0" borderId="0" applyNumberFormat="0" applyFill="0" applyBorder="0" applyAlignment="0" applyProtection="0"/>
    <xf numFmtId="0" fontId="39" fillId="0" borderId="0"/>
    <xf numFmtId="0" fontId="41" fillId="0" borderId="0"/>
    <xf numFmtId="0" fontId="39" fillId="0" borderId="0"/>
    <xf numFmtId="0" fontId="39" fillId="0" borderId="0"/>
    <xf numFmtId="0" fontId="41" fillId="0" borderId="0"/>
    <xf numFmtId="0" fontId="56" fillId="0" borderId="0"/>
  </cellStyleXfs>
  <cellXfs count="6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0" xfId="0" applyFont="1" applyAlignment="1">
      <alignment vertical="center"/>
    </xf>
    <xf numFmtId="0" fontId="39" fillId="0" borderId="0" xfId="2"/>
    <xf numFmtId="0" fontId="40" fillId="0" borderId="0" xfId="2" applyFont="1" applyAlignment="1">
      <alignment horizontal="center"/>
    </xf>
    <xf numFmtId="0" fontId="41" fillId="0" borderId="0" xfId="2" applyFont="1"/>
    <xf numFmtId="0" fontId="42" fillId="0" borderId="0" xfId="2" applyFont="1"/>
    <xf numFmtId="0" fontId="43" fillId="0" borderId="0" xfId="2" applyFont="1"/>
    <xf numFmtId="0" fontId="46" fillId="0" borderId="0" xfId="2" applyFont="1"/>
    <xf numFmtId="0" fontId="47" fillId="0" borderId="24" xfId="2" applyFont="1" applyBorder="1" applyAlignment="1">
      <alignment horizontal="center"/>
    </xf>
    <xf numFmtId="0" fontId="47" fillId="0" borderId="24" xfId="2" applyFont="1" applyBorder="1" applyAlignment="1">
      <alignment horizontal="centerContinuous"/>
    </xf>
    <xf numFmtId="0" fontId="47" fillId="0" borderId="24" xfId="2" applyFont="1" applyBorder="1" applyAlignment="1">
      <alignment horizontal="center" vertical="center"/>
    </xf>
    <xf numFmtId="0" fontId="47" fillId="0" borderId="0" xfId="2" applyFont="1" applyBorder="1" applyAlignment="1">
      <alignment horizontal="center"/>
    </xf>
    <xf numFmtId="0" fontId="47" fillId="0" borderId="29" xfId="2" applyFont="1" applyBorder="1" applyAlignment="1">
      <alignment horizontal="center"/>
    </xf>
    <xf numFmtId="0" fontId="47" fillId="0" borderId="29" xfId="2" applyFont="1" applyBorder="1" applyAlignment="1">
      <alignment horizontal="center" vertical="center"/>
    </xf>
    <xf numFmtId="0" fontId="46" fillId="0" borderId="0" xfId="2" applyFont="1" applyBorder="1"/>
    <xf numFmtId="0" fontId="46" fillId="0" borderId="33" xfId="2" applyFont="1" applyFill="1" applyBorder="1" applyAlignment="1">
      <alignment horizontal="center" vertical="center"/>
    </xf>
    <xf numFmtId="0" fontId="46" fillId="0" borderId="34" xfId="2" applyFont="1" applyFill="1" applyBorder="1" applyAlignment="1">
      <alignment horizontal="center" vertical="center"/>
    </xf>
    <xf numFmtId="49" fontId="48" fillId="0" borderId="34" xfId="2" applyNumberFormat="1" applyFont="1" applyFill="1" applyBorder="1" applyAlignment="1" applyProtection="1">
      <alignment horizontal="center" vertical="top"/>
      <protection locked="0"/>
    </xf>
    <xf numFmtId="49" fontId="47" fillId="0" borderId="35" xfId="2" applyNumberFormat="1" applyFont="1" applyFill="1" applyBorder="1" applyAlignment="1">
      <alignment horizontal="center" vertical="center"/>
    </xf>
    <xf numFmtId="0" fontId="47" fillId="0" borderId="34" xfId="3" applyFont="1" applyBorder="1" applyAlignment="1">
      <alignment horizontal="center" vertical="center"/>
    </xf>
    <xf numFmtId="0" fontId="47" fillId="0" borderId="34" xfId="3" applyFont="1" applyBorder="1" applyAlignment="1">
      <alignment horizontal="center"/>
    </xf>
    <xf numFmtId="0" fontId="49" fillId="0" borderId="34" xfId="3" applyFont="1" applyBorder="1" applyAlignment="1">
      <alignment horizontal="center" vertical="center"/>
    </xf>
    <xf numFmtId="0" fontId="46" fillId="0" borderId="0" xfId="2" applyFont="1" applyBorder="1" applyAlignment="1">
      <alignment horizontal="right"/>
    </xf>
    <xf numFmtId="0" fontId="48" fillId="0" borderId="36" xfId="2" applyFont="1" applyFill="1" applyBorder="1" applyAlignment="1">
      <alignment horizontal="center" vertical="center"/>
    </xf>
    <xf numFmtId="0" fontId="46" fillId="0" borderId="37" xfId="2" applyFont="1" applyFill="1" applyBorder="1" applyAlignment="1">
      <alignment horizontal="center" vertical="center"/>
    </xf>
    <xf numFmtId="49" fontId="48" fillId="0" borderId="37" xfId="2" applyNumberFormat="1" applyFont="1" applyFill="1" applyBorder="1" applyAlignment="1" applyProtection="1">
      <alignment horizontal="center" vertical="top"/>
      <protection locked="0"/>
    </xf>
    <xf numFmtId="49" fontId="47" fillId="0" borderId="38" xfId="2" applyNumberFormat="1" applyFont="1" applyFill="1" applyBorder="1" applyAlignment="1">
      <alignment horizontal="center" vertical="center"/>
    </xf>
    <xf numFmtId="0" fontId="50" fillId="0" borderId="37" xfId="3" applyFont="1" applyFill="1" applyBorder="1" applyAlignment="1">
      <alignment horizontal="left" wrapText="1"/>
    </xf>
    <xf numFmtId="49" fontId="48" fillId="0" borderId="38" xfId="3" applyNumberFormat="1" applyFont="1" applyFill="1" applyBorder="1" applyAlignment="1" applyProtection="1">
      <alignment horizontal="center" vertical="top"/>
      <protection locked="0"/>
    </xf>
    <xf numFmtId="3" fontId="49" fillId="0" borderId="37" xfId="3" applyNumberFormat="1" applyFont="1" applyFill="1" applyBorder="1" applyAlignment="1" applyProtection="1">
      <alignment horizontal="center" vertical="top"/>
      <protection locked="0"/>
    </xf>
    <xf numFmtId="0" fontId="47" fillId="0" borderId="37" xfId="3" applyFont="1" applyFill="1" applyBorder="1" applyAlignment="1">
      <alignment horizontal="left" vertical="center"/>
    </xf>
    <xf numFmtId="0" fontId="48" fillId="0" borderId="37" xfId="3" applyFont="1" applyFill="1" applyBorder="1" applyAlignment="1">
      <alignment horizontal="center"/>
    </xf>
    <xf numFmtId="0" fontId="49" fillId="0" borderId="37" xfId="3" applyFont="1" applyFill="1" applyBorder="1" applyAlignment="1">
      <alignment horizontal="center" vertical="center"/>
    </xf>
    <xf numFmtId="0" fontId="48" fillId="0" borderId="41" xfId="2" applyFont="1" applyFill="1" applyBorder="1" applyAlignment="1">
      <alignment horizontal="center" vertical="center"/>
    </xf>
    <xf numFmtId="0" fontId="46" fillId="0" borderId="42" xfId="2" applyFont="1" applyFill="1" applyBorder="1" applyAlignment="1">
      <alignment horizontal="center" vertical="center"/>
    </xf>
    <xf numFmtId="49" fontId="48" fillId="0" borderId="42" xfId="2" applyNumberFormat="1" applyFont="1" applyFill="1" applyBorder="1" applyAlignment="1" applyProtection="1">
      <alignment horizontal="center" vertical="top"/>
      <protection locked="0"/>
    </xf>
    <xf numFmtId="49" fontId="47" fillId="0" borderId="43" xfId="2" applyNumberFormat="1" applyFont="1" applyFill="1" applyBorder="1" applyAlignment="1">
      <alignment horizontal="center" vertical="center"/>
    </xf>
    <xf numFmtId="0" fontId="47" fillId="0" borderId="42" xfId="3" applyFont="1" applyFill="1" applyBorder="1" applyAlignment="1">
      <alignment horizontal="left" vertical="center"/>
    </xf>
    <xf numFmtId="0" fontId="48" fillId="0" borderId="42" xfId="3" applyFont="1" applyFill="1" applyBorder="1" applyAlignment="1">
      <alignment horizontal="center"/>
    </xf>
    <xf numFmtId="0" fontId="49" fillId="0" borderId="42" xfId="3" applyFont="1" applyFill="1" applyBorder="1" applyAlignment="1">
      <alignment horizontal="center" vertical="center"/>
    </xf>
    <xf numFmtId="0" fontId="48" fillId="0" borderId="42" xfId="3" applyFont="1" applyFill="1" applyBorder="1" applyAlignment="1">
      <alignment horizontal="center" vertical="center"/>
    </xf>
    <xf numFmtId="0" fontId="48" fillId="0" borderId="37" xfId="3" applyFont="1" applyFill="1" applyBorder="1" applyAlignment="1">
      <alignment horizontal="center" vertical="center"/>
    </xf>
    <xf numFmtId="0" fontId="48" fillId="0" borderId="45" xfId="2" applyNumberFormat="1" applyFont="1" applyFill="1" applyBorder="1" applyAlignment="1" applyProtection="1">
      <alignment horizontal="center" vertical="top"/>
      <protection locked="0"/>
    </xf>
    <xf numFmtId="0" fontId="48" fillId="0" borderId="37" xfId="2" applyNumberFormat="1" applyFont="1" applyFill="1" applyBorder="1" applyAlignment="1" applyProtection="1">
      <alignment horizontal="center" vertical="top"/>
      <protection locked="0"/>
    </xf>
    <xf numFmtId="49" fontId="47" fillId="0" borderId="38" xfId="4" applyNumberFormat="1" applyFont="1" applyFill="1" applyBorder="1" applyAlignment="1">
      <alignment horizontal="center" vertical="center"/>
    </xf>
    <xf numFmtId="1" fontId="48" fillId="0" borderId="37" xfId="3" applyNumberFormat="1" applyFont="1" applyFill="1" applyBorder="1" applyAlignment="1" applyProtection="1">
      <alignment horizontal="center" vertical="center"/>
      <protection locked="0"/>
    </xf>
    <xf numFmtId="0" fontId="50" fillId="0" borderId="37" xfId="0" applyFont="1" applyFill="1" applyBorder="1" applyAlignment="1">
      <alignment horizontal="left" wrapText="1"/>
    </xf>
    <xf numFmtId="49" fontId="48" fillId="0" borderId="38" xfId="0" applyNumberFormat="1" applyFont="1" applyFill="1" applyBorder="1" applyAlignment="1" applyProtection="1">
      <alignment horizontal="center" vertical="top"/>
      <protection locked="0"/>
    </xf>
    <xf numFmtId="1" fontId="48" fillId="0" borderId="37" xfId="0" applyNumberFormat="1" applyFont="1" applyFill="1" applyBorder="1" applyAlignment="1" applyProtection="1">
      <alignment horizontal="center" vertical="top"/>
      <protection locked="0"/>
    </xf>
    <xf numFmtId="0" fontId="50" fillId="0" borderId="42" xfId="0" applyFont="1" applyFill="1" applyBorder="1" applyAlignment="1">
      <alignment horizontal="left" wrapText="1"/>
    </xf>
    <xf numFmtId="49" fontId="48" fillId="0" borderId="43" xfId="0" applyNumberFormat="1" applyFont="1" applyFill="1" applyBorder="1" applyAlignment="1" applyProtection="1">
      <alignment horizontal="center" vertical="top"/>
      <protection locked="0"/>
    </xf>
    <xf numFmtId="1" fontId="48" fillId="0" borderId="42" xfId="0" applyNumberFormat="1" applyFont="1" applyFill="1" applyBorder="1" applyAlignment="1" applyProtection="1">
      <alignment horizontal="center" vertical="top"/>
      <protection locked="0"/>
    </xf>
    <xf numFmtId="49" fontId="48" fillId="0" borderId="49" xfId="2" applyNumberFormat="1" applyFont="1" applyFill="1" applyBorder="1" applyAlignment="1" applyProtection="1">
      <alignment horizontal="center" vertical="top"/>
      <protection locked="0"/>
    </xf>
    <xf numFmtId="9" fontId="48" fillId="0" borderId="37" xfId="3" applyNumberFormat="1" applyFont="1" applyFill="1" applyBorder="1" applyAlignment="1">
      <alignment horizontal="center" vertical="center"/>
    </xf>
    <xf numFmtId="0" fontId="50" fillId="0" borderId="42" xfId="3" applyFont="1" applyFill="1" applyBorder="1" applyAlignment="1">
      <alignment horizontal="left" wrapText="1"/>
    </xf>
    <xf numFmtId="49" fontId="48" fillId="0" borderId="43" xfId="3" applyNumberFormat="1" applyFont="1" applyFill="1" applyBorder="1" applyAlignment="1" applyProtection="1">
      <alignment horizontal="center" vertical="top"/>
      <protection locked="0"/>
    </xf>
    <xf numFmtId="1" fontId="48" fillId="0" borderId="42" xfId="3" applyNumberFormat="1" applyFont="1" applyFill="1" applyBorder="1" applyAlignment="1" applyProtection="1">
      <alignment horizontal="center" vertical="top"/>
      <protection locked="0"/>
    </xf>
    <xf numFmtId="0" fontId="47" fillId="0" borderId="37" xfId="3" applyFont="1" applyFill="1" applyBorder="1" applyAlignment="1">
      <alignment horizontal="center" vertical="center"/>
    </xf>
    <xf numFmtId="0" fontId="47" fillId="0" borderId="0" xfId="2" applyFont="1" applyBorder="1" applyAlignment="1">
      <alignment horizontal="right"/>
    </xf>
    <xf numFmtId="0" fontId="50" fillId="0" borderId="37" xfId="3" applyFont="1" applyFill="1" applyBorder="1" applyAlignment="1">
      <alignment wrapText="1"/>
    </xf>
    <xf numFmtId="49" fontId="48" fillId="0" borderId="37" xfId="3" applyNumberFormat="1" applyFont="1" applyFill="1" applyBorder="1" applyAlignment="1" applyProtection="1">
      <alignment horizontal="center" vertical="top"/>
      <protection locked="0"/>
    </xf>
    <xf numFmtId="1" fontId="49" fillId="0" borderId="37" xfId="3" applyNumberFormat="1" applyFont="1" applyFill="1" applyBorder="1" applyAlignment="1" applyProtection="1">
      <alignment horizontal="center" vertical="top"/>
      <protection locked="0"/>
    </xf>
    <xf numFmtId="0" fontId="47" fillId="0" borderId="37" xfId="2" applyFont="1" applyFill="1" applyBorder="1" applyAlignment="1">
      <alignment horizontal="center"/>
    </xf>
    <xf numFmtId="0" fontId="49" fillId="0" borderId="42" xfId="3" applyNumberFormat="1" applyFont="1" applyFill="1" applyBorder="1" applyAlignment="1" applyProtection="1">
      <alignment horizontal="center" vertical="top"/>
      <protection locked="0"/>
    </xf>
    <xf numFmtId="0" fontId="48" fillId="0" borderId="50" xfId="2" applyNumberFormat="1" applyFont="1" applyFill="1" applyBorder="1" applyAlignment="1" applyProtection="1">
      <alignment horizontal="center" vertical="top"/>
      <protection locked="0"/>
    </xf>
    <xf numFmtId="0" fontId="46" fillId="0" borderId="29" xfId="2" applyFont="1" applyFill="1" applyBorder="1" applyAlignment="1">
      <alignment horizontal="center" vertical="center"/>
    </xf>
    <xf numFmtId="0" fontId="48" fillId="0" borderId="29" xfId="2" applyNumberFormat="1" applyFont="1" applyFill="1" applyBorder="1" applyAlignment="1" applyProtection="1">
      <alignment horizontal="center" vertical="top"/>
      <protection locked="0"/>
    </xf>
    <xf numFmtId="0" fontId="47" fillId="0" borderId="51" xfId="2" applyFont="1" applyFill="1" applyBorder="1" applyAlignment="1">
      <alignment horizontal="center"/>
    </xf>
    <xf numFmtId="0" fontId="50" fillId="0" borderId="29" xfId="3" applyFont="1" applyFill="1" applyBorder="1" applyAlignment="1">
      <alignment horizontal="left" wrapText="1"/>
    </xf>
    <xf numFmtId="49" fontId="46" fillId="0" borderId="29" xfId="3" applyNumberFormat="1" applyFont="1" applyFill="1" applyBorder="1" applyAlignment="1" applyProtection="1">
      <alignment horizontal="center" vertical="top"/>
      <protection locked="0"/>
    </xf>
    <xf numFmtId="1" fontId="49" fillId="0" borderId="29" xfId="3" applyNumberFormat="1" applyFont="1" applyFill="1" applyBorder="1" applyAlignment="1" applyProtection="1">
      <alignment horizontal="center" vertical="top"/>
      <protection locked="0"/>
    </xf>
    <xf numFmtId="0" fontId="48" fillId="0" borderId="0" xfId="2" applyNumberFormat="1" applyFont="1" applyFill="1" applyBorder="1" applyAlignment="1" applyProtection="1">
      <alignment horizontal="center" vertical="top"/>
      <protection locked="0"/>
    </xf>
    <xf numFmtId="0" fontId="46" fillId="0" borderId="0" xfId="2" applyFont="1" applyFill="1" applyBorder="1" applyAlignment="1">
      <alignment horizontal="center" vertical="center"/>
    </xf>
    <xf numFmtId="0" fontId="47" fillId="0" borderId="0" xfId="2" applyFont="1" applyFill="1" applyBorder="1" applyAlignment="1">
      <alignment horizontal="center"/>
    </xf>
    <xf numFmtId="0" fontId="50" fillId="0" borderId="0" xfId="3" applyFont="1" applyFill="1" applyBorder="1" applyAlignment="1">
      <alignment horizontal="left" wrapText="1"/>
    </xf>
    <xf numFmtId="49" fontId="46" fillId="0" borderId="0" xfId="3" applyNumberFormat="1" applyFont="1" applyFill="1" applyBorder="1" applyAlignment="1" applyProtection="1">
      <alignment horizontal="center" vertical="top"/>
      <protection locked="0"/>
    </xf>
    <xf numFmtId="1" fontId="49" fillId="0" borderId="0" xfId="3" applyNumberFormat="1" applyFont="1" applyFill="1" applyBorder="1" applyAlignment="1" applyProtection="1">
      <alignment horizontal="center" vertical="top"/>
      <protection locked="0"/>
    </xf>
    <xf numFmtId="0" fontId="50" fillId="0" borderId="42" xfId="0" applyFont="1" applyFill="1" applyBorder="1" applyAlignment="1">
      <alignment horizontal="center" wrapText="1"/>
    </xf>
    <xf numFmtId="49" fontId="49" fillId="0" borderId="43" xfId="0" applyNumberFormat="1" applyFont="1" applyFill="1" applyBorder="1" applyAlignment="1" applyProtection="1">
      <alignment horizontal="center" vertical="top"/>
      <protection locked="0"/>
    </xf>
    <xf numFmtId="1" fontId="49" fillId="0" borderId="42" xfId="0" applyNumberFormat="1" applyFont="1" applyFill="1" applyBorder="1" applyAlignment="1" applyProtection="1">
      <alignment horizontal="center" vertical="top"/>
      <protection locked="0"/>
    </xf>
    <xf numFmtId="0" fontId="50" fillId="0" borderId="37" xfId="5" applyFont="1" applyFill="1" applyBorder="1" applyAlignment="1">
      <alignment horizontal="left" wrapText="1"/>
    </xf>
    <xf numFmtId="49" fontId="48" fillId="0" borderId="38" xfId="5" applyNumberFormat="1" applyFont="1" applyFill="1" applyBorder="1" applyAlignment="1" applyProtection="1">
      <alignment horizontal="center" vertical="top"/>
      <protection locked="0"/>
    </xf>
    <xf numFmtId="168" fontId="48" fillId="0" borderId="37" xfId="5" applyNumberFormat="1" applyFont="1" applyFill="1" applyBorder="1" applyAlignment="1" applyProtection="1">
      <alignment horizontal="center" vertical="top"/>
      <protection locked="0"/>
    </xf>
    <xf numFmtId="0" fontId="50" fillId="0" borderId="42" xfId="5" applyFont="1" applyFill="1" applyBorder="1" applyAlignment="1">
      <alignment horizontal="left" wrapText="1"/>
    </xf>
    <xf numFmtId="49" fontId="48" fillId="0" borderId="43" xfId="5" applyNumberFormat="1" applyFont="1" applyFill="1" applyBorder="1" applyAlignment="1" applyProtection="1">
      <alignment horizontal="center" vertical="top"/>
      <protection locked="0"/>
    </xf>
    <xf numFmtId="1" fontId="48" fillId="0" borderId="42" xfId="5" applyNumberFormat="1" applyFont="1" applyFill="1" applyBorder="1" applyAlignment="1" applyProtection="1">
      <alignment horizontal="center" vertical="top"/>
      <protection locked="0"/>
    </xf>
    <xf numFmtId="0" fontId="50" fillId="0" borderId="31" xfId="5" applyFont="1" applyFill="1" applyBorder="1" applyAlignment="1">
      <alignment horizontal="left" wrapText="1"/>
    </xf>
    <xf numFmtId="49" fontId="48" fillId="0" borderId="53" xfId="5" applyNumberFormat="1" applyFont="1" applyFill="1" applyBorder="1" applyAlignment="1" applyProtection="1">
      <alignment horizontal="center" vertical="top"/>
      <protection locked="0"/>
    </xf>
    <xf numFmtId="1" fontId="48" fillId="0" borderId="31" xfId="5" applyNumberFormat="1" applyFont="1" applyFill="1" applyBorder="1" applyAlignment="1" applyProtection="1">
      <alignment horizontal="center" vertical="top"/>
      <protection locked="0"/>
    </xf>
    <xf numFmtId="49" fontId="47" fillId="0" borderId="0" xfId="2" applyNumberFormat="1" applyFont="1" applyFill="1" applyBorder="1" applyAlignment="1">
      <alignment horizontal="center" vertical="center"/>
    </xf>
    <xf numFmtId="0" fontId="50" fillId="0" borderId="0" xfId="2" applyFont="1" applyFill="1" applyBorder="1" applyAlignment="1">
      <alignment horizontal="left" wrapText="1"/>
    </xf>
    <xf numFmtId="49" fontId="48" fillId="0" borderId="0" xfId="2" applyNumberFormat="1" applyFont="1" applyFill="1" applyBorder="1" applyAlignment="1" applyProtection="1">
      <alignment horizontal="center" vertical="top"/>
      <protection locked="0"/>
    </xf>
    <xf numFmtId="1" fontId="48" fillId="0" borderId="0" xfId="2" applyNumberFormat="1" applyFont="1" applyFill="1" applyBorder="1" applyAlignment="1" applyProtection="1">
      <alignment horizontal="center" vertical="top"/>
      <protection locked="0"/>
    </xf>
    <xf numFmtId="0" fontId="53" fillId="0" borderId="23" xfId="2" applyFont="1" applyFill="1" applyBorder="1" applyAlignment="1">
      <alignment horizontal="right" vertical="center"/>
    </xf>
    <xf numFmtId="0" fontId="53" fillId="0" borderId="55" xfId="2" applyFont="1" applyFill="1" applyBorder="1" applyAlignment="1">
      <alignment horizontal="right" vertical="center"/>
    </xf>
    <xf numFmtId="0" fontId="46" fillId="0" borderId="55" xfId="2" applyFont="1" applyBorder="1" applyAlignment="1">
      <alignment horizontal="right" vertical="center"/>
    </xf>
    <xf numFmtId="0" fontId="53" fillId="0" borderId="55" xfId="2" applyFont="1" applyBorder="1" applyAlignment="1">
      <alignment horizontal="right" vertical="center"/>
    </xf>
    <xf numFmtId="0" fontId="46" fillId="0" borderId="59" xfId="2" applyFont="1" applyBorder="1"/>
    <xf numFmtId="0" fontId="46" fillId="0" borderId="28" xfId="2" applyFont="1" applyBorder="1"/>
    <xf numFmtId="0" fontId="46" fillId="0" borderId="51" xfId="2" applyFont="1" applyBorder="1"/>
    <xf numFmtId="0" fontId="50" fillId="0" borderId="34" xfId="0" applyFont="1" applyFill="1" applyBorder="1" applyAlignment="1">
      <alignment horizontal="center" wrapText="1"/>
    </xf>
    <xf numFmtId="49" fontId="49" fillId="0" borderId="35" xfId="0" applyNumberFormat="1" applyFont="1" applyFill="1" applyBorder="1" applyAlignment="1" applyProtection="1">
      <alignment horizontal="center" vertical="top"/>
      <protection locked="0"/>
    </xf>
    <xf numFmtId="1" fontId="49" fillId="0" borderId="34" xfId="0" applyNumberFormat="1" applyFont="1" applyFill="1" applyBorder="1" applyAlignment="1" applyProtection="1">
      <alignment horizontal="center" vertical="top"/>
      <protection locked="0"/>
    </xf>
    <xf numFmtId="0" fontId="50" fillId="0" borderId="42" xfId="0" applyFont="1" applyFill="1" applyBorder="1" applyAlignment="1">
      <alignment wrapText="1"/>
    </xf>
    <xf numFmtId="0" fontId="47" fillId="0" borderId="38" xfId="2" applyFont="1" applyFill="1" applyBorder="1" applyAlignment="1">
      <alignment horizontal="center"/>
    </xf>
    <xf numFmtId="9" fontId="48" fillId="0" borderId="42" xfId="0" applyNumberFormat="1" applyFont="1" applyFill="1" applyBorder="1" applyAlignment="1" applyProtection="1">
      <alignment horizontal="center" vertical="top"/>
      <protection locked="0"/>
    </xf>
    <xf numFmtId="0" fontId="50" fillId="0" borderId="37" xfId="0" applyFont="1" applyFill="1" applyBorder="1" applyAlignment="1">
      <alignment horizontal="center" wrapText="1"/>
    </xf>
    <xf numFmtId="9" fontId="48" fillId="0" borderId="37" xfId="0" applyNumberFormat="1" applyFont="1" applyFill="1" applyBorder="1" applyAlignment="1" applyProtection="1">
      <alignment horizontal="center" vertical="top"/>
      <protection locked="0"/>
    </xf>
    <xf numFmtId="0" fontId="47" fillId="0" borderId="37" xfId="6" applyFont="1" applyFill="1" applyBorder="1" applyAlignment="1">
      <alignment horizontal="left" vertical="center"/>
    </xf>
    <xf numFmtId="0" fontId="48" fillId="0" borderId="37" xfId="6" applyFont="1" applyFill="1" applyBorder="1" applyAlignment="1">
      <alignment horizontal="center"/>
    </xf>
    <xf numFmtId="0" fontId="49" fillId="0" borderId="37" xfId="6" applyFont="1" applyFill="1" applyBorder="1" applyAlignment="1">
      <alignment horizontal="center" vertical="center"/>
    </xf>
    <xf numFmtId="0" fontId="46" fillId="0" borderId="67" xfId="2" applyFont="1" applyFill="1" applyBorder="1" applyAlignment="1">
      <alignment horizontal="center" vertical="center"/>
    </xf>
    <xf numFmtId="0" fontId="46" fillId="0" borderId="31" xfId="2" applyFont="1" applyFill="1" applyBorder="1" applyAlignment="1">
      <alignment horizontal="center" vertical="center"/>
    </xf>
    <xf numFmtId="0" fontId="48" fillId="0" borderId="31" xfId="2" applyNumberFormat="1" applyFont="1" applyFill="1" applyBorder="1" applyAlignment="1" applyProtection="1">
      <alignment horizontal="center" vertical="top"/>
      <protection locked="0"/>
    </xf>
    <xf numFmtId="49" fontId="47" fillId="0" borderId="53" xfId="2" applyNumberFormat="1" applyFont="1" applyFill="1" applyBorder="1" applyAlignment="1">
      <alignment horizontal="center" vertical="center"/>
    </xf>
    <xf numFmtId="0" fontId="50" fillId="0" borderId="31" xfId="2" applyFont="1" applyFill="1" applyBorder="1" applyAlignment="1">
      <alignment horizontal="left" wrapText="1"/>
    </xf>
    <xf numFmtId="49" fontId="48" fillId="0" borderId="53" xfId="2" applyNumberFormat="1" applyFont="1" applyFill="1" applyBorder="1" applyAlignment="1" applyProtection="1">
      <alignment horizontal="center" vertical="top"/>
      <protection locked="0"/>
    </xf>
    <xf numFmtId="1" fontId="48" fillId="0" borderId="31" xfId="2" applyNumberFormat="1" applyFont="1" applyFill="1" applyBorder="1" applyAlignment="1" applyProtection="1">
      <alignment horizontal="center" vertical="top"/>
      <protection locked="0"/>
    </xf>
    <xf numFmtId="0" fontId="39" fillId="0" borderId="0" xfId="2" applyFont="1"/>
    <xf numFmtId="0" fontId="49" fillId="0" borderId="0" xfId="2" applyFont="1" applyFill="1" applyBorder="1" applyAlignment="1">
      <alignment horizontal="left" vertical="center"/>
    </xf>
    <xf numFmtId="49" fontId="49" fillId="0" borderId="0" xfId="2" applyNumberFormat="1" applyFont="1" applyBorder="1" applyAlignment="1">
      <alignment horizontal="left" vertical="center"/>
    </xf>
    <xf numFmtId="0" fontId="46" fillId="0" borderId="0" xfId="2" applyFont="1" applyBorder="1" applyAlignment="1">
      <alignment horizontal="left" vertical="center"/>
    </xf>
    <xf numFmtId="3" fontId="49" fillId="0" borderId="37" xfId="3" applyNumberFormat="1" applyFont="1" applyFill="1" applyBorder="1" applyAlignment="1">
      <alignment horizontal="center" vertical="center"/>
    </xf>
    <xf numFmtId="1" fontId="49" fillId="0" borderId="42" xfId="3" applyNumberFormat="1" applyFont="1" applyFill="1" applyBorder="1" applyAlignment="1" applyProtection="1">
      <alignment horizontal="center" vertical="top"/>
      <protection locked="0"/>
    </xf>
    <xf numFmtId="1" fontId="48" fillId="0" borderId="37" xfId="3" applyNumberFormat="1" applyFont="1" applyFill="1" applyBorder="1" applyAlignment="1" applyProtection="1">
      <alignment horizontal="center" vertical="top"/>
      <protection locked="0"/>
    </xf>
    <xf numFmtId="0" fontId="48" fillId="0" borderId="49" xfId="2" applyNumberFormat="1" applyFont="1" applyFill="1" applyBorder="1" applyAlignment="1" applyProtection="1">
      <alignment horizontal="center" vertical="top"/>
      <protection locked="0"/>
    </xf>
    <xf numFmtId="0" fontId="48" fillId="0" borderId="42" xfId="2" applyNumberFormat="1" applyFont="1" applyFill="1" applyBorder="1" applyAlignment="1" applyProtection="1">
      <alignment horizontal="center" vertical="top"/>
      <protection locked="0"/>
    </xf>
    <xf numFmtId="0" fontId="50" fillId="0" borderId="42" xfId="2" applyFont="1" applyFill="1" applyBorder="1" applyAlignment="1">
      <alignment horizontal="left" wrapText="1"/>
    </xf>
    <xf numFmtId="49" fontId="48" fillId="0" borderId="43" xfId="2" applyNumberFormat="1" applyFont="1" applyFill="1" applyBorder="1" applyAlignment="1" applyProtection="1">
      <alignment horizontal="center" vertical="top"/>
      <protection locked="0"/>
    </xf>
    <xf numFmtId="9" fontId="48" fillId="0" borderId="42" xfId="2" applyNumberFormat="1" applyFont="1" applyFill="1" applyBorder="1" applyAlignment="1" applyProtection="1">
      <alignment horizontal="center" vertical="top"/>
      <protection locked="0"/>
    </xf>
    <xf numFmtId="0" fontId="47" fillId="0" borderId="43" xfId="2" applyFont="1" applyFill="1" applyBorder="1" applyAlignment="1">
      <alignment horizontal="center"/>
    </xf>
    <xf numFmtId="0" fontId="48" fillId="0" borderId="42" xfId="3" applyNumberFormat="1" applyFont="1" applyFill="1" applyBorder="1" applyAlignment="1" applyProtection="1">
      <alignment horizontal="center" vertical="top"/>
      <protection locked="0"/>
    </xf>
    <xf numFmtId="49" fontId="46" fillId="0" borderId="42" xfId="3" applyNumberFormat="1" applyFont="1" applyFill="1" applyBorder="1" applyAlignment="1" applyProtection="1">
      <alignment horizontal="center" vertical="top"/>
      <protection locked="0"/>
    </xf>
    <xf numFmtId="0" fontId="47" fillId="0" borderId="34" xfId="6" applyFont="1" applyBorder="1" applyAlignment="1">
      <alignment horizontal="center" vertical="center"/>
    </xf>
    <xf numFmtId="0" fontId="47" fillId="0" borderId="34" xfId="6" applyFont="1" applyBorder="1" applyAlignment="1">
      <alignment horizontal="center"/>
    </xf>
    <xf numFmtId="0" fontId="49" fillId="0" borderId="34" xfId="6" applyFont="1" applyBorder="1" applyAlignment="1">
      <alignment horizontal="center" vertical="center"/>
    </xf>
    <xf numFmtId="0" fontId="50" fillId="0" borderId="37" xfId="6" applyFont="1" applyFill="1" applyBorder="1" applyAlignment="1">
      <alignment horizontal="left" wrapText="1"/>
    </xf>
    <xf numFmtId="49" fontId="48" fillId="0" borderId="38" xfId="6" applyNumberFormat="1" applyFont="1" applyFill="1" applyBorder="1" applyAlignment="1" applyProtection="1">
      <alignment horizontal="center" vertical="top"/>
      <protection locked="0"/>
    </xf>
    <xf numFmtId="1" fontId="48" fillId="0" borderId="37" xfId="6" applyNumberFormat="1" applyFont="1" applyFill="1" applyBorder="1" applyAlignment="1" applyProtection="1">
      <alignment horizontal="center" vertical="top"/>
      <protection locked="0"/>
    </xf>
    <xf numFmtId="0" fontId="50" fillId="0" borderId="42" xfId="6" applyFont="1" applyFill="1" applyBorder="1" applyAlignment="1">
      <alignment horizontal="left" wrapText="1"/>
    </xf>
    <xf numFmtId="49" fontId="48" fillId="0" borderId="43" xfId="6" applyNumberFormat="1" applyFont="1" applyFill="1" applyBorder="1" applyAlignment="1" applyProtection="1">
      <alignment horizontal="center" vertical="top"/>
      <protection locked="0"/>
    </xf>
    <xf numFmtId="1" fontId="48" fillId="0" borderId="42" xfId="6" applyNumberFormat="1" applyFont="1" applyFill="1" applyBorder="1" applyAlignment="1" applyProtection="1">
      <alignment horizontal="center" vertical="top"/>
      <protection locked="0"/>
    </xf>
    <xf numFmtId="0" fontId="48" fillId="0" borderId="37" xfId="6" applyFont="1" applyFill="1" applyBorder="1" applyAlignment="1">
      <alignment horizontal="center" vertical="center"/>
    </xf>
    <xf numFmtId="0" fontId="47" fillId="0" borderId="37" xfId="6" applyFont="1" applyFill="1" applyBorder="1" applyAlignment="1">
      <alignment horizontal="center" vertical="center"/>
    </xf>
    <xf numFmtId="9" fontId="48" fillId="0" borderId="37" xfId="6" applyNumberFormat="1" applyFont="1" applyFill="1" applyBorder="1" applyAlignment="1">
      <alignment horizontal="center" vertical="center"/>
    </xf>
    <xf numFmtId="0" fontId="0" fillId="0" borderId="0" xfId="2" applyFont="1"/>
    <xf numFmtId="0" fontId="39" fillId="0" borderId="0" xfId="2" applyAlignment="1">
      <alignment horizontal="center"/>
    </xf>
    <xf numFmtId="0" fontId="57" fillId="0" borderId="0" xfId="2" applyFont="1"/>
    <xf numFmtId="0" fontId="43" fillId="0" borderId="0" xfId="0" applyFont="1"/>
    <xf numFmtId="0" fontId="46" fillId="0" borderId="0" xfId="2" applyFont="1" applyFill="1" applyBorder="1" applyAlignment="1">
      <alignment horizontal="left" vertical="center"/>
    </xf>
    <xf numFmtId="49" fontId="46" fillId="0" borderId="0" xfId="2" applyNumberFormat="1" applyFont="1" applyBorder="1" applyAlignment="1">
      <alignment horizontal="left" vertical="center"/>
    </xf>
    <xf numFmtId="0" fontId="47" fillId="0" borderId="69" xfId="2" applyFont="1" applyBorder="1" applyAlignment="1">
      <alignment horizontal="center"/>
    </xf>
    <xf numFmtId="0" fontId="47" fillId="0" borderId="69" xfId="2" applyFont="1" applyBorder="1" applyAlignment="1">
      <alignment horizontal="center" vertical="center"/>
    </xf>
    <xf numFmtId="0" fontId="47" fillId="0" borderId="72" xfId="2" applyFont="1" applyBorder="1" applyAlignment="1">
      <alignment horizontal="center"/>
    </xf>
    <xf numFmtId="0" fontId="47" fillId="0" borderId="72" xfId="2" applyFont="1" applyBorder="1" applyAlignment="1">
      <alignment horizontal="center" vertical="center"/>
    </xf>
    <xf numFmtId="0" fontId="46" fillId="0" borderId="76" xfId="2" applyFont="1" applyFill="1" applyBorder="1" applyAlignment="1">
      <alignment horizontal="center" vertical="center"/>
    </xf>
    <xf numFmtId="49" fontId="46" fillId="0" borderId="70" xfId="2" applyNumberFormat="1" applyFont="1" applyFill="1" applyBorder="1" applyAlignment="1">
      <alignment horizontal="center" vertical="center"/>
    </xf>
    <xf numFmtId="49" fontId="47" fillId="0" borderId="70" xfId="2" applyNumberFormat="1" applyFont="1" applyFill="1" applyBorder="1" applyAlignment="1" applyProtection="1">
      <alignment horizontal="center" vertical="center"/>
      <protection locked="0"/>
    </xf>
    <xf numFmtId="49" fontId="47" fillId="0" borderId="70" xfId="2" applyNumberFormat="1" applyFont="1" applyFill="1" applyBorder="1" applyAlignment="1">
      <alignment horizontal="center" vertical="center"/>
    </xf>
    <xf numFmtId="0" fontId="46" fillId="0" borderId="70" xfId="2" applyNumberFormat="1" applyFont="1" applyFill="1" applyBorder="1" applyAlignment="1">
      <alignment horizontal="left" vertical="center" wrapText="1"/>
    </xf>
    <xf numFmtId="0" fontId="46" fillId="0" borderId="70" xfId="0" applyFont="1" applyBorder="1" applyAlignment="1">
      <alignment horizontal="center" vertical="center"/>
    </xf>
    <xf numFmtId="0" fontId="46" fillId="0" borderId="77" xfId="2" applyNumberFormat="1" applyFont="1" applyFill="1" applyBorder="1" applyAlignment="1" applyProtection="1">
      <alignment horizontal="center" vertical="center"/>
      <protection locked="0"/>
    </xf>
    <xf numFmtId="49" fontId="46" fillId="0" borderId="78" xfId="2" applyNumberFormat="1" applyFont="1" applyFill="1" applyBorder="1" applyAlignment="1">
      <alignment horizontal="center" vertical="center"/>
    </xf>
    <xf numFmtId="0" fontId="47" fillId="0" borderId="78" xfId="2" applyNumberFormat="1" applyFont="1" applyFill="1" applyBorder="1" applyAlignment="1" applyProtection="1">
      <alignment horizontal="center" vertical="center"/>
      <protection locked="0"/>
    </xf>
    <xf numFmtId="49" fontId="47" fillId="0" borderId="78" xfId="2" applyNumberFormat="1" applyFont="1" applyFill="1" applyBorder="1" applyAlignment="1">
      <alignment horizontal="center" vertical="center"/>
    </xf>
    <xf numFmtId="0" fontId="46" fillId="0" borderId="78" xfId="2" applyNumberFormat="1" applyFont="1" applyFill="1" applyBorder="1" applyAlignment="1">
      <alignment horizontal="left" vertical="center" wrapText="1"/>
    </xf>
    <xf numFmtId="0" fontId="46" fillId="0" borderId="78" xfId="0" applyFont="1" applyBorder="1" applyAlignment="1">
      <alignment horizontal="center" vertical="center"/>
    </xf>
    <xf numFmtId="0" fontId="46" fillId="0" borderId="77" xfId="2" applyFont="1" applyFill="1" applyBorder="1" applyAlignment="1">
      <alignment horizontal="center" vertical="center"/>
    </xf>
    <xf numFmtId="49" fontId="46" fillId="0" borderId="78" xfId="2" applyNumberFormat="1" applyFont="1" applyFill="1" applyBorder="1" applyAlignment="1">
      <alignment horizontal="left" vertical="center" wrapText="1"/>
    </xf>
    <xf numFmtId="2" fontId="46" fillId="0" borderId="78" xfId="2" applyNumberFormat="1" applyFont="1" applyFill="1" applyBorder="1" applyAlignment="1">
      <alignment horizontal="left" vertical="center" wrapText="1"/>
    </xf>
    <xf numFmtId="3" fontId="0" fillId="0" borderId="0" xfId="2" applyNumberFormat="1" applyFont="1"/>
    <xf numFmtId="0" fontId="46" fillId="0" borderId="78" xfId="0" applyFont="1" applyFill="1" applyBorder="1" applyAlignment="1">
      <alignment horizontal="center" vertical="center"/>
    </xf>
    <xf numFmtId="0" fontId="46" fillId="0" borderId="0" xfId="2" applyFont="1" applyFill="1" applyBorder="1" applyAlignment="1">
      <alignment horizontal="right"/>
    </xf>
    <xf numFmtId="0" fontId="46" fillId="0" borderId="80" xfId="2" applyFont="1" applyFill="1" applyBorder="1" applyAlignment="1">
      <alignment horizontal="center" vertical="center"/>
    </xf>
    <xf numFmtId="0" fontId="46" fillId="0" borderId="81" xfId="2" applyFont="1" applyFill="1" applyBorder="1" applyAlignment="1">
      <alignment horizontal="center" vertical="center"/>
    </xf>
    <xf numFmtId="0" fontId="47" fillId="0" borderId="81" xfId="2" applyNumberFormat="1" applyFont="1" applyFill="1" applyBorder="1" applyAlignment="1" applyProtection="1">
      <alignment horizontal="center" vertical="top"/>
      <protection locked="0"/>
    </xf>
    <xf numFmtId="49" fontId="47" fillId="0" borderId="81" xfId="2" applyNumberFormat="1" applyFont="1" applyFill="1" applyBorder="1" applyAlignment="1">
      <alignment horizontal="center" vertical="center"/>
    </xf>
    <xf numFmtId="0" fontId="50" fillId="0" borderId="81" xfId="2" applyFont="1" applyFill="1" applyBorder="1" applyAlignment="1">
      <alignment horizontal="left" wrapText="1"/>
    </xf>
    <xf numFmtId="49" fontId="47" fillId="0" borderId="81" xfId="2" applyNumberFormat="1" applyFont="1" applyFill="1" applyBorder="1" applyAlignment="1" applyProtection="1">
      <alignment horizontal="center" vertical="top"/>
      <protection locked="0"/>
    </xf>
    <xf numFmtId="1" fontId="47" fillId="0" borderId="81" xfId="2" applyNumberFormat="1" applyFont="1" applyFill="1" applyBorder="1" applyAlignment="1" applyProtection="1">
      <alignment horizontal="center" vertical="top"/>
      <protection locked="0"/>
    </xf>
    <xf numFmtId="0" fontId="53" fillId="0" borderId="0" xfId="2" applyFont="1" applyFill="1" applyBorder="1" applyAlignment="1">
      <alignment horizontal="left" vertical="center"/>
    </xf>
    <xf numFmtId="0" fontId="47" fillId="0" borderId="0" xfId="2" applyNumberFormat="1" applyFont="1" applyFill="1" applyBorder="1" applyAlignment="1" applyProtection="1">
      <alignment horizontal="center" vertical="top"/>
      <protection locked="0"/>
    </xf>
    <xf numFmtId="49" fontId="47" fillId="0" borderId="0" xfId="2" applyNumberFormat="1" applyFont="1" applyFill="1" applyBorder="1" applyAlignment="1" applyProtection="1">
      <alignment horizontal="center" vertical="top"/>
      <protection locked="0"/>
    </xf>
    <xf numFmtId="1" fontId="47" fillId="0" borderId="0" xfId="2" applyNumberFormat="1" applyFont="1" applyFill="1" applyBorder="1" applyAlignment="1" applyProtection="1">
      <alignment horizontal="center" vertical="top"/>
      <protection locked="0"/>
    </xf>
    <xf numFmtId="0" fontId="53" fillId="0" borderId="83" xfId="2" applyFont="1" applyFill="1" applyBorder="1" applyAlignment="1">
      <alignment horizontal="right" vertical="center"/>
    </xf>
    <xf numFmtId="0" fontId="53" fillId="0" borderId="84" xfId="2" applyFont="1" applyFill="1" applyBorder="1" applyAlignment="1">
      <alignment horizontal="right" vertical="center"/>
    </xf>
    <xf numFmtId="0" fontId="46" fillId="0" borderId="84" xfId="2" applyFont="1" applyBorder="1" applyAlignment="1">
      <alignment horizontal="right" vertical="center"/>
    </xf>
    <xf numFmtId="0" fontId="53" fillId="0" borderId="84" xfId="2" applyNumberFormat="1" applyFont="1" applyBorder="1" applyAlignment="1">
      <alignment horizontal="right" vertical="center"/>
    </xf>
    <xf numFmtId="0" fontId="46" fillId="0" borderId="85" xfId="2" applyFont="1" applyBorder="1"/>
    <xf numFmtId="0" fontId="46" fillId="0" borderId="86" xfId="2" applyFont="1" applyBorder="1"/>
    <xf numFmtId="0" fontId="46" fillId="0" borderId="87" xfId="2" applyFont="1" applyBorder="1"/>
    <xf numFmtId="169" fontId="39" fillId="0" borderId="0" xfId="2" applyNumberFormat="1"/>
    <xf numFmtId="169" fontId="45" fillId="0" borderId="0" xfId="2" applyNumberFormat="1" applyFont="1"/>
    <xf numFmtId="169" fontId="46" fillId="0" borderId="0" xfId="2" applyNumberFormat="1" applyFont="1" applyProtection="1">
      <protection locked="0"/>
    </xf>
    <xf numFmtId="169" fontId="46" fillId="0" borderId="0" xfId="2" applyNumberFormat="1" applyFont="1" applyBorder="1" applyAlignment="1" applyProtection="1">
      <alignment horizontal="left" vertical="center"/>
      <protection locked="0"/>
    </xf>
    <xf numFmtId="169" fontId="46" fillId="0" borderId="0" xfId="2" applyNumberFormat="1" applyFont="1" applyBorder="1" applyAlignment="1" applyProtection="1">
      <protection locked="0"/>
    </xf>
    <xf numFmtId="169" fontId="47" fillId="0" borderId="73" xfId="2" applyNumberFormat="1" applyFont="1" applyBorder="1" applyAlignment="1" applyProtection="1">
      <alignment horizontal="center"/>
      <protection locked="0"/>
    </xf>
    <xf numFmtId="169" fontId="47" fillId="0" borderId="74" xfId="2" applyNumberFormat="1" applyFont="1" applyBorder="1" applyAlignment="1" applyProtection="1">
      <alignment horizontal="center"/>
      <protection locked="0"/>
    </xf>
    <xf numFmtId="169" fontId="47" fillId="0" borderId="75" xfId="2" applyNumberFormat="1" applyFont="1" applyBorder="1" applyAlignment="1" applyProtection="1">
      <alignment horizontal="center"/>
      <protection locked="0"/>
    </xf>
    <xf numFmtId="169" fontId="46" fillId="0" borderId="70" xfId="0" applyNumberFormat="1" applyFont="1" applyFill="1" applyBorder="1" applyAlignment="1" applyProtection="1">
      <alignment horizontal="center" vertical="center"/>
      <protection locked="0"/>
    </xf>
    <xf numFmtId="169" fontId="46" fillId="0" borderId="71" xfId="0" applyNumberFormat="1" applyFont="1" applyFill="1" applyBorder="1" applyAlignment="1" applyProtection="1">
      <alignment horizontal="center" vertical="center"/>
      <protection locked="0"/>
    </xf>
    <xf numFmtId="169" fontId="46" fillId="0" borderId="78" xfId="2" applyNumberFormat="1" applyFont="1" applyFill="1" applyBorder="1" applyAlignment="1" applyProtection="1">
      <alignment horizontal="center" vertical="center"/>
      <protection locked="0"/>
    </xf>
    <xf numFmtId="169" fontId="46" fillId="0" borderId="78" xfId="0" applyNumberFormat="1" applyFont="1" applyFill="1" applyBorder="1" applyAlignment="1" applyProtection="1">
      <alignment horizontal="center" vertical="center"/>
      <protection locked="0"/>
    </xf>
    <xf numFmtId="169" fontId="46" fillId="0" borderId="79" xfId="0" applyNumberFormat="1" applyFont="1" applyFill="1" applyBorder="1" applyAlignment="1" applyProtection="1">
      <alignment horizontal="center" vertical="center"/>
      <protection locked="0"/>
    </xf>
    <xf numFmtId="169" fontId="46" fillId="0" borderId="78" xfId="7" applyNumberFormat="1" applyFont="1" applyFill="1" applyBorder="1" applyAlignment="1" applyProtection="1">
      <alignment horizontal="center" vertical="center"/>
      <protection locked="0"/>
    </xf>
    <xf numFmtId="169" fontId="46" fillId="0" borderId="79" xfId="7" applyNumberFormat="1" applyFont="1" applyFill="1" applyBorder="1" applyAlignment="1" applyProtection="1">
      <alignment horizontal="center" vertical="center"/>
      <protection locked="0"/>
    </xf>
    <xf numFmtId="169" fontId="47" fillId="0" borderId="81" xfId="2" applyNumberFormat="1" applyFont="1" applyFill="1" applyBorder="1" applyAlignment="1" applyProtection="1">
      <alignment horizontal="center"/>
      <protection locked="0"/>
    </xf>
    <xf numFmtId="169" fontId="46" fillId="0" borderId="81" xfId="2" applyNumberFormat="1" applyFont="1" applyFill="1" applyBorder="1" applyAlignment="1" applyProtection="1">
      <alignment horizontal="center" vertical="center"/>
      <protection locked="0"/>
    </xf>
    <xf numFmtId="169" fontId="46" fillId="0" borderId="81" xfId="0" applyNumberFormat="1" applyFont="1" applyFill="1" applyBorder="1" applyAlignment="1" applyProtection="1">
      <alignment horizontal="center" vertical="center"/>
      <protection locked="0"/>
    </xf>
    <xf numFmtId="169" fontId="46" fillId="0" borderId="82" xfId="0" applyNumberFormat="1" applyFont="1" applyFill="1" applyBorder="1" applyAlignment="1" applyProtection="1">
      <alignment horizontal="center" vertical="center"/>
      <protection locked="0"/>
    </xf>
    <xf numFmtId="169" fontId="47" fillId="0" borderId="0" xfId="2" applyNumberFormat="1" applyFont="1" applyFill="1" applyBorder="1" applyAlignment="1" applyProtection="1">
      <alignment horizontal="right"/>
      <protection locked="0"/>
    </xf>
    <xf numFmtId="169" fontId="46" fillId="0" borderId="0" xfId="2" applyNumberFormat="1" applyFont="1" applyFill="1" applyBorder="1" applyAlignment="1" applyProtection="1">
      <alignment horizontal="center" vertical="center"/>
      <protection locked="0"/>
    </xf>
    <xf numFmtId="169" fontId="46" fillId="0" borderId="78" xfId="2" applyNumberFormat="1" applyFont="1" applyBorder="1" applyAlignment="1" applyProtection="1">
      <alignment horizontal="center"/>
      <protection locked="0"/>
    </xf>
    <xf numFmtId="169" fontId="46" fillId="0" borderId="0" xfId="2" applyNumberFormat="1" applyFont="1" applyBorder="1" applyProtection="1">
      <protection locked="0"/>
    </xf>
    <xf numFmtId="169" fontId="46" fillId="0" borderId="78" xfId="0" applyNumberFormat="1" applyFont="1" applyBorder="1" applyAlignment="1" applyProtection="1">
      <alignment horizontal="center" vertical="center"/>
      <protection locked="0"/>
    </xf>
    <xf numFmtId="169" fontId="0" fillId="0" borderId="0" xfId="2" applyNumberFormat="1" applyFont="1"/>
    <xf numFmtId="169" fontId="44" fillId="0" borderId="0" xfId="2" applyNumberFormat="1" applyFont="1"/>
    <xf numFmtId="169" fontId="47" fillId="0" borderId="30" xfId="2" applyNumberFormat="1" applyFont="1" applyBorder="1" applyAlignment="1" applyProtection="1">
      <alignment horizontal="center"/>
      <protection locked="0"/>
    </xf>
    <xf numFmtId="169" fontId="47" fillId="0" borderId="31" xfId="2" applyNumberFormat="1" applyFont="1" applyBorder="1" applyAlignment="1" applyProtection="1">
      <alignment horizontal="center"/>
      <protection locked="0"/>
    </xf>
    <xf numFmtId="169" fontId="47" fillId="0" borderId="32" xfId="2" applyNumberFormat="1" applyFont="1" applyBorder="1" applyAlignment="1" applyProtection="1">
      <alignment horizontal="center"/>
      <protection locked="0"/>
    </xf>
    <xf numFmtId="169" fontId="47" fillId="0" borderId="25" xfId="3" applyNumberFormat="1" applyFont="1" applyBorder="1" applyAlignment="1" applyProtection="1">
      <alignment horizontal="center"/>
      <protection locked="0"/>
    </xf>
    <xf numFmtId="169" fontId="47" fillId="0" borderId="34" xfId="3" applyNumberFormat="1" applyFont="1" applyBorder="1" applyAlignment="1" applyProtection="1">
      <alignment horizontal="center"/>
      <protection locked="0"/>
    </xf>
    <xf numFmtId="169" fontId="47" fillId="0" borderId="27" xfId="3" applyNumberFormat="1" applyFont="1" applyBorder="1" applyAlignment="1" applyProtection="1">
      <alignment horizontal="center"/>
      <protection locked="0"/>
    </xf>
    <xf numFmtId="169" fontId="46" fillId="0" borderId="37" xfId="3" applyNumberFormat="1" applyFont="1" applyFill="1" applyBorder="1" applyAlignment="1" applyProtection="1">
      <alignment horizontal="center"/>
      <protection locked="0"/>
    </xf>
    <xf numFmtId="169" fontId="49" fillId="0" borderId="37" xfId="3" applyNumberFormat="1" applyFont="1" applyBorder="1" applyAlignment="1" applyProtection="1">
      <alignment horizontal="center"/>
      <protection locked="0"/>
    </xf>
    <xf numFmtId="169" fontId="49" fillId="0" borderId="39" xfId="3" applyNumberFormat="1" applyFont="1" applyBorder="1" applyAlignment="1" applyProtection="1">
      <alignment horizontal="center"/>
      <protection locked="0"/>
    </xf>
    <xf numFmtId="169" fontId="49" fillId="0" borderId="37" xfId="3" applyNumberFormat="1" applyFont="1" applyFill="1" applyBorder="1" applyAlignment="1" applyProtection="1">
      <alignment horizontal="center"/>
      <protection locked="0"/>
    </xf>
    <xf numFmtId="169" fontId="49" fillId="0" borderId="39" xfId="3" applyNumberFormat="1" applyFont="1" applyFill="1" applyBorder="1" applyAlignment="1" applyProtection="1">
      <alignment horizontal="center"/>
      <protection locked="0"/>
    </xf>
    <xf numFmtId="169" fontId="49" fillId="0" borderId="40" xfId="3" applyNumberFormat="1" applyFont="1" applyFill="1" applyBorder="1" applyAlignment="1" applyProtection="1">
      <alignment horizontal="center"/>
      <protection locked="0"/>
    </xf>
    <xf numFmtId="169" fontId="49" fillId="0" borderId="42" xfId="3" applyNumberFormat="1" applyFont="1" applyFill="1" applyBorder="1" applyAlignment="1" applyProtection="1">
      <alignment horizontal="center"/>
      <protection locked="0"/>
    </xf>
    <xf numFmtId="169" fontId="49" fillId="0" borderId="42" xfId="3" applyNumberFormat="1" applyFont="1" applyBorder="1" applyAlignment="1" applyProtection="1">
      <alignment horizontal="center"/>
      <protection locked="0"/>
    </xf>
    <xf numFmtId="169" fontId="49" fillId="0" borderId="44" xfId="3" applyNumberFormat="1" applyFont="1" applyBorder="1" applyAlignment="1" applyProtection="1">
      <alignment horizontal="center"/>
      <protection locked="0"/>
    </xf>
    <xf numFmtId="169" fontId="49" fillId="0" borderId="46" xfId="3" applyNumberFormat="1" applyFont="1" applyFill="1" applyBorder="1" applyAlignment="1" applyProtection="1">
      <alignment horizontal="center"/>
      <protection locked="0"/>
    </xf>
    <xf numFmtId="169" fontId="46" fillId="0" borderId="38" xfId="0" applyNumberFormat="1" applyFont="1" applyFill="1" applyBorder="1" applyAlignment="1" applyProtection="1">
      <alignment horizontal="center"/>
      <protection locked="0"/>
    </xf>
    <xf numFmtId="169" fontId="46" fillId="0" borderId="43" xfId="0" applyNumberFormat="1" applyFont="1" applyFill="1" applyBorder="1" applyAlignment="1" applyProtection="1">
      <alignment horizontal="center"/>
      <protection locked="0"/>
    </xf>
    <xf numFmtId="169" fontId="49" fillId="0" borderId="42" xfId="0" applyNumberFormat="1" applyFont="1" applyFill="1" applyBorder="1" applyAlignment="1" applyProtection="1">
      <alignment horizontal="center"/>
      <protection locked="0"/>
    </xf>
    <xf numFmtId="169" fontId="49" fillId="0" borderId="43" xfId="0" applyNumberFormat="1" applyFont="1" applyFill="1" applyBorder="1" applyAlignment="1" applyProtection="1">
      <alignment horizontal="center"/>
      <protection locked="0"/>
    </xf>
    <xf numFmtId="169" fontId="49" fillId="0" borderId="48" xfId="0" applyNumberFormat="1" applyFont="1" applyFill="1" applyBorder="1" applyAlignment="1" applyProtection="1">
      <alignment horizontal="center"/>
      <protection locked="0"/>
    </xf>
    <xf numFmtId="169" fontId="47" fillId="0" borderId="43" xfId="3" applyNumberFormat="1" applyFont="1" applyFill="1" applyBorder="1" applyAlignment="1" applyProtection="1">
      <alignment horizontal="center"/>
      <protection locked="0"/>
    </xf>
    <xf numFmtId="169" fontId="46" fillId="0" borderId="42" xfId="3" applyNumberFormat="1" applyFont="1" applyFill="1" applyBorder="1" applyAlignment="1" applyProtection="1">
      <alignment horizontal="center"/>
      <protection locked="0"/>
    </xf>
    <xf numFmtId="169" fontId="46" fillId="0" borderId="43" xfId="3" applyNumberFormat="1" applyFont="1" applyFill="1" applyBorder="1" applyAlignment="1" applyProtection="1">
      <alignment horizontal="center"/>
      <protection locked="0"/>
    </xf>
    <xf numFmtId="169" fontId="46" fillId="0" borderId="29" xfId="3" applyNumberFormat="1" applyFont="1" applyFill="1" applyBorder="1" applyAlignment="1" applyProtection="1">
      <alignment horizontal="center"/>
      <protection locked="0"/>
    </xf>
    <xf numFmtId="169" fontId="46" fillId="0" borderId="0" xfId="3" applyNumberFormat="1" applyFont="1" applyFill="1" applyBorder="1" applyAlignment="1" applyProtection="1">
      <alignment horizontal="center"/>
      <protection locked="0"/>
    </xf>
    <xf numFmtId="169" fontId="47" fillId="0" borderId="52" xfId="2" applyNumberFormat="1" applyFont="1" applyBorder="1" applyAlignment="1" applyProtection="1">
      <alignment horizontal="center"/>
      <protection locked="0"/>
    </xf>
    <xf numFmtId="169" fontId="49" fillId="0" borderId="38" xfId="5" applyNumberFormat="1" applyFont="1" applyFill="1" applyBorder="1" applyAlignment="1" applyProtection="1">
      <alignment horizontal="center"/>
      <protection locked="0"/>
    </xf>
    <xf numFmtId="169" fontId="47" fillId="0" borderId="43" xfId="5" applyNumberFormat="1" applyFont="1" applyFill="1" applyBorder="1" applyAlignment="1" applyProtection="1">
      <alignment horizontal="center"/>
      <protection locked="0"/>
    </xf>
    <xf numFmtId="169" fontId="47" fillId="0" borderId="43" xfId="0" applyNumberFormat="1" applyFont="1" applyFill="1" applyBorder="1" applyAlignment="1" applyProtection="1">
      <alignment horizontal="center"/>
      <protection locked="0"/>
    </xf>
    <xf numFmtId="169" fontId="47" fillId="0" borderId="53" xfId="5" applyNumberFormat="1" applyFont="1" applyFill="1" applyBorder="1" applyAlignment="1" applyProtection="1">
      <alignment horizontal="center"/>
      <protection locked="0"/>
    </xf>
    <xf numFmtId="169" fontId="49" fillId="0" borderId="31" xfId="5" applyNumberFormat="1" applyFont="1" applyFill="1" applyBorder="1" applyAlignment="1" applyProtection="1">
      <alignment horizontal="center"/>
      <protection locked="0"/>
    </xf>
    <xf numFmtId="169" fontId="49" fillId="0" borderId="53" xfId="5" applyNumberFormat="1" applyFont="1" applyFill="1" applyBorder="1" applyAlignment="1" applyProtection="1">
      <alignment horizontal="center"/>
      <protection locked="0"/>
    </xf>
    <xf numFmtId="169" fontId="49" fillId="0" borderId="54" xfId="5" applyNumberFormat="1" applyFont="1" applyFill="1" applyBorder="1" applyAlignment="1" applyProtection="1">
      <alignment horizontal="center"/>
      <protection locked="0"/>
    </xf>
    <xf numFmtId="169" fontId="47" fillId="0" borderId="0" xfId="2" applyNumberFormat="1" applyFont="1" applyFill="1" applyBorder="1" applyAlignment="1" applyProtection="1">
      <alignment horizontal="center"/>
      <protection locked="0"/>
    </xf>
    <xf numFmtId="169" fontId="49" fillId="0" borderId="0" xfId="2" applyNumberFormat="1" applyFont="1" applyFill="1" applyBorder="1" applyAlignment="1" applyProtection="1">
      <alignment horizontal="center"/>
      <protection locked="0"/>
    </xf>
    <xf numFmtId="169" fontId="46" fillId="0" borderId="56" xfId="2" applyNumberFormat="1" applyFont="1" applyBorder="1" applyAlignment="1" applyProtection="1">
      <alignment horizontal="right" vertical="center"/>
      <protection locked="0"/>
    </xf>
    <xf numFmtId="169" fontId="46" fillId="0" borderId="57" xfId="2" applyNumberFormat="1" applyFont="1" applyBorder="1" applyAlignment="1" applyProtection="1">
      <alignment horizontal="right" vertical="center"/>
      <protection locked="0"/>
    </xf>
    <xf numFmtId="169" fontId="46" fillId="0" borderId="58" xfId="2" applyNumberFormat="1" applyFont="1" applyBorder="1" applyAlignment="1" applyProtection="1">
      <alignment horizontal="center"/>
      <protection locked="0"/>
    </xf>
    <xf numFmtId="169" fontId="46" fillId="0" borderId="60" xfId="2" applyNumberFormat="1" applyFont="1" applyBorder="1" applyProtection="1">
      <protection locked="0"/>
    </xf>
    <xf numFmtId="169" fontId="46" fillId="0" borderId="61" xfId="2" applyNumberFormat="1" applyFont="1" applyBorder="1" applyAlignment="1" applyProtection="1">
      <alignment horizontal="right" vertical="center"/>
      <protection locked="0"/>
    </xf>
    <xf numFmtId="169" fontId="46" fillId="0" borderId="62" xfId="2" applyNumberFormat="1" applyFont="1" applyBorder="1" applyAlignment="1" applyProtection="1">
      <alignment horizontal="center"/>
      <protection locked="0"/>
    </xf>
    <xf numFmtId="169" fontId="46" fillId="0" borderId="63" xfId="2" applyNumberFormat="1" applyFont="1" applyBorder="1" applyProtection="1">
      <protection locked="0"/>
    </xf>
    <xf numFmtId="169" fontId="53" fillId="0" borderId="51" xfId="2" applyNumberFormat="1" applyFont="1" applyBorder="1" applyProtection="1">
      <protection locked="0"/>
    </xf>
    <xf numFmtId="169" fontId="46" fillId="0" borderId="64" xfId="2" applyNumberFormat="1" applyFont="1" applyBorder="1" applyAlignment="1" applyProtection="1">
      <alignment horizontal="center"/>
      <protection locked="0"/>
    </xf>
    <xf numFmtId="169" fontId="53" fillId="0" borderId="0" xfId="2" applyNumberFormat="1" applyFont="1" applyBorder="1" applyProtection="1">
      <protection locked="0"/>
    </xf>
    <xf numFmtId="169" fontId="46" fillId="0" borderId="0" xfId="2" applyNumberFormat="1" applyFont="1" applyBorder="1" applyAlignment="1" applyProtection="1">
      <alignment horizontal="center"/>
      <protection locked="0"/>
    </xf>
    <xf numFmtId="169" fontId="46" fillId="0" borderId="35" xfId="0" applyNumberFormat="1" applyFont="1" applyFill="1" applyBorder="1" applyAlignment="1" applyProtection="1">
      <alignment horizontal="center"/>
      <protection locked="0"/>
    </xf>
    <xf numFmtId="169" fontId="46" fillId="0" borderId="34" xfId="0" applyNumberFormat="1" applyFont="1" applyFill="1" applyBorder="1" applyAlignment="1" applyProtection="1">
      <alignment horizontal="center"/>
      <protection locked="0"/>
    </xf>
    <xf numFmtId="169" fontId="46" fillId="0" borderId="66" xfId="0" applyNumberFormat="1" applyFont="1" applyFill="1" applyBorder="1" applyAlignment="1" applyProtection="1">
      <alignment horizontal="center"/>
      <protection locked="0"/>
    </xf>
    <xf numFmtId="169" fontId="46" fillId="0" borderId="42" xfId="0" applyNumberFormat="1" applyFont="1" applyFill="1" applyBorder="1" applyAlignment="1" applyProtection="1">
      <alignment horizontal="center"/>
      <protection locked="0"/>
    </xf>
    <xf numFmtId="169" fontId="46" fillId="0" borderId="48" xfId="0" applyNumberFormat="1" applyFont="1" applyFill="1" applyBorder="1" applyAlignment="1" applyProtection="1">
      <alignment horizontal="center"/>
      <protection locked="0"/>
    </xf>
    <xf numFmtId="169" fontId="47" fillId="0" borderId="42" xfId="0" applyNumberFormat="1" applyFont="1" applyFill="1" applyBorder="1" applyAlignment="1" applyProtection="1">
      <alignment horizontal="center"/>
      <protection locked="0"/>
    </xf>
    <xf numFmtId="169" fontId="47" fillId="0" borderId="48" xfId="0" applyNumberFormat="1" applyFont="1" applyFill="1" applyBorder="1" applyAlignment="1" applyProtection="1">
      <alignment horizontal="center"/>
      <protection locked="0"/>
    </xf>
    <xf numFmtId="169" fontId="49" fillId="0" borderId="37" xfId="6" applyNumberFormat="1" applyFont="1" applyFill="1" applyBorder="1" applyAlignment="1" applyProtection="1">
      <alignment horizontal="center"/>
      <protection locked="0"/>
    </xf>
    <xf numFmtId="169" fontId="49" fillId="0" borderId="40" xfId="6" applyNumberFormat="1" applyFont="1" applyFill="1" applyBorder="1" applyAlignment="1" applyProtection="1">
      <alignment horizontal="center"/>
      <protection locked="0"/>
    </xf>
    <xf numFmtId="169" fontId="49" fillId="0" borderId="39" xfId="6" applyNumberFormat="1" applyFont="1" applyFill="1" applyBorder="1" applyAlignment="1" applyProtection="1">
      <alignment horizontal="center"/>
      <protection locked="0"/>
    </xf>
    <xf numFmtId="169" fontId="47" fillId="0" borderId="53" xfId="2" applyNumberFormat="1" applyFont="1" applyFill="1" applyBorder="1" applyAlignment="1" applyProtection="1">
      <alignment horizontal="center"/>
      <protection locked="0"/>
    </xf>
    <xf numFmtId="169" fontId="49" fillId="0" borderId="31" xfId="2" applyNumberFormat="1" applyFont="1" applyFill="1" applyBorder="1" applyAlignment="1" applyProtection="1">
      <alignment horizontal="center"/>
      <protection locked="0"/>
    </xf>
    <xf numFmtId="169" fontId="49" fillId="0" borderId="54" xfId="2" applyNumberFormat="1" applyFont="1" applyFill="1" applyBorder="1" applyAlignment="1" applyProtection="1">
      <alignment horizontal="center"/>
      <protection locked="0"/>
    </xf>
    <xf numFmtId="169" fontId="41" fillId="0" borderId="0" xfId="2" applyNumberFormat="1" applyFont="1"/>
    <xf numFmtId="169" fontId="46" fillId="0" borderId="58" xfId="6" applyNumberFormat="1" applyFont="1" applyBorder="1" applyAlignment="1" applyProtection="1">
      <alignment horizontal="center"/>
      <protection locked="0"/>
    </xf>
    <xf numFmtId="169" fontId="46" fillId="0" borderId="62" xfId="6" applyNumberFormat="1" applyFont="1" applyBorder="1" applyAlignment="1" applyProtection="1">
      <alignment horizontal="center"/>
      <protection locked="0"/>
    </xf>
    <xf numFmtId="169" fontId="46" fillId="0" borderId="64" xfId="6" applyNumberFormat="1" applyFont="1" applyBorder="1" applyAlignment="1" applyProtection="1">
      <alignment horizontal="center"/>
      <protection locked="0"/>
    </xf>
    <xf numFmtId="169" fontId="39" fillId="0" borderId="0" xfId="2" applyNumberFormat="1" applyFont="1"/>
    <xf numFmtId="169" fontId="49" fillId="0" borderId="47" xfId="3" applyNumberFormat="1" applyFont="1" applyFill="1" applyBorder="1" applyAlignment="1" applyProtection="1">
      <alignment horizontal="center"/>
      <protection locked="0"/>
    </xf>
    <xf numFmtId="169" fontId="46" fillId="0" borderId="43" xfId="2" applyNumberFormat="1" applyFont="1" applyFill="1" applyBorder="1" applyAlignment="1" applyProtection="1">
      <alignment horizontal="center"/>
      <protection locked="0"/>
    </xf>
    <xf numFmtId="169" fontId="46" fillId="0" borderId="42" xfId="2" applyNumberFormat="1" applyFont="1" applyFill="1" applyBorder="1" applyAlignment="1" applyProtection="1">
      <alignment horizontal="center"/>
      <protection locked="0"/>
    </xf>
    <xf numFmtId="169" fontId="46" fillId="0" borderId="48" xfId="2" applyNumberFormat="1" applyFont="1" applyFill="1" applyBorder="1" applyAlignment="1" applyProtection="1">
      <alignment horizontal="center"/>
      <protection locked="0"/>
    </xf>
    <xf numFmtId="169" fontId="46" fillId="0" borderId="46" xfId="3" applyNumberFormat="1" applyFont="1" applyFill="1" applyBorder="1" applyAlignment="1" applyProtection="1">
      <alignment horizontal="center"/>
      <protection locked="0"/>
    </xf>
    <xf numFmtId="169" fontId="47" fillId="0" borderId="34" xfId="6" applyNumberFormat="1" applyFont="1" applyBorder="1" applyAlignment="1" applyProtection="1">
      <alignment horizontal="center"/>
      <protection locked="0"/>
    </xf>
    <xf numFmtId="169" fontId="47" fillId="0" borderId="26" xfId="6" applyNumberFormat="1" applyFont="1" applyBorder="1" applyAlignment="1" applyProtection="1">
      <alignment horizontal="center"/>
      <protection locked="0"/>
    </xf>
    <xf numFmtId="169" fontId="47" fillId="0" borderId="27" xfId="6" applyNumberFormat="1" applyFont="1" applyBorder="1" applyAlignment="1" applyProtection="1">
      <alignment horizontal="center"/>
      <protection locked="0"/>
    </xf>
    <xf numFmtId="169" fontId="46" fillId="0" borderId="37" xfId="6" applyNumberFormat="1" applyFont="1" applyFill="1" applyBorder="1" applyAlignment="1" applyProtection="1">
      <alignment horizontal="center"/>
      <protection locked="0"/>
    </xf>
    <xf numFmtId="169" fontId="49" fillId="0" borderId="39" xfId="6" applyNumberFormat="1" applyFont="1" applyBorder="1" applyAlignment="1" applyProtection="1">
      <alignment horizontal="center"/>
      <protection locked="0"/>
    </xf>
    <xf numFmtId="169" fontId="46" fillId="0" borderId="43" xfId="6" applyNumberFormat="1" applyFont="1" applyFill="1" applyBorder="1" applyAlignment="1" applyProtection="1">
      <alignment horizontal="center"/>
      <protection locked="0"/>
    </xf>
    <xf numFmtId="169" fontId="49" fillId="0" borderId="31" xfId="3" applyNumberFormat="1" applyFont="1" applyFill="1" applyBorder="1" applyAlignment="1" applyProtection="1">
      <alignment horizontal="center"/>
      <protection locked="0"/>
    </xf>
    <xf numFmtId="169" fontId="49" fillId="0" borderId="88" xfId="3" applyNumberFormat="1" applyFont="1" applyFill="1" applyBorder="1" applyAlignment="1" applyProtection="1">
      <alignment horizontal="center"/>
      <protection locked="0"/>
    </xf>
    <xf numFmtId="49" fontId="2" fillId="2" borderId="0" xfId="0" applyNumberFormat="1" applyFont="1" applyFill="1" applyAlignment="1" applyProtection="1">
      <alignment vertical="center"/>
      <protection locked="0"/>
    </xf>
    <xf numFmtId="49" fontId="2" fillId="0" borderId="0" xfId="0" applyNumberFormat="1" applyFont="1" applyAlignment="1" applyProtection="1">
      <alignment vertical="center"/>
    </xf>
    <xf numFmtId="49" fontId="2" fillId="2" borderId="42" xfId="0" applyNumberFormat="1" applyFont="1" applyFill="1" applyBorder="1" applyAlignment="1" applyProtection="1">
      <alignment vertical="center"/>
      <protection locked="0"/>
    </xf>
    <xf numFmtId="49" fontId="2" fillId="2" borderId="78" xfId="0" applyNumberFormat="1" applyFont="1" applyFill="1" applyBorder="1" applyAlignment="1" applyProtection="1">
      <alignment vertical="center"/>
      <protection locked="0"/>
    </xf>
    <xf numFmtId="0" fontId="0" fillId="0" borderId="0" xfId="0"/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69" fontId="53" fillId="0" borderId="78" xfId="2" applyNumberFormat="1" applyFont="1" applyBorder="1" applyAlignment="1" applyProtection="1">
      <alignment horizontal="center"/>
      <protection locked="0"/>
    </xf>
    <xf numFmtId="0" fontId="47" fillId="0" borderId="68" xfId="2" applyFont="1" applyBorder="1" applyAlignment="1">
      <alignment horizontal="center" vertical="center"/>
    </xf>
    <xf numFmtId="0" fontId="47" fillId="0" borderId="69" xfId="2" applyFont="1" applyBorder="1" applyAlignment="1">
      <alignment horizontal="center" vertical="center"/>
    </xf>
    <xf numFmtId="169" fontId="47" fillId="0" borderId="70" xfId="2" applyNumberFormat="1" applyFont="1" applyBorder="1" applyAlignment="1" applyProtection="1">
      <alignment horizontal="center"/>
      <protection locked="0"/>
    </xf>
    <xf numFmtId="169" fontId="47" fillId="0" borderId="71" xfId="2" applyNumberFormat="1" applyFont="1" applyBorder="1" applyAlignment="1" applyProtection="1">
      <alignment horizontal="center"/>
      <protection locked="0"/>
    </xf>
    <xf numFmtId="169" fontId="46" fillId="0" borderId="78" xfId="2" applyNumberFormat="1" applyFont="1" applyFill="1" applyBorder="1" applyAlignment="1" applyProtection="1">
      <alignment horizontal="center" vertical="center"/>
      <protection locked="0"/>
    </xf>
    <xf numFmtId="169" fontId="46" fillId="0" borderId="78" xfId="2" applyNumberFormat="1" applyFont="1" applyBorder="1" applyAlignment="1" applyProtection="1">
      <alignment horizontal="center" vertical="center"/>
      <protection locked="0"/>
    </xf>
    <xf numFmtId="0" fontId="47" fillId="0" borderId="23" xfId="2" applyFont="1" applyBorder="1" applyAlignment="1">
      <alignment horizontal="center" vertical="center"/>
    </xf>
    <xf numFmtId="0" fontId="47" fillId="0" borderId="28" xfId="2" applyFont="1" applyBorder="1" applyAlignment="1">
      <alignment horizontal="center" vertical="center"/>
    </xf>
    <xf numFmtId="0" fontId="47" fillId="0" borderId="24" xfId="2" applyFont="1" applyBorder="1" applyAlignment="1">
      <alignment horizontal="center" vertical="center"/>
    </xf>
    <xf numFmtId="0" fontId="47" fillId="0" borderId="29" xfId="2" applyFont="1" applyBorder="1" applyAlignment="1">
      <alignment horizontal="center" vertical="center"/>
    </xf>
    <xf numFmtId="169" fontId="47" fillId="0" borderId="25" xfId="2" applyNumberFormat="1" applyFont="1" applyBorder="1" applyAlignment="1" applyProtection="1">
      <alignment horizontal="center"/>
      <protection locked="0"/>
    </xf>
    <xf numFmtId="169" fontId="47" fillId="0" borderId="26" xfId="2" applyNumberFormat="1" applyFont="1" applyBorder="1" applyAlignment="1" applyProtection="1">
      <alignment horizontal="center"/>
      <protection locked="0"/>
    </xf>
    <xf numFmtId="169" fontId="47" fillId="0" borderId="27" xfId="2" applyNumberFormat="1" applyFont="1" applyBorder="1" applyAlignment="1" applyProtection="1">
      <alignment horizontal="center"/>
      <protection locked="0"/>
    </xf>
    <xf numFmtId="0" fontId="47" fillId="0" borderId="65" xfId="2" applyFont="1" applyBorder="1" applyAlignment="1">
      <alignment horizontal="center" vertical="center"/>
    </xf>
    <xf numFmtId="0" fontId="47" fillId="0" borderId="50" xfId="2" applyFont="1" applyBorder="1" applyAlignment="1">
      <alignment horizontal="center" vertical="center"/>
    </xf>
  </cellXfs>
  <cellStyles count="8">
    <cellStyle name="Hypertextový odkaz" xfId="1" builtinId="8"/>
    <cellStyle name="Normální" xfId="0" builtinId="0" customBuiltin="1"/>
    <cellStyle name="normální_ČOV Výžlovka Nově - ceny " xfId="3"/>
    <cellStyle name="normální_ČOV Záboří - ceny" xfId="6"/>
    <cellStyle name="normální_Kanalizace a ČOV Lichkov ZD- ceny " xfId="5"/>
    <cellStyle name="normální_Kanalizace Litovel - Chudobín- ceny " xfId="2"/>
    <cellStyle name="normální_VV Králíky" xfId="7"/>
    <cellStyle name="Styl 1" xfId="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27"/>
  <sheetViews>
    <sheetView tabSelected="1" topLeftCell="A46" workbookViewId="0">
      <selection activeCell="CS65" sqref="CS64:CS6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hidden="1" customWidth="1"/>
    <col min="58" max="95" width="0" style="1" hidden="1" customWidth="1"/>
    <col min="96" max="16384" width="9.33203125" style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574"/>
      <c r="AS2" s="574"/>
      <c r="AT2" s="574"/>
      <c r="AU2" s="574"/>
      <c r="AV2" s="574"/>
      <c r="AW2" s="574"/>
      <c r="AX2" s="574"/>
      <c r="AY2" s="574"/>
      <c r="AZ2" s="574"/>
      <c r="BA2" s="574"/>
      <c r="BB2" s="574"/>
      <c r="BC2" s="574"/>
      <c r="BD2" s="574"/>
      <c r="BE2" s="574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575" t="s">
        <v>14</v>
      </c>
      <c r="L5" s="576"/>
      <c r="M5" s="576"/>
      <c r="N5" s="576"/>
      <c r="O5" s="576"/>
      <c r="P5" s="576"/>
      <c r="Q5" s="576"/>
      <c r="R5" s="576"/>
      <c r="S5" s="576"/>
      <c r="T5" s="576"/>
      <c r="U5" s="576"/>
      <c r="V5" s="576"/>
      <c r="W5" s="576"/>
      <c r="X5" s="576"/>
      <c r="Y5" s="576"/>
      <c r="Z5" s="576"/>
      <c r="AA5" s="576"/>
      <c r="AB5" s="576"/>
      <c r="AC5" s="576"/>
      <c r="AD5" s="576"/>
      <c r="AE5" s="576"/>
      <c r="AF5" s="576"/>
      <c r="AG5" s="576"/>
      <c r="AH5" s="576"/>
      <c r="AI5" s="576"/>
      <c r="AJ5" s="576"/>
      <c r="AK5" s="576"/>
      <c r="AL5" s="576"/>
      <c r="AM5" s="576"/>
      <c r="AN5" s="576"/>
      <c r="AO5" s="576"/>
      <c r="AP5" s="22"/>
      <c r="AQ5" s="22"/>
      <c r="AR5" s="20"/>
      <c r="BE5" s="577" t="s">
        <v>15</v>
      </c>
      <c r="BS5" s="17" t="s">
        <v>6</v>
      </c>
    </row>
    <row r="6" spans="1:74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580" t="s">
        <v>17</v>
      </c>
      <c r="L6" s="576"/>
      <c r="M6" s="576"/>
      <c r="N6" s="576"/>
      <c r="O6" s="576"/>
      <c r="P6" s="576"/>
      <c r="Q6" s="576"/>
      <c r="R6" s="576"/>
      <c r="S6" s="576"/>
      <c r="T6" s="576"/>
      <c r="U6" s="576"/>
      <c r="V6" s="576"/>
      <c r="W6" s="576"/>
      <c r="X6" s="576"/>
      <c r="Y6" s="576"/>
      <c r="Z6" s="576"/>
      <c r="AA6" s="576"/>
      <c r="AB6" s="576"/>
      <c r="AC6" s="576"/>
      <c r="AD6" s="576"/>
      <c r="AE6" s="576"/>
      <c r="AF6" s="576"/>
      <c r="AG6" s="576"/>
      <c r="AH6" s="576"/>
      <c r="AI6" s="576"/>
      <c r="AJ6" s="576"/>
      <c r="AK6" s="576"/>
      <c r="AL6" s="576"/>
      <c r="AM6" s="576"/>
      <c r="AN6" s="576"/>
      <c r="AO6" s="576"/>
      <c r="AP6" s="22"/>
      <c r="AQ6" s="22"/>
      <c r="AR6" s="20"/>
      <c r="BE6" s="578"/>
      <c r="BS6" s="17" t="s">
        <v>6</v>
      </c>
    </row>
    <row r="7" spans="1:74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578"/>
      <c r="BS7" s="17" t="s">
        <v>6</v>
      </c>
    </row>
    <row r="8" spans="1:74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578"/>
      <c r="BS8" s="17" t="s">
        <v>6</v>
      </c>
    </row>
    <row r="9" spans="1:74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578"/>
      <c r="BS9" s="17" t="s">
        <v>6</v>
      </c>
    </row>
    <row r="10" spans="1:74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578"/>
      <c r="BS10" s="17" t="s">
        <v>6</v>
      </c>
    </row>
    <row r="11" spans="1:74" ht="18.399999999999999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578"/>
      <c r="BS11" s="17" t="s">
        <v>6</v>
      </c>
    </row>
    <row r="12" spans="1:74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578"/>
      <c r="BS12" s="17" t="s">
        <v>6</v>
      </c>
    </row>
    <row r="13" spans="1:74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28</v>
      </c>
      <c r="AO13" s="22"/>
      <c r="AP13" s="22"/>
      <c r="AQ13" s="22"/>
      <c r="AR13" s="20"/>
      <c r="BE13" s="578"/>
      <c r="BS13" s="17" t="s">
        <v>6</v>
      </c>
    </row>
    <row r="14" spans="1:74" ht="12.75">
      <c r="B14" s="21"/>
      <c r="C14" s="22"/>
      <c r="D14" s="22"/>
      <c r="E14" s="581" t="s">
        <v>28</v>
      </c>
      <c r="F14" s="582"/>
      <c r="G14" s="582"/>
      <c r="H14" s="582"/>
      <c r="I14" s="582"/>
      <c r="J14" s="582"/>
      <c r="K14" s="582"/>
      <c r="L14" s="582"/>
      <c r="M14" s="582"/>
      <c r="N14" s="582"/>
      <c r="O14" s="582"/>
      <c r="P14" s="582"/>
      <c r="Q14" s="582"/>
      <c r="R14" s="582"/>
      <c r="S14" s="582"/>
      <c r="T14" s="582"/>
      <c r="U14" s="582"/>
      <c r="V14" s="582"/>
      <c r="W14" s="582"/>
      <c r="X14" s="582"/>
      <c r="Y14" s="582"/>
      <c r="Z14" s="582"/>
      <c r="AA14" s="582"/>
      <c r="AB14" s="582"/>
      <c r="AC14" s="582"/>
      <c r="AD14" s="582"/>
      <c r="AE14" s="582"/>
      <c r="AF14" s="582"/>
      <c r="AG14" s="582"/>
      <c r="AH14" s="582"/>
      <c r="AI14" s="582"/>
      <c r="AJ14" s="582"/>
      <c r="AK14" s="29" t="s">
        <v>26</v>
      </c>
      <c r="AL14" s="22"/>
      <c r="AM14" s="22"/>
      <c r="AN14" s="31" t="s">
        <v>28</v>
      </c>
      <c r="AO14" s="22"/>
      <c r="AP14" s="22"/>
      <c r="AQ14" s="22"/>
      <c r="AR14" s="20"/>
      <c r="BE14" s="578"/>
      <c r="BS14" s="17" t="s">
        <v>6</v>
      </c>
    </row>
    <row r="15" spans="1:74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578"/>
      <c r="BS15" s="17" t="s">
        <v>4</v>
      </c>
    </row>
    <row r="16" spans="1:74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578"/>
      <c r="BS16" s="17" t="s">
        <v>4</v>
      </c>
    </row>
    <row r="17" spans="1:7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578"/>
      <c r="BS17" s="17" t="s">
        <v>30</v>
      </c>
    </row>
    <row r="18" spans="1:7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578"/>
      <c r="BS18" s="17" t="s">
        <v>6</v>
      </c>
    </row>
    <row r="19" spans="1:71" ht="12" customHeight="1">
      <c r="B19" s="21"/>
      <c r="C19" s="22"/>
      <c r="D19" s="29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578"/>
      <c r="BS19" s="17" t="s">
        <v>6</v>
      </c>
    </row>
    <row r="20" spans="1:71" ht="18.399999999999999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578"/>
      <c r="BS20" s="17" t="s">
        <v>30</v>
      </c>
    </row>
    <row r="21" spans="1:7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578"/>
    </row>
    <row r="22" spans="1:71" ht="12" customHeight="1">
      <c r="B22" s="21"/>
      <c r="C22" s="22"/>
      <c r="D22" s="29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578"/>
    </row>
    <row r="23" spans="1:71" ht="16.5" customHeight="1">
      <c r="B23" s="21"/>
      <c r="C23" s="22"/>
      <c r="D23" s="22"/>
      <c r="E23" s="583" t="s">
        <v>1</v>
      </c>
      <c r="F23" s="583"/>
      <c r="G23" s="583"/>
      <c r="H23" s="583"/>
      <c r="I23" s="583"/>
      <c r="J23" s="583"/>
      <c r="K23" s="583"/>
      <c r="L23" s="583"/>
      <c r="M23" s="583"/>
      <c r="N23" s="583"/>
      <c r="O23" s="583"/>
      <c r="P23" s="583"/>
      <c r="Q23" s="583"/>
      <c r="R23" s="583"/>
      <c r="S23" s="583"/>
      <c r="T23" s="583"/>
      <c r="U23" s="583"/>
      <c r="V23" s="583"/>
      <c r="W23" s="583"/>
      <c r="X23" s="583"/>
      <c r="Y23" s="583"/>
      <c r="Z23" s="583"/>
      <c r="AA23" s="583"/>
      <c r="AB23" s="583"/>
      <c r="AC23" s="583"/>
      <c r="AD23" s="583"/>
      <c r="AE23" s="583"/>
      <c r="AF23" s="583"/>
      <c r="AG23" s="583"/>
      <c r="AH23" s="583"/>
      <c r="AI23" s="583"/>
      <c r="AJ23" s="583"/>
      <c r="AK23" s="583"/>
      <c r="AL23" s="583"/>
      <c r="AM23" s="583"/>
      <c r="AN23" s="583"/>
      <c r="AO23" s="22"/>
      <c r="AP23" s="22"/>
      <c r="AQ23" s="22"/>
      <c r="AR23" s="20"/>
      <c r="BE23" s="578"/>
    </row>
    <row r="24" spans="1:7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578"/>
    </row>
    <row r="25" spans="1:7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578"/>
    </row>
    <row r="26" spans="1:71" s="2" customFormat="1" ht="25.9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584">
        <f>ROUND(AG118,2)</f>
        <v>0</v>
      </c>
      <c r="AL26" s="585"/>
      <c r="AM26" s="585"/>
      <c r="AN26" s="585"/>
      <c r="AO26" s="585"/>
      <c r="AP26" s="36"/>
      <c r="AQ26" s="36"/>
      <c r="AR26" s="39"/>
      <c r="BE26" s="578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578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586" t="s">
        <v>34</v>
      </c>
      <c r="M28" s="586"/>
      <c r="N28" s="586"/>
      <c r="O28" s="586"/>
      <c r="P28" s="586"/>
      <c r="Q28" s="36"/>
      <c r="R28" s="36"/>
      <c r="S28" s="36"/>
      <c r="T28" s="36"/>
      <c r="U28" s="36"/>
      <c r="V28" s="36"/>
      <c r="W28" s="586" t="s">
        <v>35</v>
      </c>
      <c r="X28" s="586"/>
      <c r="Y28" s="586"/>
      <c r="Z28" s="586"/>
      <c r="AA28" s="586"/>
      <c r="AB28" s="586"/>
      <c r="AC28" s="586"/>
      <c r="AD28" s="586"/>
      <c r="AE28" s="586"/>
      <c r="AF28" s="36"/>
      <c r="AG28" s="36"/>
      <c r="AH28" s="36"/>
      <c r="AI28" s="36"/>
      <c r="AJ28" s="36"/>
      <c r="AK28" s="586" t="s">
        <v>36</v>
      </c>
      <c r="AL28" s="586"/>
      <c r="AM28" s="586"/>
      <c r="AN28" s="586"/>
      <c r="AO28" s="586"/>
      <c r="AP28" s="36"/>
      <c r="AQ28" s="36"/>
      <c r="AR28" s="39"/>
      <c r="BE28" s="578"/>
    </row>
    <row r="29" spans="1:71" s="3" customFormat="1" ht="14.45" customHeight="1">
      <c r="B29" s="40"/>
      <c r="C29" s="41"/>
      <c r="D29" s="29" t="s">
        <v>37</v>
      </c>
      <c r="E29" s="41"/>
      <c r="F29" s="29" t="s">
        <v>38</v>
      </c>
      <c r="G29" s="41"/>
      <c r="H29" s="41"/>
      <c r="I29" s="41"/>
      <c r="J29" s="41"/>
      <c r="K29" s="41"/>
      <c r="L29" s="587">
        <v>0.21</v>
      </c>
      <c r="M29" s="588"/>
      <c r="N29" s="588"/>
      <c r="O29" s="588"/>
      <c r="P29" s="588"/>
      <c r="Q29" s="41"/>
      <c r="R29" s="41"/>
      <c r="S29" s="41"/>
      <c r="T29" s="41"/>
      <c r="U29" s="41"/>
      <c r="V29" s="41"/>
      <c r="W29" s="589">
        <f>ROUND(AZ118, 2)</f>
        <v>0</v>
      </c>
      <c r="X29" s="588"/>
      <c r="Y29" s="588"/>
      <c r="Z29" s="588"/>
      <c r="AA29" s="588"/>
      <c r="AB29" s="588"/>
      <c r="AC29" s="588"/>
      <c r="AD29" s="588"/>
      <c r="AE29" s="588"/>
      <c r="AF29" s="41"/>
      <c r="AG29" s="41"/>
      <c r="AH29" s="41"/>
      <c r="AI29" s="41"/>
      <c r="AJ29" s="41"/>
      <c r="AK29" s="589">
        <f>ROUND(AV118, 2)</f>
        <v>0</v>
      </c>
      <c r="AL29" s="588"/>
      <c r="AM29" s="588"/>
      <c r="AN29" s="588"/>
      <c r="AO29" s="588"/>
      <c r="AP29" s="41"/>
      <c r="AQ29" s="41"/>
      <c r="AR29" s="42"/>
      <c r="BE29" s="579"/>
    </row>
    <row r="30" spans="1:71" s="3" customFormat="1" ht="14.45" customHeight="1">
      <c r="B30" s="40"/>
      <c r="C30" s="41"/>
      <c r="D30" s="41"/>
      <c r="E30" s="41"/>
      <c r="F30" s="29" t="s">
        <v>39</v>
      </c>
      <c r="G30" s="41"/>
      <c r="H30" s="41"/>
      <c r="I30" s="41"/>
      <c r="J30" s="41"/>
      <c r="K30" s="41"/>
      <c r="L30" s="587">
        <v>0.15</v>
      </c>
      <c r="M30" s="588"/>
      <c r="N30" s="588"/>
      <c r="O30" s="588"/>
      <c r="P30" s="588"/>
      <c r="Q30" s="41"/>
      <c r="R30" s="41"/>
      <c r="S30" s="41"/>
      <c r="T30" s="41"/>
      <c r="U30" s="41"/>
      <c r="V30" s="41"/>
      <c r="W30" s="589">
        <f>ROUND(BA118, 2)</f>
        <v>0</v>
      </c>
      <c r="X30" s="588"/>
      <c r="Y30" s="588"/>
      <c r="Z30" s="588"/>
      <c r="AA30" s="588"/>
      <c r="AB30" s="588"/>
      <c r="AC30" s="588"/>
      <c r="AD30" s="588"/>
      <c r="AE30" s="588"/>
      <c r="AF30" s="41"/>
      <c r="AG30" s="41"/>
      <c r="AH30" s="41"/>
      <c r="AI30" s="41"/>
      <c r="AJ30" s="41"/>
      <c r="AK30" s="589">
        <f>ROUND(AW118, 2)</f>
        <v>0</v>
      </c>
      <c r="AL30" s="588"/>
      <c r="AM30" s="588"/>
      <c r="AN30" s="588"/>
      <c r="AO30" s="588"/>
      <c r="AP30" s="41"/>
      <c r="AQ30" s="41"/>
      <c r="AR30" s="42"/>
      <c r="BE30" s="579"/>
    </row>
    <row r="31" spans="1:71" s="3" customFormat="1" ht="14.45" hidden="1" customHeight="1">
      <c r="B31" s="40"/>
      <c r="C31" s="41"/>
      <c r="D31" s="41"/>
      <c r="E31" s="41"/>
      <c r="F31" s="29" t="s">
        <v>40</v>
      </c>
      <c r="G31" s="41"/>
      <c r="H31" s="41"/>
      <c r="I31" s="41"/>
      <c r="J31" s="41"/>
      <c r="K31" s="41"/>
      <c r="L31" s="587">
        <v>0.21</v>
      </c>
      <c r="M31" s="588"/>
      <c r="N31" s="588"/>
      <c r="O31" s="588"/>
      <c r="P31" s="588"/>
      <c r="Q31" s="41"/>
      <c r="R31" s="41"/>
      <c r="S31" s="41"/>
      <c r="T31" s="41"/>
      <c r="U31" s="41"/>
      <c r="V31" s="41"/>
      <c r="W31" s="589">
        <f>ROUND(BB118, 2)</f>
        <v>0</v>
      </c>
      <c r="X31" s="588"/>
      <c r="Y31" s="588"/>
      <c r="Z31" s="588"/>
      <c r="AA31" s="588"/>
      <c r="AB31" s="588"/>
      <c r="AC31" s="588"/>
      <c r="AD31" s="588"/>
      <c r="AE31" s="588"/>
      <c r="AF31" s="41"/>
      <c r="AG31" s="41"/>
      <c r="AH31" s="41"/>
      <c r="AI31" s="41"/>
      <c r="AJ31" s="41"/>
      <c r="AK31" s="589">
        <v>0</v>
      </c>
      <c r="AL31" s="588"/>
      <c r="AM31" s="588"/>
      <c r="AN31" s="588"/>
      <c r="AO31" s="588"/>
      <c r="AP31" s="41"/>
      <c r="AQ31" s="41"/>
      <c r="AR31" s="42"/>
      <c r="BE31" s="579"/>
    </row>
    <row r="32" spans="1:71" s="3" customFormat="1" ht="14.45" hidden="1" customHeight="1">
      <c r="B32" s="40"/>
      <c r="C32" s="41"/>
      <c r="D32" s="41"/>
      <c r="E32" s="41"/>
      <c r="F32" s="29" t="s">
        <v>41</v>
      </c>
      <c r="G32" s="41"/>
      <c r="H32" s="41"/>
      <c r="I32" s="41"/>
      <c r="J32" s="41"/>
      <c r="K32" s="41"/>
      <c r="L32" s="587">
        <v>0.15</v>
      </c>
      <c r="M32" s="588"/>
      <c r="N32" s="588"/>
      <c r="O32" s="588"/>
      <c r="P32" s="588"/>
      <c r="Q32" s="41"/>
      <c r="R32" s="41"/>
      <c r="S32" s="41"/>
      <c r="T32" s="41"/>
      <c r="U32" s="41"/>
      <c r="V32" s="41"/>
      <c r="W32" s="589">
        <f>ROUND(BC118, 2)</f>
        <v>0</v>
      </c>
      <c r="X32" s="588"/>
      <c r="Y32" s="588"/>
      <c r="Z32" s="588"/>
      <c r="AA32" s="588"/>
      <c r="AB32" s="588"/>
      <c r="AC32" s="588"/>
      <c r="AD32" s="588"/>
      <c r="AE32" s="588"/>
      <c r="AF32" s="41"/>
      <c r="AG32" s="41"/>
      <c r="AH32" s="41"/>
      <c r="AI32" s="41"/>
      <c r="AJ32" s="41"/>
      <c r="AK32" s="589">
        <v>0</v>
      </c>
      <c r="AL32" s="588"/>
      <c r="AM32" s="588"/>
      <c r="AN32" s="588"/>
      <c r="AO32" s="588"/>
      <c r="AP32" s="41"/>
      <c r="AQ32" s="41"/>
      <c r="AR32" s="42"/>
      <c r="BE32" s="579"/>
    </row>
    <row r="33" spans="1:57" s="3" customFormat="1" ht="14.45" hidden="1" customHeight="1">
      <c r="B33" s="40"/>
      <c r="C33" s="41"/>
      <c r="D33" s="41"/>
      <c r="E33" s="41"/>
      <c r="F33" s="29" t="s">
        <v>42</v>
      </c>
      <c r="G33" s="41"/>
      <c r="H33" s="41"/>
      <c r="I33" s="41"/>
      <c r="J33" s="41"/>
      <c r="K33" s="41"/>
      <c r="L33" s="587">
        <v>0</v>
      </c>
      <c r="M33" s="588"/>
      <c r="N33" s="588"/>
      <c r="O33" s="588"/>
      <c r="P33" s="588"/>
      <c r="Q33" s="41"/>
      <c r="R33" s="41"/>
      <c r="S33" s="41"/>
      <c r="T33" s="41"/>
      <c r="U33" s="41"/>
      <c r="V33" s="41"/>
      <c r="W33" s="589">
        <f>ROUND(BD118, 2)</f>
        <v>0</v>
      </c>
      <c r="X33" s="588"/>
      <c r="Y33" s="588"/>
      <c r="Z33" s="588"/>
      <c r="AA33" s="588"/>
      <c r="AB33" s="588"/>
      <c r="AC33" s="588"/>
      <c r="AD33" s="588"/>
      <c r="AE33" s="588"/>
      <c r="AF33" s="41"/>
      <c r="AG33" s="41"/>
      <c r="AH33" s="41"/>
      <c r="AI33" s="41"/>
      <c r="AJ33" s="41"/>
      <c r="AK33" s="589">
        <v>0</v>
      </c>
      <c r="AL33" s="588"/>
      <c r="AM33" s="588"/>
      <c r="AN33" s="588"/>
      <c r="AO33" s="588"/>
      <c r="AP33" s="41"/>
      <c r="AQ33" s="41"/>
      <c r="AR33" s="42"/>
      <c r="BE33" s="579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578"/>
    </row>
    <row r="35" spans="1:57" s="2" customFormat="1" ht="25.9" customHeight="1">
      <c r="A35" s="34"/>
      <c r="B35" s="35"/>
      <c r="C35" s="43"/>
      <c r="D35" s="44" t="s">
        <v>43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44</v>
      </c>
      <c r="U35" s="45"/>
      <c r="V35" s="45"/>
      <c r="W35" s="45"/>
      <c r="X35" s="592" t="s">
        <v>45</v>
      </c>
      <c r="Y35" s="593"/>
      <c r="Z35" s="593"/>
      <c r="AA35" s="593"/>
      <c r="AB35" s="593"/>
      <c r="AC35" s="45"/>
      <c r="AD35" s="45"/>
      <c r="AE35" s="45"/>
      <c r="AF35" s="45"/>
      <c r="AG35" s="45"/>
      <c r="AH35" s="45"/>
      <c r="AI35" s="45"/>
      <c r="AJ35" s="45"/>
      <c r="AK35" s="594">
        <f>SUM(AK26:AK33)</f>
        <v>0</v>
      </c>
      <c r="AL35" s="593"/>
      <c r="AM35" s="593"/>
      <c r="AN35" s="593"/>
      <c r="AO35" s="595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46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47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48</v>
      </c>
      <c r="AI60" s="38"/>
      <c r="AJ60" s="38"/>
      <c r="AK60" s="38"/>
      <c r="AL60" s="38"/>
      <c r="AM60" s="52" t="s">
        <v>49</v>
      </c>
      <c r="AN60" s="38"/>
      <c r="AO60" s="38"/>
      <c r="AP60" s="36"/>
      <c r="AQ60" s="36"/>
      <c r="AR60" s="39"/>
      <c r="BE60" s="34"/>
    </row>
    <row r="61" spans="1:57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50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51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48</v>
      </c>
      <c r="AI75" s="38"/>
      <c r="AJ75" s="38"/>
      <c r="AK75" s="38"/>
      <c r="AL75" s="38"/>
      <c r="AM75" s="52" t="s">
        <v>49</v>
      </c>
      <c r="AN75" s="38"/>
      <c r="AO75" s="38"/>
      <c r="AP75" s="36"/>
      <c r="AQ75" s="36"/>
      <c r="AR75" s="39"/>
      <c r="BE75" s="34"/>
    </row>
    <row r="76" spans="1:57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78" spans="1:57" s="2" customFormat="1" ht="6.95" customHeight="1">
      <c r="A78" s="276"/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71"/>
      <c r="AL78" s="71"/>
      <c r="AM78" s="71"/>
      <c r="AN78" s="71"/>
      <c r="AO78" s="71"/>
      <c r="AP78" s="71"/>
      <c r="AQ78" s="71"/>
      <c r="AR78" s="69"/>
      <c r="BE78" s="276"/>
    </row>
    <row r="79" spans="1:57" s="2" customFormat="1" ht="6.95" customHeight="1">
      <c r="A79" s="276"/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1"/>
      <c r="AL79" s="71"/>
      <c r="AM79" s="71"/>
      <c r="AN79" s="71"/>
      <c r="AO79" s="71"/>
      <c r="AP79" s="71"/>
      <c r="AQ79" s="71"/>
      <c r="AR79" s="69"/>
      <c r="BE79" s="276"/>
    </row>
    <row r="80" spans="1:57" s="2" customFormat="1" ht="6.95" customHeight="1">
      <c r="A80" s="276"/>
      <c r="B80" s="71"/>
      <c r="C80" s="71"/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  <c r="P80" s="71"/>
      <c r="Q80" s="71"/>
      <c r="R80" s="71"/>
      <c r="S80" s="71"/>
      <c r="T80" s="71"/>
      <c r="U80" s="71"/>
      <c r="V80" s="71"/>
      <c r="W80" s="71"/>
      <c r="X80" s="71"/>
      <c r="Y80" s="71"/>
      <c r="Z80" s="71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71"/>
      <c r="AL80" s="71"/>
      <c r="AM80" s="71"/>
      <c r="AN80" s="71"/>
      <c r="AO80" s="71"/>
      <c r="AP80" s="71"/>
      <c r="AQ80" s="71"/>
      <c r="AR80" s="69"/>
      <c r="BE80" s="276"/>
    </row>
    <row r="81" spans="1:57" s="2" customFormat="1" ht="6.95" customHeight="1">
      <c r="A81" s="276"/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  <c r="AN81" s="71"/>
      <c r="AO81" s="71"/>
      <c r="AP81" s="71"/>
      <c r="AQ81" s="71"/>
      <c r="AR81" s="69"/>
      <c r="BE81" s="276"/>
    </row>
    <row r="82" spans="1:57" s="2" customFormat="1" ht="6.95" customHeight="1">
      <c r="A82" s="276"/>
      <c r="B82" s="71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71"/>
      <c r="T82" s="71"/>
      <c r="U82" s="71"/>
      <c r="V82" s="71"/>
      <c r="W82" s="71"/>
      <c r="X82" s="71"/>
      <c r="Y82" s="71"/>
      <c r="Z82" s="71"/>
      <c r="AA82" s="71"/>
      <c r="AB82" s="71"/>
      <c r="AC82" s="71"/>
      <c r="AD82" s="71"/>
      <c r="AE82" s="71"/>
      <c r="AF82" s="71"/>
      <c r="AG82" s="71"/>
      <c r="AH82" s="71"/>
      <c r="AI82" s="71"/>
      <c r="AJ82" s="71"/>
      <c r="AK82" s="71"/>
      <c r="AL82" s="71"/>
      <c r="AM82" s="71"/>
      <c r="AN82" s="71"/>
      <c r="AO82" s="71"/>
      <c r="AP82" s="71"/>
      <c r="AQ82" s="71"/>
      <c r="AR82" s="69"/>
      <c r="BE82" s="276"/>
    </row>
    <row r="83" spans="1:57" s="2" customFormat="1" ht="6.95" customHeight="1">
      <c r="A83" s="276"/>
      <c r="B83" s="71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71"/>
      <c r="AA83" s="71"/>
      <c r="AB83" s="71"/>
      <c r="AC83" s="71"/>
      <c r="AD83" s="71"/>
      <c r="AE83" s="71"/>
      <c r="AF83" s="71"/>
      <c r="AG83" s="71"/>
      <c r="AH83" s="71"/>
      <c r="AI83" s="71"/>
      <c r="AJ83" s="71"/>
      <c r="AK83" s="71"/>
      <c r="AL83" s="71"/>
      <c r="AM83" s="71"/>
      <c r="AN83" s="71"/>
      <c r="AO83" s="71"/>
      <c r="AP83" s="71"/>
      <c r="AQ83" s="71"/>
      <c r="AR83" s="69"/>
      <c r="BE83" s="276"/>
    </row>
    <row r="84" spans="1:57" s="2" customFormat="1" ht="6.95" customHeight="1">
      <c r="A84" s="276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69"/>
      <c r="BE84" s="276"/>
    </row>
    <row r="85" spans="1:57" s="2" customFormat="1" ht="6.95" customHeight="1">
      <c r="A85" s="276"/>
      <c r="B85" s="71"/>
      <c r="C85" s="71"/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69"/>
      <c r="BE85" s="276"/>
    </row>
    <row r="86" spans="1:57" s="2" customFormat="1" ht="6.95" customHeight="1">
      <c r="A86" s="276"/>
      <c r="B86" s="71"/>
      <c r="C86" s="71"/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71"/>
      <c r="O86" s="71"/>
      <c r="P86" s="71"/>
      <c r="Q86" s="71"/>
      <c r="R86" s="71"/>
      <c r="S86" s="71"/>
      <c r="T86" s="71"/>
      <c r="U86" s="71"/>
      <c r="V86" s="71"/>
      <c r="W86" s="71"/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71"/>
      <c r="AL86" s="71"/>
      <c r="AM86" s="71"/>
      <c r="AN86" s="71"/>
      <c r="AO86" s="71"/>
      <c r="AP86" s="71"/>
      <c r="AQ86" s="71"/>
      <c r="AR86" s="69"/>
      <c r="BE86" s="276"/>
    </row>
    <row r="87" spans="1:57" s="2" customFormat="1" ht="6.95" customHeight="1">
      <c r="A87" s="276"/>
      <c r="B87" s="71"/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71"/>
      <c r="T87" s="71"/>
      <c r="U87" s="71"/>
      <c r="V87" s="71"/>
      <c r="W87" s="71"/>
      <c r="X87" s="71"/>
      <c r="Y87" s="71"/>
      <c r="Z87" s="71"/>
      <c r="AA87" s="71"/>
      <c r="AB87" s="71"/>
      <c r="AC87" s="71"/>
      <c r="AD87" s="71"/>
      <c r="AE87" s="71"/>
      <c r="AF87" s="71"/>
      <c r="AG87" s="71"/>
      <c r="AH87" s="71"/>
      <c r="AI87" s="71"/>
      <c r="AJ87" s="71"/>
      <c r="AK87" s="71"/>
      <c r="AL87" s="71"/>
      <c r="AM87" s="71"/>
      <c r="AN87" s="71"/>
      <c r="AO87" s="71"/>
      <c r="AP87" s="71"/>
      <c r="AQ87" s="71"/>
      <c r="AR87" s="69"/>
      <c r="BE87" s="276"/>
    </row>
    <row r="88" spans="1:57" s="2" customFormat="1" ht="6.95" customHeight="1">
      <c r="A88" s="276"/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71"/>
      <c r="T88" s="71"/>
      <c r="U88" s="71"/>
      <c r="V88" s="71"/>
      <c r="W88" s="71"/>
      <c r="X88" s="71"/>
      <c r="Y88" s="71"/>
      <c r="Z88" s="71"/>
      <c r="AA88" s="71"/>
      <c r="AB88" s="71"/>
      <c r="AC88" s="71"/>
      <c r="AD88" s="71"/>
      <c r="AE88" s="71"/>
      <c r="AF88" s="71"/>
      <c r="AG88" s="71"/>
      <c r="AH88" s="71"/>
      <c r="AI88" s="71"/>
      <c r="AJ88" s="71"/>
      <c r="AK88" s="71"/>
      <c r="AL88" s="71"/>
      <c r="AM88" s="71"/>
      <c r="AN88" s="71"/>
      <c r="AO88" s="71"/>
      <c r="AP88" s="71"/>
      <c r="AQ88" s="71"/>
      <c r="AR88" s="69"/>
      <c r="BE88" s="276"/>
    </row>
    <row r="89" spans="1:57" s="2" customFormat="1" ht="6.95" customHeight="1">
      <c r="A89" s="276"/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  <c r="P89" s="71"/>
      <c r="Q89" s="71"/>
      <c r="R89" s="71"/>
      <c r="S89" s="71"/>
      <c r="T89" s="71"/>
      <c r="U89" s="71"/>
      <c r="V89" s="71"/>
      <c r="W89" s="71"/>
      <c r="X89" s="71"/>
      <c r="Y89" s="71"/>
      <c r="Z89" s="71"/>
      <c r="AA89" s="71"/>
      <c r="AB89" s="71"/>
      <c r="AC89" s="71"/>
      <c r="AD89" s="71"/>
      <c r="AE89" s="71"/>
      <c r="AF89" s="71"/>
      <c r="AG89" s="71"/>
      <c r="AH89" s="71"/>
      <c r="AI89" s="71"/>
      <c r="AJ89" s="71"/>
      <c r="AK89" s="71"/>
      <c r="AL89" s="71"/>
      <c r="AM89" s="71"/>
      <c r="AN89" s="71"/>
      <c r="AO89" s="71"/>
      <c r="AP89" s="71"/>
      <c r="AQ89" s="71"/>
      <c r="AR89" s="69"/>
      <c r="BE89" s="276"/>
    </row>
    <row r="90" spans="1:57" s="2" customFormat="1" ht="6.95" customHeight="1">
      <c r="A90" s="276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71"/>
      <c r="T90" s="71"/>
      <c r="U90" s="71"/>
      <c r="V90" s="71"/>
      <c r="W90" s="71"/>
      <c r="X90" s="71"/>
      <c r="Y90" s="71"/>
      <c r="Z90" s="71"/>
      <c r="AA90" s="71"/>
      <c r="AB90" s="71"/>
      <c r="AC90" s="71"/>
      <c r="AD90" s="71"/>
      <c r="AE90" s="71"/>
      <c r="AF90" s="71"/>
      <c r="AG90" s="71"/>
      <c r="AH90" s="71"/>
      <c r="AI90" s="71"/>
      <c r="AJ90" s="71"/>
      <c r="AK90" s="71"/>
      <c r="AL90" s="71"/>
      <c r="AM90" s="71"/>
      <c r="AN90" s="71"/>
      <c r="AO90" s="71"/>
      <c r="AP90" s="71"/>
      <c r="AQ90" s="71"/>
      <c r="AR90" s="69"/>
      <c r="BE90" s="276"/>
    </row>
    <row r="91" spans="1:57" s="2" customFormat="1" ht="6.95" customHeight="1">
      <c r="A91" s="276"/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1"/>
      <c r="R91" s="71"/>
      <c r="S91" s="71"/>
      <c r="T91" s="71"/>
      <c r="U91" s="71"/>
      <c r="V91" s="71"/>
      <c r="W91" s="71"/>
      <c r="X91" s="71"/>
      <c r="Y91" s="71"/>
      <c r="Z91" s="71"/>
      <c r="AA91" s="71"/>
      <c r="AB91" s="71"/>
      <c r="AC91" s="71"/>
      <c r="AD91" s="71"/>
      <c r="AE91" s="71"/>
      <c r="AF91" s="71"/>
      <c r="AG91" s="71"/>
      <c r="AH91" s="71"/>
      <c r="AI91" s="71"/>
      <c r="AJ91" s="71"/>
      <c r="AK91" s="71"/>
      <c r="AL91" s="71"/>
      <c r="AM91" s="71"/>
      <c r="AN91" s="71"/>
      <c r="AO91" s="71"/>
      <c r="AP91" s="71"/>
      <c r="AQ91" s="71"/>
      <c r="AR91" s="69"/>
      <c r="BE91" s="276"/>
    </row>
    <row r="92" spans="1:57" s="2" customFormat="1" ht="6.95" customHeight="1">
      <c r="A92" s="276"/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/>
      <c r="Q92" s="71"/>
      <c r="R92" s="71"/>
      <c r="S92" s="71"/>
      <c r="T92" s="71"/>
      <c r="U92" s="71"/>
      <c r="V92" s="71"/>
      <c r="W92" s="71"/>
      <c r="X92" s="71"/>
      <c r="Y92" s="71"/>
      <c r="Z92" s="71"/>
      <c r="AA92" s="71"/>
      <c r="AB92" s="71"/>
      <c r="AC92" s="71"/>
      <c r="AD92" s="71"/>
      <c r="AE92" s="71"/>
      <c r="AF92" s="71"/>
      <c r="AG92" s="71"/>
      <c r="AH92" s="71"/>
      <c r="AI92" s="71"/>
      <c r="AJ92" s="71"/>
      <c r="AK92" s="71"/>
      <c r="AL92" s="71"/>
      <c r="AM92" s="71"/>
      <c r="AN92" s="71"/>
      <c r="AO92" s="71"/>
      <c r="AP92" s="71"/>
      <c r="AQ92" s="71"/>
      <c r="AR92" s="69"/>
      <c r="BE92" s="276"/>
    </row>
    <row r="93" spans="1:57" s="2" customFormat="1" ht="6.95" customHeight="1">
      <c r="A93" s="276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71"/>
      <c r="T93" s="71"/>
      <c r="U93" s="71"/>
      <c r="V93" s="71"/>
      <c r="W93" s="71"/>
      <c r="X93" s="71"/>
      <c r="Y93" s="71"/>
      <c r="Z93" s="71"/>
      <c r="AA93" s="71"/>
      <c r="AB93" s="71"/>
      <c r="AC93" s="71"/>
      <c r="AD93" s="71"/>
      <c r="AE93" s="71"/>
      <c r="AF93" s="71"/>
      <c r="AG93" s="71"/>
      <c r="AH93" s="71"/>
      <c r="AI93" s="71"/>
      <c r="AJ93" s="71"/>
      <c r="AK93" s="71"/>
      <c r="AL93" s="71"/>
      <c r="AM93" s="71"/>
      <c r="AN93" s="71"/>
      <c r="AO93" s="71"/>
      <c r="AP93" s="71"/>
      <c r="AQ93" s="71"/>
      <c r="AR93" s="69"/>
      <c r="BE93" s="276"/>
    </row>
    <row r="94" spans="1:57" s="2" customFormat="1" ht="6.95" customHeight="1">
      <c r="A94" s="276"/>
      <c r="B94" s="71"/>
      <c r="C94" s="71"/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71"/>
      <c r="AH94" s="71"/>
      <c r="AI94" s="71"/>
      <c r="AJ94" s="71"/>
      <c r="AK94" s="71"/>
      <c r="AL94" s="71"/>
      <c r="AM94" s="71"/>
      <c r="AN94" s="71"/>
      <c r="AO94" s="71"/>
      <c r="AP94" s="71"/>
      <c r="AQ94" s="71"/>
      <c r="AR94" s="69"/>
      <c r="BE94" s="276"/>
    </row>
    <row r="95" spans="1:57" s="2" customFormat="1" ht="6.95" customHeight="1">
      <c r="A95" s="276"/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  <c r="P95" s="71"/>
      <c r="Q95" s="71"/>
      <c r="R95" s="71"/>
      <c r="S95" s="71"/>
      <c r="T95" s="71"/>
      <c r="U95" s="71"/>
      <c r="V95" s="71"/>
      <c r="W95" s="71"/>
      <c r="X95" s="71"/>
      <c r="Y95" s="71"/>
      <c r="Z95" s="71"/>
      <c r="AA95" s="71"/>
      <c r="AB95" s="71"/>
      <c r="AC95" s="71"/>
      <c r="AD95" s="71"/>
      <c r="AE95" s="71"/>
      <c r="AF95" s="71"/>
      <c r="AG95" s="71"/>
      <c r="AH95" s="71"/>
      <c r="AI95" s="71"/>
      <c r="AJ95" s="71"/>
      <c r="AK95" s="71"/>
      <c r="AL95" s="71"/>
      <c r="AM95" s="71"/>
      <c r="AN95" s="71"/>
      <c r="AO95" s="71"/>
      <c r="AP95" s="71"/>
      <c r="AQ95" s="71"/>
      <c r="AR95" s="69"/>
      <c r="BE95" s="276"/>
    </row>
    <row r="96" spans="1:57" s="2" customFormat="1" ht="6.95" customHeight="1">
      <c r="A96" s="276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71"/>
      <c r="T96" s="71"/>
      <c r="U96" s="71"/>
      <c r="V96" s="71"/>
      <c r="W96" s="71"/>
      <c r="X96" s="71"/>
      <c r="Y96" s="71"/>
      <c r="Z96" s="71"/>
      <c r="AA96" s="71"/>
      <c r="AB96" s="71"/>
      <c r="AC96" s="71"/>
      <c r="AD96" s="71"/>
      <c r="AE96" s="71"/>
      <c r="AF96" s="71"/>
      <c r="AG96" s="71"/>
      <c r="AH96" s="71"/>
      <c r="AI96" s="71"/>
      <c r="AJ96" s="71"/>
      <c r="AK96" s="71"/>
      <c r="AL96" s="71"/>
      <c r="AM96" s="71"/>
      <c r="AN96" s="71"/>
      <c r="AO96" s="71"/>
      <c r="AP96" s="71"/>
      <c r="AQ96" s="71"/>
      <c r="AR96" s="69"/>
      <c r="BE96" s="276"/>
    </row>
    <row r="97" spans="1:57" s="2" customFormat="1" ht="6.95" customHeight="1">
      <c r="A97" s="276"/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1"/>
      <c r="U97" s="71"/>
      <c r="V97" s="71"/>
      <c r="W97" s="71"/>
      <c r="X97" s="71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71"/>
      <c r="AL97" s="71"/>
      <c r="AM97" s="71"/>
      <c r="AN97" s="71"/>
      <c r="AO97" s="71"/>
      <c r="AP97" s="71"/>
      <c r="AQ97" s="71"/>
      <c r="AR97" s="69"/>
      <c r="BE97" s="276"/>
    </row>
    <row r="98" spans="1:57" s="2" customFormat="1" ht="6.95" customHeight="1">
      <c r="A98" s="276"/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71"/>
      <c r="T98" s="71"/>
      <c r="U98" s="71"/>
      <c r="V98" s="71"/>
      <c r="W98" s="71"/>
      <c r="X98" s="71"/>
      <c r="Y98" s="71"/>
      <c r="Z98" s="71"/>
      <c r="AA98" s="71"/>
      <c r="AB98" s="71"/>
      <c r="AC98" s="71"/>
      <c r="AD98" s="71"/>
      <c r="AE98" s="71"/>
      <c r="AF98" s="71"/>
      <c r="AG98" s="71"/>
      <c r="AH98" s="71"/>
      <c r="AI98" s="71"/>
      <c r="AJ98" s="71"/>
      <c r="AK98" s="71"/>
      <c r="AL98" s="71"/>
      <c r="AM98" s="71"/>
      <c r="AN98" s="71"/>
      <c r="AO98" s="71"/>
      <c r="AP98" s="71"/>
      <c r="AQ98" s="71"/>
      <c r="AR98" s="69"/>
      <c r="BE98" s="276"/>
    </row>
    <row r="99" spans="1:57" s="2" customFormat="1" ht="6.95" customHeight="1">
      <c r="A99" s="276"/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1"/>
      <c r="U99" s="71"/>
      <c r="V99" s="71"/>
      <c r="W99" s="71"/>
      <c r="X99" s="71"/>
      <c r="Y99" s="71"/>
      <c r="Z99" s="71"/>
      <c r="AA99" s="71"/>
      <c r="AB99" s="71"/>
      <c r="AC99" s="71"/>
      <c r="AD99" s="71"/>
      <c r="AE99" s="71"/>
      <c r="AF99" s="71"/>
      <c r="AG99" s="71"/>
      <c r="AH99" s="71"/>
      <c r="AI99" s="71"/>
      <c r="AJ99" s="71"/>
      <c r="AK99" s="71"/>
      <c r="AL99" s="71"/>
      <c r="AM99" s="71"/>
      <c r="AN99" s="71"/>
      <c r="AO99" s="71"/>
      <c r="AP99" s="71"/>
      <c r="AQ99" s="71"/>
      <c r="AR99" s="69"/>
      <c r="BE99" s="276"/>
    </row>
    <row r="100" spans="1:57" s="2" customFormat="1" ht="6.95" customHeight="1">
      <c r="A100" s="276"/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1"/>
      <c r="U100" s="71"/>
      <c r="V100" s="71"/>
      <c r="W100" s="71"/>
      <c r="X100" s="71"/>
      <c r="Y100" s="71"/>
      <c r="Z100" s="71"/>
      <c r="AA100" s="71"/>
      <c r="AB100" s="71"/>
      <c r="AC100" s="71"/>
      <c r="AD100" s="71"/>
      <c r="AE100" s="71"/>
      <c r="AF100" s="71"/>
      <c r="AG100" s="71"/>
      <c r="AH100" s="71"/>
      <c r="AI100" s="71"/>
      <c r="AJ100" s="71"/>
      <c r="AK100" s="71"/>
      <c r="AL100" s="71"/>
      <c r="AM100" s="71"/>
      <c r="AN100" s="71"/>
      <c r="AO100" s="71"/>
      <c r="AP100" s="71"/>
      <c r="AQ100" s="71"/>
      <c r="AR100" s="69"/>
      <c r="BE100" s="276"/>
    </row>
    <row r="101" spans="1:57" s="2" customFormat="1" ht="6.95" customHeight="1">
      <c r="A101" s="276"/>
      <c r="B101" s="71"/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  <c r="P101" s="71"/>
      <c r="Q101" s="71"/>
      <c r="R101" s="71"/>
      <c r="S101" s="71"/>
      <c r="T101" s="71"/>
      <c r="U101" s="71"/>
      <c r="V101" s="71"/>
      <c r="W101" s="71"/>
      <c r="X101" s="71"/>
      <c r="Y101" s="71"/>
      <c r="Z101" s="71"/>
      <c r="AA101" s="71"/>
      <c r="AB101" s="71"/>
      <c r="AC101" s="71"/>
      <c r="AD101" s="71"/>
      <c r="AE101" s="71"/>
      <c r="AF101" s="71"/>
      <c r="AG101" s="71"/>
      <c r="AH101" s="71"/>
      <c r="AI101" s="71"/>
      <c r="AJ101" s="71"/>
      <c r="AK101" s="71"/>
      <c r="AL101" s="71"/>
      <c r="AM101" s="71"/>
      <c r="AN101" s="71"/>
      <c r="AO101" s="71"/>
      <c r="AP101" s="71"/>
      <c r="AQ101" s="71"/>
      <c r="AR101" s="69"/>
      <c r="BE101" s="276"/>
    </row>
    <row r="105" spans="1:57" s="2" customFormat="1" ht="6.95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  <c r="V105" s="57"/>
      <c r="W105" s="57"/>
      <c r="X105" s="57"/>
      <c r="Y105" s="57"/>
      <c r="Z105" s="57"/>
      <c r="AA105" s="57"/>
      <c r="AB105" s="57"/>
      <c r="AC105" s="57"/>
      <c r="AD105" s="57"/>
      <c r="AE105" s="57"/>
      <c r="AF105" s="57"/>
      <c r="AG105" s="57"/>
      <c r="AH105" s="57"/>
      <c r="AI105" s="57"/>
      <c r="AJ105" s="57"/>
      <c r="AK105" s="57"/>
      <c r="AL105" s="57"/>
      <c r="AM105" s="57"/>
      <c r="AN105" s="57"/>
      <c r="AO105" s="57"/>
      <c r="AP105" s="57"/>
      <c r="AQ105" s="57"/>
      <c r="AR105" s="39"/>
      <c r="BE105" s="34"/>
    </row>
    <row r="106" spans="1:57" s="2" customFormat="1" ht="24.95" customHeight="1">
      <c r="A106" s="34"/>
      <c r="B106" s="35"/>
      <c r="C106" s="23" t="s">
        <v>52</v>
      </c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G106" s="36"/>
      <c r="AH106" s="36"/>
      <c r="AI106" s="36"/>
      <c r="AJ106" s="36"/>
      <c r="AK106" s="36"/>
      <c r="AL106" s="36"/>
      <c r="AM106" s="36"/>
      <c r="AN106" s="36"/>
      <c r="AO106" s="36"/>
      <c r="AP106" s="36"/>
      <c r="AQ106" s="36"/>
      <c r="AR106" s="39"/>
      <c r="BE106" s="34"/>
    </row>
    <row r="107" spans="1:57" s="2" customFormat="1" ht="6.9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  <c r="AG107" s="36"/>
      <c r="AH107" s="36"/>
      <c r="AI107" s="36"/>
      <c r="AJ107" s="36"/>
      <c r="AK107" s="36"/>
      <c r="AL107" s="36"/>
      <c r="AM107" s="36"/>
      <c r="AN107" s="36"/>
      <c r="AO107" s="36"/>
      <c r="AP107" s="36"/>
      <c r="AQ107" s="36"/>
      <c r="AR107" s="39"/>
      <c r="BE107" s="34"/>
    </row>
    <row r="108" spans="1:57" s="4" customFormat="1" ht="12" customHeight="1">
      <c r="B108" s="58"/>
      <c r="C108" s="29" t="s">
        <v>13</v>
      </c>
      <c r="D108" s="59"/>
      <c r="E108" s="59"/>
      <c r="F108" s="59"/>
      <c r="G108" s="59"/>
      <c r="H108" s="59"/>
      <c r="I108" s="59"/>
      <c r="J108" s="59"/>
      <c r="K108" s="59"/>
      <c r="L108" s="59" t="str">
        <f>K5</f>
        <v>7417</v>
      </c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  <c r="AE108" s="59"/>
      <c r="AF108" s="59"/>
      <c r="AG108" s="59"/>
      <c r="AH108" s="59"/>
      <c r="AI108" s="59"/>
      <c r="AJ108" s="59"/>
      <c r="AK108" s="59"/>
      <c r="AL108" s="59"/>
      <c r="AM108" s="59"/>
      <c r="AN108" s="59"/>
      <c r="AO108" s="59"/>
      <c r="AP108" s="59"/>
      <c r="AQ108" s="59"/>
      <c r="AR108" s="60"/>
    </row>
    <row r="109" spans="1:57" s="5" customFormat="1" ht="36.950000000000003" customHeight="1">
      <c r="B109" s="61"/>
      <c r="C109" s="62" t="s">
        <v>16</v>
      </c>
      <c r="D109" s="63"/>
      <c r="E109" s="63"/>
      <c r="F109" s="63"/>
      <c r="G109" s="63"/>
      <c r="H109" s="63"/>
      <c r="I109" s="63"/>
      <c r="J109" s="63"/>
      <c r="K109" s="63"/>
      <c r="L109" s="590" t="str">
        <f>K6</f>
        <v>Nový vodojem a rekonstrukce stávajícího vodojemu Český Brod</v>
      </c>
      <c r="M109" s="591"/>
      <c r="N109" s="591"/>
      <c r="O109" s="591"/>
      <c r="P109" s="591"/>
      <c r="Q109" s="591"/>
      <c r="R109" s="591"/>
      <c r="S109" s="591"/>
      <c r="T109" s="591"/>
      <c r="U109" s="591"/>
      <c r="V109" s="591"/>
      <c r="W109" s="591"/>
      <c r="X109" s="591"/>
      <c r="Y109" s="591"/>
      <c r="Z109" s="591"/>
      <c r="AA109" s="591"/>
      <c r="AB109" s="591"/>
      <c r="AC109" s="591"/>
      <c r="AD109" s="591"/>
      <c r="AE109" s="591"/>
      <c r="AF109" s="591"/>
      <c r="AG109" s="591"/>
      <c r="AH109" s="591"/>
      <c r="AI109" s="591"/>
      <c r="AJ109" s="591"/>
      <c r="AK109" s="591"/>
      <c r="AL109" s="591"/>
      <c r="AM109" s="591"/>
      <c r="AN109" s="591"/>
      <c r="AO109" s="591"/>
      <c r="AP109" s="63"/>
      <c r="AQ109" s="63"/>
      <c r="AR109" s="64"/>
    </row>
    <row r="110" spans="1:57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  <c r="AG110" s="36"/>
      <c r="AH110" s="36"/>
      <c r="AI110" s="36"/>
      <c r="AJ110" s="36"/>
      <c r="AK110" s="36"/>
      <c r="AL110" s="36"/>
      <c r="AM110" s="36"/>
      <c r="AN110" s="36"/>
      <c r="AO110" s="36"/>
      <c r="AP110" s="36"/>
      <c r="AQ110" s="36"/>
      <c r="AR110" s="39"/>
      <c r="BE110" s="34"/>
    </row>
    <row r="111" spans="1:57" s="2" customFormat="1" ht="12" customHeight="1">
      <c r="A111" s="34"/>
      <c r="B111" s="35"/>
      <c r="C111" s="29" t="s">
        <v>20</v>
      </c>
      <c r="D111" s="36"/>
      <c r="E111" s="36"/>
      <c r="F111" s="36"/>
      <c r="G111" s="36"/>
      <c r="H111" s="36"/>
      <c r="I111" s="36"/>
      <c r="J111" s="36"/>
      <c r="K111" s="36"/>
      <c r="L111" s="65" t="str">
        <f>IF(K8="","",K8)</f>
        <v xml:space="preserve"> </v>
      </c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36"/>
      <c r="AG111" s="36"/>
      <c r="AH111" s="36"/>
      <c r="AI111" s="29" t="s">
        <v>22</v>
      </c>
      <c r="AJ111" s="36"/>
      <c r="AK111" s="36"/>
      <c r="AL111" s="36"/>
      <c r="AM111" s="596" t="str">
        <f>IF(AN8= "","",AN8)</f>
        <v>22. 11. 2019</v>
      </c>
      <c r="AN111" s="596"/>
      <c r="AO111" s="36"/>
      <c r="AP111" s="36"/>
      <c r="AQ111" s="36"/>
      <c r="AR111" s="39"/>
      <c r="BE111" s="34"/>
    </row>
    <row r="112" spans="1:57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  <c r="AL112" s="36"/>
      <c r="AM112" s="36"/>
      <c r="AN112" s="36"/>
      <c r="AO112" s="36"/>
      <c r="AP112" s="36"/>
      <c r="AQ112" s="36"/>
      <c r="AR112" s="39"/>
      <c r="BE112" s="34"/>
    </row>
    <row r="113" spans="1:91" s="2" customFormat="1" ht="15.2" customHeight="1">
      <c r="A113" s="34"/>
      <c r="B113" s="35"/>
      <c r="C113" s="29" t="s">
        <v>24</v>
      </c>
      <c r="D113" s="36"/>
      <c r="E113" s="36"/>
      <c r="F113" s="36"/>
      <c r="G113" s="36"/>
      <c r="H113" s="36"/>
      <c r="I113" s="36"/>
      <c r="J113" s="36"/>
      <c r="K113" s="36"/>
      <c r="L113" s="59" t="str">
        <f>IF(E11= "","",E11)</f>
        <v xml:space="preserve"> </v>
      </c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G113" s="36"/>
      <c r="AH113" s="36"/>
      <c r="AI113" s="29" t="s">
        <v>29</v>
      </c>
      <c r="AJ113" s="36"/>
      <c r="AK113" s="36"/>
      <c r="AL113" s="36"/>
      <c r="AM113" s="597" t="str">
        <f>IF(E17="","",E17)</f>
        <v xml:space="preserve"> </v>
      </c>
      <c r="AN113" s="598"/>
      <c r="AO113" s="598"/>
      <c r="AP113" s="598"/>
      <c r="AQ113" s="36"/>
      <c r="AR113" s="39"/>
      <c r="AS113" s="599" t="s">
        <v>53</v>
      </c>
      <c r="AT113" s="600"/>
      <c r="AU113" s="67"/>
      <c r="AV113" s="67"/>
      <c r="AW113" s="67"/>
      <c r="AX113" s="67"/>
      <c r="AY113" s="67"/>
      <c r="AZ113" s="67"/>
      <c r="BA113" s="67"/>
      <c r="BB113" s="67"/>
      <c r="BC113" s="67"/>
      <c r="BD113" s="68"/>
      <c r="BE113" s="34"/>
    </row>
    <row r="114" spans="1:91" s="2" customFormat="1" ht="15.2" customHeight="1">
      <c r="A114" s="34"/>
      <c r="B114" s="35"/>
      <c r="C114" s="29" t="s">
        <v>27</v>
      </c>
      <c r="D114" s="36"/>
      <c r="E114" s="36"/>
      <c r="F114" s="36"/>
      <c r="G114" s="36"/>
      <c r="H114" s="36"/>
      <c r="I114" s="36"/>
      <c r="J114" s="36"/>
      <c r="K114" s="36"/>
      <c r="L114" s="59" t="str">
        <f>IF(E14= "Vyplň údaj","",E14)</f>
        <v/>
      </c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  <c r="AI114" s="29" t="s">
        <v>31</v>
      </c>
      <c r="AJ114" s="36"/>
      <c r="AK114" s="36"/>
      <c r="AL114" s="36"/>
      <c r="AM114" s="597" t="str">
        <f>IF(E20="","",E20)</f>
        <v xml:space="preserve"> </v>
      </c>
      <c r="AN114" s="598"/>
      <c r="AO114" s="598"/>
      <c r="AP114" s="598"/>
      <c r="AQ114" s="36"/>
      <c r="AR114" s="39"/>
      <c r="AS114" s="601"/>
      <c r="AT114" s="602"/>
      <c r="AU114" s="69"/>
      <c r="AV114" s="69"/>
      <c r="AW114" s="69"/>
      <c r="AX114" s="69"/>
      <c r="AY114" s="69"/>
      <c r="AZ114" s="69"/>
      <c r="BA114" s="69"/>
      <c r="BB114" s="69"/>
      <c r="BC114" s="69"/>
      <c r="BD114" s="70"/>
      <c r="BE114" s="34"/>
    </row>
    <row r="115" spans="1:91" s="2" customFormat="1" ht="10.9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  <c r="AG115" s="36"/>
      <c r="AH115" s="36"/>
      <c r="AI115" s="36"/>
      <c r="AJ115" s="36"/>
      <c r="AK115" s="36"/>
      <c r="AL115" s="36"/>
      <c r="AM115" s="36"/>
      <c r="AN115" s="36"/>
      <c r="AO115" s="36"/>
      <c r="AP115" s="36"/>
      <c r="AQ115" s="36"/>
      <c r="AR115" s="39"/>
      <c r="AS115" s="603"/>
      <c r="AT115" s="604"/>
      <c r="AU115" s="71"/>
      <c r="AV115" s="71"/>
      <c r="AW115" s="71"/>
      <c r="AX115" s="71"/>
      <c r="AY115" s="71"/>
      <c r="AZ115" s="71"/>
      <c r="BA115" s="71"/>
      <c r="BB115" s="71"/>
      <c r="BC115" s="71"/>
      <c r="BD115" s="72"/>
      <c r="BE115" s="34"/>
    </row>
    <row r="116" spans="1:91" s="2" customFormat="1" ht="29.25" customHeight="1">
      <c r="A116" s="34"/>
      <c r="B116" s="35"/>
      <c r="C116" s="605" t="s">
        <v>54</v>
      </c>
      <c r="D116" s="606"/>
      <c r="E116" s="606"/>
      <c r="F116" s="606"/>
      <c r="G116" s="606"/>
      <c r="H116" s="73"/>
      <c r="I116" s="607" t="s">
        <v>55</v>
      </c>
      <c r="J116" s="606"/>
      <c r="K116" s="606"/>
      <c r="L116" s="606"/>
      <c r="M116" s="606"/>
      <c r="N116" s="606"/>
      <c r="O116" s="606"/>
      <c r="P116" s="606"/>
      <c r="Q116" s="606"/>
      <c r="R116" s="606"/>
      <c r="S116" s="606"/>
      <c r="T116" s="606"/>
      <c r="U116" s="606"/>
      <c r="V116" s="606"/>
      <c r="W116" s="606"/>
      <c r="X116" s="606"/>
      <c r="Y116" s="606"/>
      <c r="Z116" s="606"/>
      <c r="AA116" s="606"/>
      <c r="AB116" s="606"/>
      <c r="AC116" s="606"/>
      <c r="AD116" s="606"/>
      <c r="AE116" s="606"/>
      <c r="AF116" s="606"/>
      <c r="AG116" s="608" t="s">
        <v>56</v>
      </c>
      <c r="AH116" s="606"/>
      <c r="AI116" s="606"/>
      <c r="AJ116" s="606"/>
      <c r="AK116" s="606"/>
      <c r="AL116" s="606"/>
      <c r="AM116" s="606"/>
      <c r="AN116" s="607" t="s">
        <v>57</v>
      </c>
      <c r="AO116" s="606"/>
      <c r="AP116" s="609"/>
      <c r="AQ116" s="74" t="s">
        <v>58</v>
      </c>
      <c r="AR116" s="39"/>
      <c r="AS116" s="75" t="s">
        <v>59</v>
      </c>
      <c r="AT116" s="76" t="s">
        <v>60</v>
      </c>
      <c r="AU116" s="76" t="s">
        <v>61</v>
      </c>
      <c r="AV116" s="76" t="s">
        <v>62</v>
      </c>
      <c r="AW116" s="76" t="s">
        <v>63</v>
      </c>
      <c r="AX116" s="76" t="s">
        <v>64</v>
      </c>
      <c r="AY116" s="76" t="s">
        <v>65</v>
      </c>
      <c r="AZ116" s="76" t="s">
        <v>66</v>
      </c>
      <c r="BA116" s="76" t="s">
        <v>67</v>
      </c>
      <c r="BB116" s="76" t="s">
        <v>68</v>
      </c>
      <c r="BC116" s="76" t="s">
        <v>69</v>
      </c>
      <c r="BD116" s="77" t="s">
        <v>70</v>
      </c>
      <c r="BE116" s="34"/>
    </row>
    <row r="117" spans="1:91" s="2" customFormat="1" ht="10.9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  <c r="AG117" s="36"/>
      <c r="AH117" s="36"/>
      <c r="AI117" s="36"/>
      <c r="AJ117" s="36"/>
      <c r="AK117" s="36"/>
      <c r="AL117" s="36"/>
      <c r="AM117" s="36"/>
      <c r="AN117" s="36"/>
      <c r="AO117" s="36"/>
      <c r="AP117" s="36"/>
      <c r="AQ117" s="36"/>
      <c r="AR117" s="39"/>
      <c r="AS117" s="78"/>
      <c r="AT117" s="79"/>
      <c r="AU117" s="79"/>
      <c r="AV117" s="79"/>
      <c r="AW117" s="79"/>
      <c r="AX117" s="79"/>
      <c r="AY117" s="79"/>
      <c r="AZ117" s="79"/>
      <c r="BA117" s="79"/>
      <c r="BB117" s="79"/>
      <c r="BC117" s="79"/>
      <c r="BD117" s="80"/>
      <c r="BE117" s="34"/>
    </row>
    <row r="118" spans="1:91" s="6" customFormat="1" ht="32.450000000000003" customHeight="1">
      <c r="B118" s="81"/>
      <c r="C118" s="82" t="s">
        <v>71</v>
      </c>
      <c r="D118" s="83"/>
      <c r="E118" s="83"/>
      <c r="F118" s="83"/>
      <c r="G118" s="83"/>
      <c r="H118" s="83"/>
      <c r="I118" s="83"/>
      <c r="J118" s="83"/>
      <c r="K118" s="83"/>
      <c r="L118" s="83"/>
      <c r="M118" s="83"/>
      <c r="N118" s="83"/>
      <c r="O118" s="83"/>
      <c r="P118" s="83"/>
      <c r="Q118" s="83"/>
      <c r="R118" s="83"/>
      <c r="S118" s="83"/>
      <c r="T118" s="83"/>
      <c r="U118" s="83"/>
      <c r="V118" s="83"/>
      <c r="W118" s="83"/>
      <c r="X118" s="83"/>
      <c r="Y118" s="83"/>
      <c r="Z118" s="83"/>
      <c r="AA118" s="83"/>
      <c r="AB118" s="83"/>
      <c r="AC118" s="83"/>
      <c r="AD118" s="83"/>
      <c r="AE118" s="83"/>
      <c r="AF118" s="83"/>
      <c r="AG118" s="610">
        <f>ROUND(SUM(AG119:AG125),2)</f>
        <v>0</v>
      </c>
      <c r="AH118" s="610"/>
      <c r="AI118" s="610"/>
      <c r="AJ118" s="610"/>
      <c r="AK118" s="610"/>
      <c r="AL118" s="610"/>
      <c r="AM118" s="610"/>
      <c r="AN118" s="611">
        <f>AN119+AN120+AN121+AN122+AN123+AN124+AN125</f>
        <v>0</v>
      </c>
      <c r="AO118" s="611"/>
      <c r="AP118" s="611"/>
      <c r="AQ118" s="85" t="s">
        <v>1</v>
      </c>
      <c r="AR118" s="86"/>
      <c r="AS118" s="87">
        <f>ROUND(SUM(AS119:AS123),2)</f>
        <v>0</v>
      </c>
      <c r="AT118" s="88">
        <f t="shared" ref="AT118:AT123" si="0">ROUND(SUM(AV118:AW118),2)</f>
        <v>0</v>
      </c>
      <c r="AU118" s="89">
        <f>ROUND(SUM(AU119:AU123),5)</f>
        <v>0</v>
      </c>
      <c r="AV118" s="88">
        <f>ROUND(AZ118*L29,2)</f>
        <v>0</v>
      </c>
      <c r="AW118" s="88">
        <f>ROUND(BA118*L30,2)</f>
        <v>0</v>
      </c>
      <c r="AX118" s="88">
        <f>ROUND(BB118*L29,2)</f>
        <v>0</v>
      </c>
      <c r="AY118" s="88">
        <f>ROUND(BC118*L30,2)</f>
        <v>0</v>
      </c>
      <c r="AZ118" s="88">
        <f>ROUND(SUM(AZ119:AZ125),2)</f>
        <v>0</v>
      </c>
      <c r="BA118" s="88">
        <f>ROUND(SUM(BA119:BA123),2)</f>
        <v>0</v>
      </c>
      <c r="BB118" s="88">
        <f>ROUND(SUM(BB119:BB123),2)</f>
        <v>0</v>
      </c>
      <c r="BC118" s="88">
        <f>ROUND(SUM(BC119:BC123),2)</f>
        <v>0</v>
      </c>
      <c r="BD118" s="90">
        <f>ROUND(SUM(BD119:BD123),2)</f>
        <v>0</v>
      </c>
      <c r="BS118" s="91" t="s">
        <v>72</v>
      </c>
      <c r="BT118" s="91" t="s">
        <v>73</v>
      </c>
      <c r="BU118" s="92" t="s">
        <v>74</v>
      </c>
      <c r="BV118" s="91" t="s">
        <v>75</v>
      </c>
      <c r="BW118" s="91" t="s">
        <v>5</v>
      </c>
      <c r="BX118" s="91" t="s">
        <v>76</v>
      </c>
      <c r="CL118" s="91" t="s">
        <v>1</v>
      </c>
    </row>
    <row r="119" spans="1:91" s="7" customFormat="1" ht="24.75" customHeight="1">
      <c r="A119" s="93" t="s">
        <v>77</v>
      </c>
      <c r="B119" s="94"/>
      <c r="C119" s="95"/>
      <c r="D119" s="612" t="s">
        <v>78</v>
      </c>
      <c r="E119" s="612"/>
      <c r="F119" s="612"/>
      <c r="G119" s="612"/>
      <c r="H119" s="612"/>
      <c r="I119" s="96"/>
      <c r="J119" s="612" t="s">
        <v>79</v>
      </c>
      <c r="K119" s="612"/>
      <c r="L119" s="612"/>
      <c r="M119" s="612"/>
      <c r="N119" s="612"/>
      <c r="O119" s="612"/>
      <c r="P119" s="612"/>
      <c r="Q119" s="612"/>
      <c r="R119" s="612"/>
      <c r="S119" s="612"/>
      <c r="T119" s="612"/>
      <c r="U119" s="612"/>
      <c r="V119" s="612"/>
      <c r="W119" s="612"/>
      <c r="X119" s="612"/>
      <c r="Y119" s="612"/>
      <c r="Z119" s="612"/>
      <c r="AA119" s="612"/>
      <c r="AB119" s="612"/>
      <c r="AC119" s="612"/>
      <c r="AD119" s="612"/>
      <c r="AE119" s="612"/>
      <c r="AF119" s="612"/>
      <c r="AG119" s="613">
        <f>'SO 01 - Nový vodojem 900 ...'!J30</f>
        <v>0</v>
      </c>
      <c r="AH119" s="614"/>
      <c r="AI119" s="614"/>
      <c r="AJ119" s="614"/>
      <c r="AK119" s="614"/>
      <c r="AL119" s="614"/>
      <c r="AM119" s="614"/>
      <c r="AN119" s="613">
        <f>AG119*1.21</f>
        <v>0</v>
      </c>
      <c r="AO119" s="614"/>
      <c r="AP119" s="614"/>
      <c r="AQ119" s="97" t="s">
        <v>80</v>
      </c>
      <c r="AR119" s="98"/>
      <c r="AS119" s="99">
        <v>0</v>
      </c>
      <c r="AT119" s="100">
        <f t="shared" si="0"/>
        <v>0</v>
      </c>
      <c r="AU119" s="101">
        <f>'SO 01 - Nový vodojem 900 ...'!P140</f>
        <v>0</v>
      </c>
      <c r="AV119" s="100">
        <f>'SO 01 - Nový vodojem 900 ...'!J33</f>
        <v>0</v>
      </c>
      <c r="AW119" s="100">
        <f>'SO 01 - Nový vodojem 900 ...'!J34</f>
        <v>0</v>
      </c>
      <c r="AX119" s="100">
        <f>'SO 01 - Nový vodojem 900 ...'!J35</f>
        <v>0</v>
      </c>
      <c r="AY119" s="100">
        <f>'SO 01 - Nový vodojem 900 ...'!J36</f>
        <v>0</v>
      </c>
      <c r="AZ119" s="100">
        <f>'SO 01 - Nový vodojem 900 ...'!F33</f>
        <v>0</v>
      </c>
      <c r="BA119" s="100">
        <f>'SO 01 - Nový vodojem 900 ...'!F34</f>
        <v>0</v>
      </c>
      <c r="BB119" s="100">
        <f>'SO 01 - Nový vodojem 900 ...'!F35</f>
        <v>0</v>
      </c>
      <c r="BC119" s="100">
        <f>'SO 01 - Nový vodojem 900 ...'!F36</f>
        <v>0</v>
      </c>
      <c r="BD119" s="102">
        <f>'SO 01 - Nový vodojem 900 ...'!F37</f>
        <v>0</v>
      </c>
      <c r="BT119" s="103" t="s">
        <v>81</v>
      </c>
      <c r="BV119" s="103" t="s">
        <v>75</v>
      </c>
      <c r="BW119" s="103" t="s">
        <v>82</v>
      </c>
      <c r="BX119" s="103" t="s">
        <v>5</v>
      </c>
      <c r="CL119" s="103" t="s">
        <v>1</v>
      </c>
      <c r="CM119" s="103" t="s">
        <v>83</v>
      </c>
    </row>
    <row r="120" spans="1:91" s="7" customFormat="1" ht="24.75" customHeight="1">
      <c r="A120" s="93" t="s">
        <v>77</v>
      </c>
      <c r="B120" s="94"/>
      <c r="C120" s="95"/>
      <c r="D120" s="612" t="s">
        <v>84</v>
      </c>
      <c r="E120" s="612"/>
      <c r="F120" s="612"/>
      <c r="G120" s="612"/>
      <c r="H120" s="612"/>
      <c r="I120" s="96"/>
      <c r="J120" s="612" t="s">
        <v>85</v>
      </c>
      <c r="K120" s="612"/>
      <c r="L120" s="612"/>
      <c r="M120" s="612"/>
      <c r="N120" s="612"/>
      <c r="O120" s="612"/>
      <c r="P120" s="612"/>
      <c r="Q120" s="612"/>
      <c r="R120" s="612"/>
      <c r="S120" s="612"/>
      <c r="T120" s="612"/>
      <c r="U120" s="612"/>
      <c r="V120" s="612"/>
      <c r="W120" s="612"/>
      <c r="X120" s="612"/>
      <c r="Y120" s="612"/>
      <c r="Z120" s="612"/>
      <c r="AA120" s="612"/>
      <c r="AB120" s="612"/>
      <c r="AC120" s="612"/>
      <c r="AD120" s="612"/>
      <c r="AE120" s="612"/>
      <c r="AF120" s="612"/>
      <c r="AG120" s="613">
        <f>'SO 01_N - Nový vodojem 90...'!J30</f>
        <v>0</v>
      </c>
      <c r="AH120" s="614"/>
      <c r="AI120" s="614"/>
      <c r="AJ120" s="614"/>
      <c r="AK120" s="614"/>
      <c r="AL120" s="614"/>
      <c r="AM120" s="614"/>
      <c r="AN120" s="613">
        <f t="shared" ref="AN120:AN125" si="1">AG120*1.21</f>
        <v>0</v>
      </c>
      <c r="AO120" s="614"/>
      <c r="AP120" s="614"/>
      <c r="AQ120" s="97" t="s">
        <v>80</v>
      </c>
      <c r="AR120" s="98"/>
      <c r="AS120" s="99">
        <v>0</v>
      </c>
      <c r="AT120" s="100">
        <f t="shared" si="0"/>
        <v>0</v>
      </c>
      <c r="AU120" s="101">
        <f>'SO 01_N - Nový vodojem 90...'!P121</f>
        <v>0</v>
      </c>
      <c r="AV120" s="100">
        <f>'SO 01_N - Nový vodojem 90...'!J33</f>
        <v>0</v>
      </c>
      <c r="AW120" s="100">
        <f>'SO 01_N - Nový vodojem 90...'!J34</f>
        <v>0</v>
      </c>
      <c r="AX120" s="100">
        <f>'SO 01_N - Nový vodojem 90...'!J35</f>
        <v>0</v>
      </c>
      <c r="AY120" s="100">
        <f>'SO 01_N - Nový vodojem 90...'!J36</f>
        <v>0</v>
      </c>
      <c r="AZ120" s="100">
        <f>'SO 01_N - Nový vodojem 90...'!F33</f>
        <v>0</v>
      </c>
      <c r="BA120" s="100">
        <f>'SO 01_N - Nový vodojem 90...'!F34</f>
        <v>0</v>
      </c>
      <c r="BB120" s="100">
        <f>'SO 01_N - Nový vodojem 90...'!F35</f>
        <v>0</v>
      </c>
      <c r="BC120" s="100">
        <f>'SO 01_N - Nový vodojem 90...'!F36</f>
        <v>0</v>
      </c>
      <c r="BD120" s="102">
        <f>'SO 01_N - Nový vodojem 90...'!F37</f>
        <v>0</v>
      </c>
      <c r="BT120" s="103" t="s">
        <v>81</v>
      </c>
      <c r="BV120" s="103" t="s">
        <v>75</v>
      </c>
      <c r="BW120" s="103" t="s">
        <v>86</v>
      </c>
      <c r="BX120" s="103" t="s">
        <v>5</v>
      </c>
      <c r="CL120" s="103" t="s">
        <v>1</v>
      </c>
      <c r="CM120" s="103" t="s">
        <v>83</v>
      </c>
    </row>
    <row r="121" spans="1:91" s="7" customFormat="1" ht="16.5" customHeight="1">
      <c r="A121" s="93" t="s">
        <v>77</v>
      </c>
      <c r="B121" s="94"/>
      <c r="C121" s="95"/>
      <c r="D121" s="612" t="s">
        <v>87</v>
      </c>
      <c r="E121" s="612"/>
      <c r="F121" s="612"/>
      <c r="G121" s="612"/>
      <c r="H121" s="612"/>
      <c r="I121" s="96"/>
      <c r="J121" s="612" t="s">
        <v>88</v>
      </c>
      <c r="K121" s="612"/>
      <c r="L121" s="612"/>
      <c r="M121" s="612"/>
      <c r="N121" s="612"/>
      <c r="O121" s="612"/>
      <c r="P121" s="612"/>
      <c r="Q121" s="612"/>
      <c r="R121" s="612"/>
      <c r="S121" s="612"/>
      <c r="T121" s="612"/>
      <c r="U121" s="612"/>
      <c r="V121" s="612"/>
      <c r="W121" s="612"/>
      <c r="X121" s="612"/>
      <c r="Y121" s="612"/>
      <c r="Z121" s="612"/>
      <c r="AA121" s="612"/>
      <c r="AB121" s="612"/>
      <c r="AC121" s="612"/>
      <c r="AD121" s="612"/>
      <c r="AE121" s="612"/>
      <c r="AF121" s="612"/>
      <c r="AG121" s="613">
        <f>'SO 02 - Zpevněné plochy'!J30</f>
        <v>0</v>
      </c>
      <c r="AH121" s="614"/>
      <c r="AI121" s="614"/>
      <c r="AJ121" s="614"/>
      <c r="AK121" s="614"/>
      <c r="AL121" s="614"/>
      <c r="AM121" s="614"/>
      <c r="AN121" s="613">
        <f t="shared" si="1"/>
        <v>0</v>
      </c>
      <c r="AO121" s="614"/>
      <c r="AP121" s="614"/>
      <c r="AQ121" s="97" t="s">
        <v>80</v>
      </c>
      <c r="AR121" s="98"/>
      <c r="AS121" s="99">
        <v>0</v>
      </c>
      <c r="AT121" s="100">
        <f t="shared" si="0"/>
        <v>0</v>
      </c>
      <c r="AU121" s="101">
        <f>'SO 02 - Zpevněné plochy'!P121</f>
        <v>0</v>
      </c>
      <c r="AV121" s="100">
        <f>'SO 02 - Zpevněné plochy'!J33</f>
        <v>0</v>
      </c>
      <c r="AW121" s="100">
        <f>'SO 02 - Zpevněné plochy'!J34</f>
        <v>0</v>
      </c>
      <c r="AX121" s="100">
        <f>'SO 02 - Zpevněné plochy'!J35</f>
        <v>0</v>
      </c>
      <c r="AY121" s="100">
        <f>'SO 02 - Zpevněné plochy'!J36</f>
        <v>0</v>
      </c>
      <c r="AZ121" s="100">
        <f>'SO 02 - Zpevněné plochy'!F33</f>
        <v>0</v>
      </c>
      <c r="BA121" s="100">
        <f>'SO 02 - Zpevněné plochy'!F34</f>
        <v>0</v>
      </c>
      <c r="BB121" s="100">
        <f>'SO 02 - Zpevněné plochy'!F35</f>
        <v>0</v>
      </c>
      <c r="BC121" s="100">
        <f>'SO 02 - Zpevněné plochy'!F36</f>
        <v>0</v>
      </c>
      <c r="BD121" s="102">
        <f>'SO 02 - Zpevněné plochy'!F37</f>
        <v>0</v>
      </c>
      <c r="BT121" s="103" t="s">
        <v>81</v>
      </c>
      <c r="BV121" s="103" t="s">
        <v>75</v>
      </c>
      <c r="BW121" s="103" t="s">
        <v>89</v>
      </c>
      <c r="BX121" s="103" t="s">
        <v>5</v>
      </c>
      <c r="CL121" s="103" t="s">
        <v>1</v>
      </c>
      <c r="CM121" s="103" t="s">
        <v>83</v>
      </c>
    </row>
    <row r="122" spans="1:91" s="7" customFormat="1" ht="16.5" customHeight="1">
      <c r="A122" s="93" t="s">
        <v>77</v>
      </c>
      <c r="B122" s="94"/>
      <c r="C122" s="95"/>
      <c r="D122" s="612" t="s">
        <v>90</v>
      </c>
      <c r="E122" s="612"/>
      <c r="F122" s="612"/>
      <c r="G122" s="612"/>
      <c r="H122" s="612"/>
      <c r="I122" s="96"/>
      <c r="J122" s="612" t="s">
        <v>91</v>
      </c>
      <c r="K122" s="612"/>
      <c r="L122" s="612"/>
      <c r="M122" s="612"/>
      <c r="N122" s="612"/>
      <c r="O122" s="612"/>
      <c r="P122" s="612"/>
      <c r="Q122" s="612"/>
      <c r="R122" s="612"/>
      <c r="S122" s="612"/>
      <c r="T122" s="612"/>
      <c r="U122" s="612"/>
      <c r="V122" s="612"/>
      <c r="W122" s="612"/>
      <c r="X122" s="612"/>
      <c r="Y122" s="612"/>
      <c r="Z122" s="612"/>
      <c r="AA122" s="612"/>
      <c r="AB122" s="612"/>
      <c r="AC122" s="612"/>
      <c r="AD122" s="612"/>
      <c r="AE122" s="612"/>
      <c r="AF122" s="612"/>
      <c r="AG122" s="613">
        <f>'SO 03 - Terénní a sadové ...'!J30</f>
        <v>0</v>
      </c>
      <c r="AH122" s="614"/>
      <c r="AI122" s="614"/>
      <c r="AJ122" s="614"/>
      <c r="AK122" s="614"/>
      <c r="AL122" s="614"/>
      <c r="AM122" s="614"/>
      <c r="AN122" s="613">
        <f t="shared" si="1"/>
        <v>0</v>
      </c>
      <c r="AO122" s="614"/>
      <c r="AP122" s="614"/>
      <c r="AQ122" s="97" t="s">
        <v>80</v>
      </c>
      <c r="AR122" s="98"/>
      <c r="AS122" s="99">
        <v>0</v>
      </c>
      <c r="AT122" s="100">
        <f t="shared" si="0"/>
        <v>0</v>
      </c>
      <c r="AU122" s="101">
        <f>'SO 03 - Terénní a sadové ...'!P121</f>
        <v>0</v>
      </c>
      <c r="AV122" s="100">
        <f>'SO 03 - Terénní a sadové ...'!J33</f>
        <v>0</v>
      </c>
      <c r="AW122" s="100">
        <f>'SO 03 - Terénní a sadové ...'!J34</f>
        <v>0</v>
      </c>
      <c r="AX122" s="100">
        <f>'SO 03 - Terénní a sadové ...'!J35</f>
        <v>0</v>
      </c>
      <c r="AY122" s="100">
        <f>'SO 03 - Terénní a sadové ...'!J36</f>
        <v>0</v>
      </c>
      <c r="AZ122" s="100">
        <f>'SO 03 - Terénní a sadové ...'!F33</f>
        <v>0</v>
      </c>
      <c r="BA122" s="100">
        <f>'SO 03 - Terénní a sadové ...'!F34</f>
        <v>0</v>
      </c>
      <c r="BB122" s="100">
        <f>'SO 03 - Terénní a sadové ...'!F35</f>
        <v>0</v>
      </c>
      <c r="BC122" s="100">
        <f>'SO 03 - Terénní a sadové ...'!F36</f>
        <v>0</v>
      </c>
      <c r="BD122" s="102">
        <f>'SO 03 - Terénní a sadové ...'!F37</f>
        <v>0</v>
      </c>
      <c r="BT122" s="103" t="s">
        <v>81</v>
      </c>
      <c r="BV122" s="103" t="s">
        <v>75</v>
      </c>
      <c r="BW122" s="103" t="s">
        <v>92</v>
      </c>
      <c r="BX122" s="103" t="s">
        <v>5</v>
      </c>
      <c r="CL122" s="103" t="s">
        <v>1</v>
      </c>
      <c r="CM122" s="103" t="s">
        <v>83</v>
      </c>
    </row>
    <row r="123" spans="1:91" s="7" customFormat="1" ht="16.5" customHeight="1">
      <c r="A123" s="93" t="s">
        <v>77</v>
      </c>
      <c r="B123" s="94"/>
      <c r="C123" s="95"/>
      <c r="D123" s="612" t="s">
        <v>93</v>
      </c>
      <c r="E123" s="612"/>
      <c r="F123" s="612"/>
      <c r="G123" s="612"/>
      <c r="H123" s="612"/>
      <c r="I123" s="96"/>
      <c r="J123" s="612" t="s">
        <v>94</v>
      </c>
      <c r="K123" s="612"/>
      <c r="L123" s="612"/>
      <c r="M123" s="612"/>
      <c r="N123" s="612"/>
      <c r="O123" s="612"/>
      <c r="P123" s="612"/>
      <c r="Q123" s="612"/>
      <c r="R123" s="612"/>
      <c r="S123" s="612"/>
      <c r="T123" s="612"/>
      <c r="U123" s="612"/>
      <c r="V123" s="612"/>
      <c r="W123" s="612"/>
      <c r="X123" s="612"/>
      <c r="Y123" s="612"/>
      <c r="Z123" s="612"/>
      <c r="AA123" s="612"/>
      <c r="AB123" s="612"/>
      <c r="AC123" s="612"/>
      <c r="AD123" s="612"/>
      <c r="AE123" s="612"/>
      <c r="AF123" s="612"/>
      <c r="AG123" s="613">
        <f>'VRN - Vedlejší rozpočtové...'!J30</f>
        <v>0</v>
      </c>
      <c r="AH123" s="614"/>
      <c r="AI123" s="614"/>
      <c r="AJ123" s="614"/>
      <c r="AK123" s="614"/>
      <c r="AL123" s="614"/>
      <c r="AM123" s="614"/>
      <c r="AN123" s="613">
        <f t="shared" si="1"/>
        <v>0</v>
      </c>
      <c r="AO123" s="614"/>
      <c r="AP123" s="614"/>
      <c r="AQ123" s="97" t="s">
        <v>80</v>
      </c>
      <c r="AR123" s="98"/>
      <c r="AS123" s="104">
        <v>0</v>
      </c>
      <c r="AT123" s="105">
        <f t="shared" si="0"/>
        <v>0</v>
      </c>
      <c r="AU123" s="106">
        <f>'VRN - Vedlejší rozpočtové...'!P117</f>
        <v>0</v>
      </c>
      <c r="AV123" s="105">
        <f>'VRN - Vedlejší rozpočtové...'!J33</f>
        <v>0</v>
      </c>
      <c r="AW123" s="105">
        <f>'VRN - Vedlejší rozpočtové...'!J34</f>
        <v>0</v>
      </c>
      <c r="AX123" s="105">
        <f>'VRN - Vedlejší rozpočtové...'!J35</f>
        <v>0</v>
      </c>
      <c r="AY123" s="105">
        <f>'VRN - Vedlejší rozpočtové...'!J36</f>
        <v>0</v>
      </c>
      <c r="AZ123" s="105">
        <f>'VRN - Vedlejší rozpočtové...'!F33</f>
        <v>0</v>
      </c>
      <c r="BA123" s="105">
        <f>'VRN - Vedlejší rozpočtové...'!F34</f>
        <v>0</v>
      </c>
      <c r="BB123" s="105">
        <f>'VRN - Vedlejší rozpočtové...'!F35</f>
        <v>0</v>
      </c>
      <c r="BC123" s="105">
        <f>'VRN - Vedlejší rozpočtové...'!F36</f>
        <v>0</v>
      </c>
      <c r="BD123" s="107">
        <f>'VRN - Vedlejší rozpočtové...'!F37</f>
        <v>0</v>
      </c>
      <c r="BT123" s="103" t="s">
        <v>81</v>
      </c>
      <c r="BV123" s="103" t="s">
        <v>75</v>
      </c>
      <c r="BW123" s="103" t="s">
        <v>95</v>
      </c>
      <c r="BX123" s="103" t="s">
        <v>5</v>
      </c>
      <c r="CL123" s="103" t="s">
        <v>1</v>
      </c>
      <c r="CM123" s="103" t="s">
        <v>83</v>
      </c>
    </row>
    <row r="124" spans="1:91" s="7" customFormat="1" ht="16.5" customHeight="1">
      <c r="A124" s="93"/>
      <c r="B124" s="94"/>
      <c r="C124" s="95"/>
      <c r="D124" s="612" t="s">
        <v>1457</v>
      </c>
      <c r="E124" s="612"/>
      <c r="F124" s="612"/>
      <c r="G124" s="612"/>
      <c r="H124" s="612"/>
      <c r="I124" s="96"/>
      <c r="J124" s="612" t="s">
        <v>1458</v>
      </c>
      <c r="K124" s="612"/>
      <c r="L124" s="612"/>
      <c r="M124" s="612"/>
      <c r="N124" s="612"/>
      <c r="O124" s="612"/>
      <c r="P124" s="612"/>
      <c r="Q124" s="612"/>
      <c r="R124" s="612"/>
      <c r="S124" s="612"/>
      <c r="T124" s="612"/>
      <c r="U124" s="612"/>
      <c r="V124" s="612"/>
      <c r="W124" s="612"/>
      <c r="X124" s="612"/>
      <c r="Y124" s="612"/>
      <c r="Z124" s="612"/>
      <c r="AA124" s="612"/>
      <c r="AB124" s="612"/>
      <c r="AC124" s="612"/>
      <c r="AD124" s="612"/>
      <c r="AE124" s="612"/>
      <c r="AF124" s="612"/>
      <c r="AG124" s="613">
        <f>PS_01_Strojní_část!J49</f>
        <v>0</v>
      </c>
      <c r="AH124" s="614"/>
      <c r="AI124" s="614"/>
      <c r="AJ124" s="614"/>
      <c r="AK124" s="614"/>
      <c r="AL124" s="614"/>
      <c r="AM124" s="614"/>
      <c r="AN124" s="613">
        <f t="shared" si="1"/>
        <v>0</v>
      </c>
      <c r="AO124" s="614"/>
      <c r="AP124" s="614"/>
      <c r="AQ124" s="97"/>
      <c r="AR124" s="98"/>
      <c r="AS124" s="104">
        <v>0</v>
      </c>
      <c r="AT124" s="105">
        <f t="shared" ref="AT124:AT125" si="2">ROUND(SUM(AV124:AW124),2)</f>
        <v>0</v>
      </c>
      <c r="AU124" s="106">
        <v>0</v>
      </c>
      <c r="AV124" s="105">
        <f>PS_01_Strojní_část!J49*21%</f>
        <v>0</v>
      </c>
      <c r="AW124" s="105">
        <f>'VRN - Vedlejší rozpočtové...'!J35</f>
        <v>0</v>
      </c>
      <c r="AX124" s="105">
        <f>'VRN - Vedlejší rozpočtové...'!J36</f>
        <v>0</v>
      </c>
      <c r="AY124" s="105">
        <f>'VRN - Vedlejší rozpočtové...'!J37</f>
        <v>0</v>
      </c>
      <c r="AZ124" s="105">
        <f>PS_01_Strojní_část!J49</f>
        <v>0</v>
      </c>
      <c r="BA124" s="105">
        <f>'VRN - Vedlejší rozpočtové...'!F35</f>
        <v>0</v>
      </c>
      <c r="BB124" s="105">
        <f>'VRN - Vedlejší rozpočtové...'!F36</f>
        <v>0</v>
      </c>
      <c r="BC124" s="105">
        <f>'VRN - Vedlejší rozpočtové...'!F37</f>
        <v>0</v>
      </c>
      <c r="BD124" s="107">
        <f>'VRN - Vedlejší rozpočtové...'!F38</f>
        <v>0</v>
      </c>
      <c r="BT124" s="103"/>
      <c r="BV124" s="103"/>
      <c r="BW124" s="103"/>
      <c r="BX124" s="103"/>
      <c r="CL124" s="103"/>
      <c r="CM124" s="103"/>
    </row>
    <row r="125" spans="1:91" s="7" customFormat="1" ht="16.5" customHeight="1">
      <c r="A125" s="93"/>
      <c r="B125" s="94"/>
      <c r="C125" s="95"/>
      <c r="D125" s="612" t="s">
        <v>1459</v>
      </c>
      <c r="E125" s="612"/>
      <c r="F125" s="612"/>
      <c r="G125" s="612"/>
      <c r="H125" s="612"/>
      <c r="I125" s="96"/>
      <c r="J125" s="612" t="s">
        <v>1460</v>
      </c>
      <c r="K125" s="612"/>
      <c r="L125" s="612"/>
      <c r="M125" s="612"/>
      <c r="N125" s="612"/>
      <c r="O125" s="612"/>
      <c r="P125" s="612"/>
      <c r="Q125" s="612"/>
      <c r="R125" s="612"/>
      <c r="S125" s="612"/>
      <c r="T125" s="612"/>
      <c r="U125" s="612"/>
      <c r="V125" s="612"/>
      <c r="W125" s="612"/>
      <c r="X125" s="612"/>
      <c r="Y125" s="612"/>
      <c r="Z125" s="612"/>
      <c r="AA125" s="612"/>
      <c r="AB125" s="612"/>
      <c r="AC125" s="612"/>
      <c r="AD125" s="612"/>
      <c r="AE125" s="612"/>
      <c r="AF125" s="612"/>
      <c r="AG125" s="613">
        <f>PS_02_Elektrotechnologie_ASŘ_př!J56+PS_02_Elektrotechnologie_ASŘ_př!J89+PS_02_Elektrotechnologie_ASŘ_př!J137+PS_02_Elektrotechnologie_ASŘ_př!J161</f>
        <v>0</v>
      </c>
      <c r="AH125" s="614"/>
      <c r="AI125" s="614"/>
      <c r="AJ125" s="614"/>
      <c r="AK125" s="614"/>
      <c r="AL125" s="614"/>
      <c r="AM125" s="614"/>
      <c r="AN125" s="613">
        <f t="shared" si="1"/>
        <v>0</v>
      </c>
      <c r="AO125" s="614"/>
      <c r="AP125" s="614"/>
      <c r="AQ125" s="97"/>
      <c r="AR125" s="98"/>
      <c r="AS125" s="104">
        <v>0</v>
      </c>
      <c r="AT125" s="105">
        <f t="shared" si="2"/>
        <v>0</v>
      </c>
      <c r="AU125" s="106">
        <v>0</v>
      </c>
      <c r="AV125" s="105">
        <f>(PS_02_Elektrotechnologie_ASŘ_př!J56+PS_02_Elektrotechnologie_ASŘ_př!J89+PS_02_Elektrotechnologie_ASŘ_př!J137+PS_02_Elektrotechnologie_ASŘ_př!J161)*21%</f>
        <v>0</v>
      </c>
      <c r="AW125" s="105">
        <f>'VRN - Vedlejší rozpočtové...'!J36</f>
        <v>0</v>
      </c>
      <c r="AX125" s="105">
        <f>'VRN - Vedlejší rozpočtové...'!J37</f>
        <v>0</v>
      </c>
      <c r="AY125" s="105">
        <f>'VRN - Vedlejší rozpočtové...'!J38</f>
        <v>0</v>
      </c>
      <c r="AZ125" s="105">
        <f>(PS_02_Elektrotechnologie_ASŘ_př!J56+PS_02_Elektrotechnologie_ASŘ_př!J89+PS_02_Elektrotechnologie_ASŘ_př!J137+PS_02_Elektrotechnologie_ASŘ_př!J161)</f>
        <v>0</v>
      </c>
      <c r="BA125" s="105">
        <f>'VRN - Vedlejší rozpočtové...'!F36</f>
        <v>0</v>
      </c>
      <c r="BB125" s="105">
        <f>'VRN - Vedlejší rozpočtové...'!F37</f>
        <v>0</v>
      </c>
      <c r="BC125" s="105">
        <f>'VRN - Vedlejší rozpočtové...'!F38</f>
        <v>0</v>
      </c>
      <c r="BD125" s="107">
        <f>'VRN - Vedlejší rozpočtové...'!F39</f>
        <v>0</v>
      </c>
      <c r="BT125" s="103"/>
      <c r="BV125" s="103"/>
      <c r="BW125" s="103"/>
      <c r="BX125" s="103"/>
      <c r="CL125" s="103"/>
      <c r="CM125" s="103"/>
    </row>
    <row r="126" spans="1:91" s="2" customFormat="1" ht="30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F126" s="36"/>
      <c r="AG126" s="36"/>
      <c r="AH126" s="36"/>
      <c r="AI126" s="36"/>
      <c r="AJ126" s="36"/>
      <c r="AK126" s="36"/>
      <c r="AL126" s="36"/>
      <c r="AM126" s="36"/>
      <c r="AN126" s="36"/>
      <c r="AO126" s="36"/>
      <c r="AP126" s="36"/>
      <c r="AQ126" s="36"/>
      <c r="AR126" s="39"/>
      <c r="AS126" s="34"/>
      <c r="AT126" s="34"/>
      <c r="AU126" s="34"/>
      <c r="AV126" s="34"/>
      <c r="AW126" s="34"/>
      <c r="AX126" s="34"/>
      <c r="AY126" s="34"/>
      <c r="AZ126" s="34"/>
      <c r="BA126" s="34"/>
      <c r="BB126" s="34"/>
      <c r="BC126" s="34"/>
      <c r="BD126" s="34"/>
      <c r="BE126" s="34"/>
    </row>
    <row r="127" spans="1:91" s="2" customFormat="1" ht="6.95" customHeight="1">
      <c r="A127" s="34"/>
      <c r="B127" s="54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  <c r="P127" s="55"/>
      <c r="Q127" s="55"/>
      <c r="R127" s="55"/>
      <c r="S127" s="55"/>
      <c r="T127" s="55"/>
      <c r="U127" s="55"/>
      <c r="V127" s="55"/>
      <c r="W127" s="55"/>
      <c r="X127" s="55"/>
      <c r="Y127" s="55"/>
      <c r="Z127" s="55"/>
      <c r="AA127" s="55"/>
      <c r="AB127" s="55"/>
      <c r="AC127" s="55"/>
      <c r="AD127" s="55"/>
      <c r="AE127" s="55"/>
      <c r="AF127" s="55"/>
      <c r="AG127" s="55"/>
      <c r="AH127" s="55"/>
      <c r="AI127" s="55"/>
      <c r="AJ127" s="55"/>
      <c r="AK127" s="55"/>
      <c r="AL127" s="55"/>
      <c r="AM127" s="55"/>
      <c r="AN127" s="55"/>
      <c r="AO127" s="55"/>
      <c r="AP127" s="55"/>
      <c r="AQ127" s="55"/>
      <c r="AR127" s="39"/>
      <c r="AS127" s="34"/>
      <c r="AT127" s="34"/>
      <c r="AU127" s="34"/>
      <c r="AV127" s="34"/>
      <c r="AW127" s="34"/>
      <c r="AX127" s="34"/>
      <c r="AY127" s="34"/>
      <c r="AZ127" s="34"/>
      <c r="BA127" s="34"/>
      <c r="BB127" s="34"/>
      <c r="BC127" s="34"/>
      <c r="BD127" s="34"/>
      <c r="BE127" s="34"/>
    </row>
  </sheetData>
  <mergeCells count="66">
    <mergeCell ref="D124:H124"/>
    <mergeCell ref="J124:AF124"/>
    <mergeCell ref="AG124:AM124"/>
    <mergeCell ref="AN124:AP124"/>
    <mergeCell ref="D125:H125"/>
    <mergeCell ref="J125:AF125"/>
    <mergeCell ref="AG125:AM125"/>
    <mergeCell ref="AN125:AP125"/>
    <mergeCell ref="D122:H122"/>
    <mergeCell ref="J122:AF122"/>
    <mergeCell ref="AG122:AM122"/>
    <mergeCell ref="AN122:AP122"/>
    <mergeCell ref="D123:H123"/>
    <mergeCell ref="J123:AF123"/>
    <mergeCell ref="AG123:AM123"/>
    <mergeCell ref="AN123:AP123"/>
    <mergeCell ref="D120:H120"/>
    <mergeCell ref="J120:AF120"/>
    <mergeCell ref="AG120:AM120"/>
    <mergeCell ref="AN120:AP120"/>
    <mergeCell ref="D121:H121"/>
    <mergeCell ref="J121:AF121"/>
    <mergeCell ref="AG121:AM121"/>
    <mergeCell ref="AN121:AP121"/>
    <mergeCell ref="AG118:AM118"/>
    <mergeCell ref="AN118:AP118"/>
    <mergeCell ref="D119:H119"/>
    <mergeCell ref="J119:AF119"/>
    <mergeCell ref="AG119:AM119"/>
    <mergeCell ref="AN119:AP119"/>
    <mergeCell ref="AM111:AN111"/>
    <mergeCell ref="AM113:AP113"/>
    <mergeCell ref="AS113:AT115"/>
    <mergeCell ref="AM114:AP114"/>
    <mergeCell ref="C116:G116"/>
    <mergeCell ref="I116:AF116"/>
    <mergeCell ref="AG116:AM116"/>
    <mergeCell ref="AN116:AP116"/>
    <mergeCell ref="L109:AO109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</mergeCells>
  <hyperlinks>
    <hyperlink ref="A119" location="'SO 01 - Nový vodojem 900 ...'!C2" display="/"/>
    <hyperlink ref="A120" location="'SO 01_N - Nový vodojem 90...'!C2" display="/"/>
    <hyperlink ref="A121" location="'SO 02 - Zpevněné plochy'!C2" display="/"/>
    <hyperlink ref="A122" location="'SO 03 - Terénní a sadové ...'!C2" display="/"/>
    <hyperlink ref="A123" location="'VRN - Vedlejší rozpočtové...'!C2" display="/"/>
  </hyperlinks>
  <printOptions horizontalCentered="1"/>
  <pageMargins left="0.11811023622047245" right="0.11811023622047245" top="0.19685039370078741" bottom="0.39370078740157483" header="0.31496062992125984" footer="0.31496062992125984"/>
  <pageSetup paperSize="9" scale="78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workbookViewId="0">
      <selection activeCell="V105" sqref="V10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customFormat="1">
      <c r="A1" s="16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6" t="s">
        <v>1</v>
      </c>
      <c r="BA1" s="16" t="s">
        <v>2</v>
      </c>
      <c r="BB1" s="16" t="s">
        <v>3</v>
      </c>
      <c r="BC1" s="1"/>
      <c r="BD1" s="1"/>
      <c r="BE1" s="1"/>
      <c r="BS1" s="1"/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574"/>
      <c r="AS2" s="574"/>
      <c r="AT2" s="574"/>
      <c r="AU2" s="574"/>
      <c r="AV2" s="574"/>
      <c r="AW2" s="574"/>
      <c r="AX2" s="574"/>
      <c r="AY2" s="574"/>
      <c r="AZ2" s="574"/>
      <c r="BA2" s="574"/>
      <c r="BB2" s="574"/>
      <c r="BC2" s="574"/>
      <c r="BD2" s="574"/>
      <c r="BE2" s="574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575" t="s">
        <v>14</v>
      </c>
      <c r="L5" s="576"/>
      <c r="M5" s="576"/>
      <c r="N5" s="576"/>
      <c r="O5" s="576"/>
      <c r="P5" s="576"/>
      <c r="Q5" s="576"/>
      <c r="R5" s="576"/>
      <c r="S5" s="576"/>
      <c r="T5" s="576"/>
      <c r="U5" s="576"/>
      <c r="V5" s="576"/>
      <c r="W5" s="576"/>
      <c r="X5" s="576"/>
      <c r="Y5" s="576"/>
      <c r="Z5" s="576"/>
      <c r="AA5" s="576"/>
      <c r="AB5" s="576"/>
      <c r="AC5" s="576"/>
      <c r="AD5" s="576"/>
      <c r="AE5" s="576"/>
      <c r="AF5" s="576"/>
      <c r="AG5" s="576"/>
      <c r="AH5" s="576"/>
      <c r="AI5" s="576"/>
      <c r="AJ5" s="576"/>
      <c r="AK5" s="576"/>
      <c r="AL5" s="576"/>
      <c r="AM5" s="576"/>
      <c r="AN5" s="576"/>
      <c r="AO5" s="576"/>
      <c r="AP5" s="22"/>
      <c r="AQ5" s="22"/>
      <c r="AR5" s="20"/>
      <c r="BE5" s="577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580" t="s">
        <v>17</v>
      </c>
      <c r="L6" s="576"/>
      <c r="M6" s="576"/>
      <c r="N6" s="576"/>
      <c r="O6" s="576"/>
      <c r="P6" s="576"/>
      <c r="Q6" s="576"/>
      <c r="R6" s="576"/>
      <c r="S6" s="576"/>
      <c r="T6" s="576"/>
      <c r="U6" s="576"/>
      <c r="V6" s="576"/>
      <c r="W6" s="576"/>
      <c r="X6" s="576"/>
      <c r="Y6" s="576"/>
      <c r="Z6" s="576"/>
      <c r="AA6" s="576"/>
      <c r="AB6" s="576"/>
      <c r="AC6" s="576"/>
      <c r="AD6" s="576"/>
      <c r="AE6" s="576"/>
      <c r="AF6" s="576"/>
      <c r="AG6" s="576"/>
      <c r="AH6" s="576"/>
      <c r="AI6" s="576"/>
      <c r="AJ6" s="576"/>
      <c r="AK6" s="576"/>
      <c r="AL6" s="576"/>
      <c r="AM6" s="576"/>
      <c r="AN6" s="576"/>
      <c r="AO6" s="576"/>
      <c r="AP6" s="22"/>
      <c r="AQ6" s="22"/>
      <c r="AR6" s="20"/>
      <c r="BE6" s="578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578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578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578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578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578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578"/>
      <c r="BS12" s="17" t="s">
        <v>6</v>
      </c>
    </row>
    <row r="13" spans="1:74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28</v>
      </c>
      <c r="AO13" s="22"/>
      <c r="AP13" s="22"/>
      <c r="AQ13" s="22"/>
      <c r="AR13" s="20"/>
      <c r="BE13" s="578"/>
      <c r="BS13" s="17" t="s">
        <v>6</v>
      </c>
    </row>
    <row r="14" spans="1:74" customFormat="1" ht="12.75">
      <c r="A14" s="1"/>
      <c r="B14" s="21"/>
      <c r="C14" s="22"/>
      <c r="D14" s="22"/>
      <c r="E14" s="581" t="s">
        <v>28</v>
      </c>
      <c r="F14" s="582"/>
      <c r="G14" s="582"/>
      <c r="H14" s="582"/>
      <c r="I14" s="582"/>
      <c r="J14" s="582"/>
      <c r="K14" s="582"/>
      <c r="L14" s="582"/>
      <c r="M14" s="582"/>
      <c r="N14" s="582"/>
      <c r="O14" s="582"/>
      <c r="P14" s="582"/>
      <c r="Q14" s="582"/>
      <c r="R14" s="582"/>
      <c r="S14" s="582"/>
      <c r="T14" s="582"/>
      <c r="U14" s="582"/>
      <c r="V14" s="582"/>
      <c r="W14" s="582"/>
      <c r="X14" s="582"/>
      <c r="Y14" s="582"/>
      <c r="Z14" s="582"/>
      <c r="AA14" s="582"/>
      <c r="AB14" s="582"/>
      <c r="AC14" s="582"/>
      <c r="AD14" s="582"/>
      <c r="AE14" s="582"/>
      <c r="AF14" s="582"/>
      <c r="AG14" s="582"/>
      <c r="AH14" s="582"/>
      <c r="AI14" s="582"/>
      <c r="AJ14" s="582"/>
      <c r="AK14" s="29" t="s">
        <v>26</v>
      </c>
      <c r="AL14" s="22"/>
      <c r="AM14" s="22"/>
      <c r="AN14" s="31" t="s">
        <v>28</v>
      </c>
      <c r="AO14" s="22"/>
      <c r="AP14" s="22"/>
      <c r="AQ14" s="22"/>
      <c r="AR14" s="20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578"/>
      <c r="BS14" s="17" t="s">
        <v>6</v>
      </c>
      <c r="BT14" s="1"/>
      <c r="BU14" s="1"/>
      <c r="BV14" s="1"/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578"/>
      <c r="BS15" s="17" t="s">
        <v>4</v>
      </c>
    </row>
    <row r="16" spans="1:74" s="1" customFormat="1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578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578"/>
      <c r="BS17" s="17" t="s">
        <v>30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578"/>
      <c r="BS18" s="17" t="s">
        <v>6</v>
      </c>
    </row>
    <row r="19" spans="1:71" s="1" customFormat="1" ht="12" customHeight="1">
      <c r="B19" s="21"/>
      <c r="C19" s="22"/>
      <c r="D19" s="29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578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578"/>
      <c r="BS20" s="17" t="s">
        <v>30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578"/>
    </row>
    <row r="22" spans="1:71" s="1" customFormat="1" ht="12" customHeight="1">
      <c r="B22" s="21"/>
      <c r="C22" s="22"/>
      <c r="D22" s="29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578"/>
    </row>
    <row r="23" spans="1:71" s="1" customFormat="1" ht="16.5" customHeight="1">
      <c r="B23" s="21"/>
      <c r="C23" s="22"/>
      <c r="D23" s="22"/>
      <c r="E23" s="583" t="s">
        <v>1</v>
      </c>
      <c r="F23" s="583"/>
      <c r="G23" s="583"/>
      <c r="H23" s="583"/>
      <c r="I23" s="583"/>
      <c r="J23" s="583"/>
      <c r="K23" s="583"/>
      <c r="L23" s="583"/>
      <c r="M23" s="583"/>
      <c r="N23" s="583"/>
      <c r="O23" s="583"/>
      <c r="P23" s="583"/>
      <c r="Q23" s="583"/>
      <c r="R23" s="583"/>
      <c r="S23" s="583"/>
      <c r="T23" s="583"/>
      <c r="U23" s="583"/>
      <c r="V23" s="583"/>
      <c r="W23" s="583"/>
      <c r="X23" s="583"/>
      <c r="Y23" s="583"/>
      <c r="Z23" s="583"/>
      <c r="AA23" s="583"/>
      <c r="AB23" s="583"/>
      <c r="AC23" s="583"/>
      <c r="AD23" s="583"/>
      <c r="AE23" s="583"/>
      <c r="AF23" s="583"/>
      <c r="AG23" s="583"/>
      <c r="AH23" s="583"/>
      <c r="AI23" s="583"/>
      <c r="AJ23" s="583"/>
      <c r="AK23" s="583"/>
      <c r="AL23" s="583"/>
      <c r="AM23" s="583"/>
      <c r="AN23" s="583"/>
      <c r="AO23" s="22"/>
      <c r="AP23" s="22"/>
      <c r="AQ23" s="22"/>
      <c r="AR23" s="20"/>
      <c r="BE23" s="578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578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578"/>
    </row>
    <row r="26" spans="1:71" s="2" customFormat="1" ht="25.9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584">
        <f>ROUND(AG94,2)</f>
        <v>0</v>
      </c>
      <c r="AL26" s="585"/>
      <c r="AM26" s="585"/>
      <c r="AN26" s="585"/>
      <c r="AO26" s="585"/>
      <c r="AP26" s="36"/>
      <c r="AQ26" s="36"/>
      <c r="AR26" s="39"/>
      <c r="BE26" s="578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578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586" t="s">
        <v>34</v>
      </c>
      <c r="M28" s="586"/>
      <c r="N28" s="586"/>
      <c r="O28" s="586"/>
      <c r="P28" s="586"/>
      <c r="Q28" s="36"/>
      <c r="R28" s="36"/>
      <c r="S28" s="36"/>
      <c r="T28" s="36"/>
      <c r="U28" s="36"/>
      <c r="V28" s="36"/>
      <c r="W28" s="586" t="s">
        <v>35</v>
      </c>
      <c r="X28" s="586"/>
      <c r="Y28" s="586"/>
      <c r="Z28" s="586"/>
      <c r="AA28" s="586"/>
      <c r="AB28" s="586"/>
      <c r="AC28" s="586"/>
      <c r="AD28" s="586"/>
      <c r="AE28" s="586"/>
      <c r="AF28" s="36"/>
      <c r="AG28" s="36"/>
      <c r="AH28" s="36"/>
      <c r="AI28" s="36"/>
      <c r="AJ28" s="36"/>
      <c r="AK28" s="586" t="s">
        <v>36</v>
      </c>
      <c r="AL28" s="586"/>
      <c r="AM28" s="586"/>
      <c r="AN28" s="586"/>
      <c r="AO28" s="586"/>
      <c r="AP28" s="36"/>
      <c r="AQ28" s="36"/>
      <c r="AR28" s="39"/>
      <c r="BE28" s="578"/>
    </row>
    <row r="29" spans="1:71" s="3" customFormat="1" ht="14.45" customHeight="1">
      <c r="B29" s="40"/>
      <c r="C29" s="41"/>
      <c r="D29" s="29" t="s">
        <v>37</v>
      </c>
      <c r="E29" s="41"/>
      <c r="F29" s="29" t="s">
        <v>38</v>
      </c>
      <c r="G29" s="41"/>
      <c r="H29" s="41"/>
      <c r="I29" s="41"/>
      <c r="J29" s="41"/>
      <c r="K29" s="41"/>
      <c r="L29" s="587">
        <v>0.21</v>
      </c>
      <c r="M29" s="588"/>
      <c r="N29" s="588"/>
      <c r="O29" s="588"/>
      <c r="P29" s="588"/>
      <c r="Q29" s="41"/>
      <c r="R29" s="41"/>
      <c r="S29" s="41"/>
      <c r="T29" s="41"/>
      <c r="U29" s="41"/>
      <c r="V29" s="41"/>
      <c r="W29" s="589">
        <f>ROUND(AZ94, 2)</f>
        <v>0</v>
      </c>
      <c r="X29" s="588"/>
      <c r="Y29" s="588"/>
      <c r="Z29" s="588"/>
      <c r="AA29" s="588"/>
      <c r="AB29" s="588"/>
      <c r="AC29" s="588"/>
      <c r="AD29" s="588"/>
      <c r="AE29" s="588"/>
      <c r="AF29" s="41"/>
      <c r="AG29" s="41"/>
      <c r="AH29" s="41"/>
      <c r="AI29" s="41"/>
      <c r="AJ29" s="41"/>
      <c r="AK29" s="589">
        <f>ROUND(AV94, 2)</f>
        <v>0</v>
      </c>
      <c r="AL29" s="588"/>
      <c r="AM29" s="588"/>
      <c r="AN29" s="588"/>
      <c r="AO29" s="588"/>
      <c r="AP29" s="41"/>
      <c r="AQ29" s="41"/>
      <c r="AR29" s="42"/>
      <c r="BE29" s="579"/>
    </row>
    <row r="30" spans="1:71" s="3" customFormat="1" ht="14.45" customHeight="1">
      <c r="B30" s="40"/>
      <c r="C30" s="41"/>
      <c r="D30" s="41"/>
      <c r="E30" s="41"/>
      <c r="F30" s="29" t="s">
        <v>39</v>
      </c>
      <c r="G30" s="41"/>
      <c r="H30" s="41"/>
      <c r="I30" s="41"/>
      <c r="J30" s="41"/>
      <c r="K30" s="41"/>
      <c r="L30" s="587">
        <v>0.15</v>
      </c>
      <c r="M30" s="588"/>
      <c r="N30" s="588"/>
      <c r="O30" s="588"/>
      <c r="P30" s="588"/>
      <c r="Q30" s="41"/>
      <c r="R30" s="41"/>
      <c r="S30" s="41"/>
      <c r="T30" s="41"/>
      <c r="U30" s="41"/>
      <c r="V30" s="41"/>
      <c r="W30" s="589">
        <f>ROUND(BA94, 2)</f>
        <v>0</v>
      </c>
      <c r="X30" s="588"/>
      <c r="Y30" s="588"/>
      <c r="Z30" s="588"/>
      <c r="AA30" s="588"/>
      <c r="AB30" s="588"/>
      <c r="AC30" s="588"/>
      <c r="AD30" s="588"/>
      <c r="AE30" s="588"/>
      <c r="AF30" s="41"/>
      <c r="AG30" s="41"/>
      <c r="AH30" s="41"/>
      <c r="AI30" s="41"/>
      <c r="AJ30" s="41"/>
      <c r="AK30" s="589">
        <f>ROUND(AW94, 2)</f>
        <v>0</v>
      </c>
      <c r="AL30" s="588"/>
      <c r="AM30" s="588"/>
      <c r="AN30" s="588"/>
      <c r="AO30" s="588"/>
      <c r="AP30" s="41"/>
      <c r="AQ30" s="41"/>
      <c r="AR30" s="42"/>
      <c r="BE30" s="579"/>
    </row>
    <row r="31" spans="1:71" s="3" customFormat="1" ht="14.45" hidden="1" customHeight="1">
      <c r="B31" s="40"/>
      <c r="C31" s="41"/>
      <c r="D31" s="41"/>
      <c r="E31" s="41"/>
      <c r="F31" s="29" t="s">
        <v>40</v>
      </c>
      <c r="G31" s="41"/>
      <c r="H31" s="41"/>
      <c r="I31" s="41"/>
      <c r="J31" s="41"/>
      <c r="K31" s="41"/>
      <c r="L31" s="587">
        <v>0.21</v>
      </c>
      <c r="M31" s="588"/>
      <c r="N31" s="588"/>
      <c r="O31" s="588"/>
      <c r="P31" s="588"/>
      <c r="Q31" s="41"/>
      <c r="R31" s="41"/>
      <c r="S31" s="41"/>
      <c r="T31" s="41"/>
      <c r="U31" s="41"/>
      <c r="V31" s="41"/>
      <c r="W31" s="589">
        <f>ROUND(BB94, 2)</f>
        <v>0</v>
      </c>
      <c r="X31" s="588"/>
      <c r="Y31" s="588"/>
      <c r="Z31" s="588"/>
      <c r="AA31" s="588"/>
      <c r="AB31" s="588"/>
      <c r="AC31" s="588"/>
      <c r="AD31" s="588"/>
      <c r="AE31" s="588"/>
      <c r="AF31" s="41"/>
      <c r="AG31" s="41"/>
      <c r="AH31" s="41"/>
      <c r="AI31" s="41"/>
      <c r="AJ31" s="41"/>
      <c r="AK31" s="589">
        <v>0</v>
      </c>
      <c r="AL31" s="588"/>
      <c r="AM31" s="588"/>
      <c r="AN31" s="588"/>
      <c r="AO31" s="588"/>
      <c r="AP31" s="41"/>
      <c r="AQ31" s="41"/>
      <c r="AR31" s="42"/>
      <c r="BE31" s="579"/>
    </row>
    <row r="32" spans="1:71" s="3" customFormat="1" ht="14.45" hidden="1" customHeight="1">
      <c r="B32" s="40"/>
      <c r="C32" s="41"/>
      <c r="D32" s="41"/>
      <c r="E32" s="41"/>
      <c r="F32" s="29" t="s">
        <v>41</v>
      </c>
      <c r="G32" s="41"/>
      <c r="H32" s="41"/>
      <c r="I32" s="41"/>
      <c r="J32" s="41"/>
      <c r="K32" s="41"/>
      <c r="L32" s="587">
        <v>0.15</v>
      </c>
      <c r="M32" s="588"/>
      <c r="N32" s="588"/>
      <c r="O32" s="588"/>
      <c r="P32" s="588"/>
      <c r="Q32" s="41"/>
      <c r="R32" s="41"/>
      <c r="S32" s="41"/>
      <c r="T32" s="41"/>
      <c r="U32" s="41"/>
      <c r="V32" s="41"/>
      <c r="W32" s="589">
        <f>ROUND(BC94, 2)</f>
        <v>0</v>
      </c>
      <c r="X32" s="588"/>
      <c r="Y32" s="588"/>
      <c r="Z32" s="588"/>
      <c r="AA32" s="588"/>
      <c r="AB32" s="588"/>
      <c r="AC32" s="588"/>
      <c r="AD32" s="588"/>
      <c r="AE32" s="588"/>
      <c r="AF32" s="41"/>
      <c r="AG32" s="41"/>
      <c r="AH32" s="41"/>
      <c r="AI32" s="41"/>
      <c r="AJ32" s="41"/>
      <c r="AK32" s="589">
        <v>0</v>
      </c>
      <c r="AL32" s="588"/>
      <c r="AM32" s="588"/>
      <c r="AN32" s="588"/>
      <c r="AO32" s="588"/>
      <c r="AP32" s="41"/>
      <c r="AQ32" s="41"/>
      <c r="AR32" s="42"/>
      <c r="BE32" s="579"/>
    </row>
    <row r="33" spans="1:57" s="3" customFormat="1" ht="14.45" hidden="1" customHeight="1">
      <c r="B33" s="40"/>
      <c r="C33" s="41"/>
      <c r="D33" s="41"/>
      <c r="E33" s="41"/>
      <c r="F33" s="29" t="s">
        <v>42</v>
      </c>
      <c r="G33" s="41"/>
      <c r="H33" s="41"/>
      <c r="I33" s="41"/>
      <c r="J33" s="41"/>
      <c r="K33" s="41"/>
      <c r="L33" s="587">
        <v>0</v>
      </c>
      <c r="M33" s="588"/>
      <c r="N33" s="588"/>
      <c r="O33" s="588"/>
      <c r="P33" s="588"/>
      <c r="Q33" s="41"/>
      <c r="R33" s="41"/>
      <c r="S33" s="41"/>
      <c r="T33" s="41"/>
      <c r="U33" s="41"/>
      <c r="V33" s="41"/>
      <c r="W33" s="589">
        <f>ROUND(BD94, 2)</f>
        <v>0</v>
      </c>
      <c r="X33" s="588"/>
      <c r="Y33" s="588"/>
      <c r="Z33" s="588"/>
      <c r="AA33" s="588"/>
      <c r="AB33" s="588"/>
      <c r="AC33" s="588"/>
      <c r="AD33" s="588"/>
      <c r="AE33" s="588"/>
      <c r="AF33" s="41"/>
      <c r="AG33" s="41"/>
      <c r="AH33" s="41"/>
      <c r="AI33" s="41"/>
      <c r="AJ33" s="41"/>
      <c r="AK33" s="589">
        <v>0</v>
      </c>
      <c r="AL33" s="588"/>
      <c r="AM33" s="588"/>
      <c r="AN33" s="588"/>
      <c r="AO33" s="588"/>
      <c r="AP33" s="41"/>
      <c r="AQ33" s="41"/>
      <c r="AR33" s="42"/>
      <c r="BE33" s="579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578"/>
    </row>
    <row r="35" spans="1:57" s="2" customFormat="1" ht="25.9" customHeight="1">
      <c r="A35" s="34"/>
      <c r="B35" s="35"/>
      <c r="C35" s="43"/>
      <c r="D35" s="44" t="s">
        <v>43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44</v>
      </c>
      <c r="U35" s="45"/>
      <c r="V35" s="45"/>
      <c r="W35" s="45"/>
      <c r="X35" s="592" t="s">
        <v>45</v>
      </c>
      <c r="Y35" s="593"/>
      <c r="Z35" s="593"/>
      <c r="AA35" s="593"/>
      <c r="AB35" s="593"/>
      <c r="AC35" s="45"/>
      <c r="AD35" s="45"/>
      <c r="AE35" s="45"/>
      <c r="AF35" s="45"/>
      <c r="AG35" s="45"/>
      <c r="AH35" s="45"/>
      <c r="AI35" s="45"/>
      <c r="AJ35" s="45"/>
      <c r="AK35" s="594">
        <f>SUM(AK26:AK33)</f>
        <v>0</v>
      </c>
      <c r="AL35" s="593"/>
      <c r="AM35" s="593"/>
      <c r="AN35" s="593"/>
      <c r="AO35" s="595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46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47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customFormat="1">
      <c r="A50" s="1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</row>
    <row r="51" spans="1:57" customFormat="1">
      <c r="A51" s="1"/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</row>
    <row r="52" spans="1:57" customFormat="1">
      <c r="A52" s="1"/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</row>
    <row r="53" spans="1:57" customFormat="1">
      <c r="A53" s="1"/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</row>
    <row r="54" spans="1:57" customFormat="1">
      <c r="A54" s="1"/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</row>
    <row r="55" spans="1:57" customFormat="1">
      <c r="A55" s="1"/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</row>
    <row r="56" spans="1:57" customFormat="1">
      <c r="A56" s="1"/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</row>
    <row r="57" spans="1:57" customFormat="1">
      <c r="A57" s="1"/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</row>
    <row r="58" spans="1:57" customFormat="1">
      <c r="A58" s="1"/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</row>
    <row r="59" spans="1:57" customFormat="1">
      <c r="A59" s="1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</row>
    <row r="60" spans="1:57" s="2" customFormat="1" ht="12.75">
      <c r="A60" s="34"/>
      <c r="B60" s="35"/>
      <c r="C60" s="36"/>
      <c r="D60" s="52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48</v>
      </c>
      <c r="AI60" s="38"/>
      <c r="AJ60" s="38"/>
      <c r="AK60" s="38"/>
      <c r="AL60" s="38"/>
      <c r="AM60" s="52" t="s">
        <v>49</v>
      </c>
      <c r="AN60" s="38"/>
      <c r="AO60" s="38"/>
      <c r="AP60" s="36"/>
      <c r="AQ60" s="36"/>
      <c r="AR60" s="39"/>
      <c r="BE60" s="34"/>
    </row>
    <row r="61" spans="1:57" customFormat="1">
      <c r="A61" s="1"/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</row>
    <row r="62" spans="1:57" customFormat="1">
      <c r="A62" s="1"/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</row>
    <row r="63" spans="1:57" customFormat="1">
      <c r="A63" s="1"/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</row>
    <row r="64" spans="1:57" s="2" customFormat="1" ht="12.75">
      <c r="A64" s="34"/>
      <c r="B64" s="35"/>
      <c r="C64" s="36"/>
      <c r="D64" s="49" t="s">
        <v>50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51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customFormat="1">
      <c r="A65" s="1"/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</row>
    <row r="66" spans="1:57" customFormat="1">
      <c r="A66" s="1"/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</row>
    <row r="67" spans="1:57" customFormat="1">
      <c r="A67" s="1"/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</row>
    <row r="68" spans="1:57" customFormat="1">
      <c r="A68" s="1"/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</row>
    <row r="69" spans="1:57" customFormat="1">
      <c r="A69" s="1"/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</row>
    <row r="70" spans="1:57" customFormat="1">
      <c r="A70" s="1"/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</row>
    <row r="71" spans="1:57" customFormat="1">
      <c r="A71" s="1"/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</row>
    <row r="72" spans="1:57" customFormat="1">
      <c r="A72" s="1"/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</row>
    <row r="73" spans="1:57" customFormat="1">
      <c r="A73" s="1"/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</row>
    <row r="74" spans="1:57" customFormat="1">
      <c r="A74" s="1"/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</row>
    <row r="75" spans="1:57" s="2" customFormat="1" ht="12.75">
      <c r="A75" s="34"/>
      <c r="B75" s="35"/>
      <c r="C75" s="36"/>
      <c r="D75" s="52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48</v>
      </c>
      <c r="AI75" s="38"/>
      <c r="AJ75" s="38"/>
      <c r="AK75" s="38"/>
      <c r="AL75" s="38"/>
      <c r="AM75" s="52" t="s">
        <v>49</v>
      </c>
      <c r="AN75" s="38"/>
      <c r="AO75" s="38"/>
      <c r="AP75" s="36"/>
      <c r="AQ75" s="36"/>
      <c r="AR75" s="39"/>
      <c r="BE75" s="34"/>
    </row>
    <row r="76" spans="1:57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7417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590" t="str">
        <f>K6</f>
        <v>Nový vodojem a rekonstrukce stávajícího vodojemu Český Brod</v>
      </c>
      <c r="M85" s="591"/>
      <c r="N85" s="591"/>
      <c r="O85" s="591"/>
      <c r="P85" s="591"/>
      <c r="Q85" s="591"/>
      <c r="R85" s="591"/>
      <c r="S85" s="591"/>
      <c r="T85" s="591"/>
      <c r="U85" s="591"/>
      <c r="V85" s="591"/>
      <c r="W85" s="591"/>
      <c r="X85" s="591"/>
      <c r="Y85" s="591"/>
      <c r="Z85" s="591"/>
      <c r="AA85" s="591"/>
      <c r="AB85" s="591"/>
      <c r="AC85" s="591"/>
      <c r="AD85" s="591"/>
      <c r="AE85" s="591"/>
      <c r="AF85" s="591"/>
      <c r="AG85" s="591"/>
      <c r="AH85" s="591"/>
      <c r="AI85" s="591"/>
      <c r="AJ85" s="591"/>
      <c r="AK85" s="591"/>
      <c r="AL85" s="591"/>
      <c r="AM85" s="591"/>
      <c r="AN85" s="591"/>
      <c r="AO85" s="591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596" t="str">
        <f>IF(AN8= "","",AN8)</f>
        <v>22. 11. 2019</v>
      </c>
      <c r="AN87" s="596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29</v>
      </c>
      <c r="AJ89" s="36"/>
      <c r="AK89" s="36"/>
      <c r="AL89" s="36"/>
      <c r="AM89" s="597" t="str">
        <f>IF(E17="","",E17)</f>
        <v xml:space="preserve"> </v>
      </c>
      <c r="AN89" s="598"/>
      <c r="AO89" s="598"/>
      <c r="AP89" s="598"/>
      <c r="AQ89" s="36"/>
      <c r="AR89" s="39"/>
      <c r="AS89" s="599" t="s">
        <v>53</v>
      </c>
      <c r="AT89" s="600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27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31</v>
      </c>
      <c r="AJ90" s="36"/>
      <c r="AK90" s="36"/>
      <c r="AL90" s="36"/>
      <c r="AM90" s="597" t="str">
        <f>IF(E20="","",E20)</f>
        <v xml:space="preserve"> </v>
      </c>
      <c r="AN90" s="598"/>
      <c r="AO90" s="598"/>
      <c r="AP90" s="598"/>
      <c r="AQ90" s="36"/>
      <c r="AR90" s="39"/>
      <c r="AS90" s="601"/>
      <c r="AT90" s="602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603"/>
      <c r="AT91" s="604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605" t="s">
        <v>54</v>
      </c>
      <c r="D92" s="606"/>
      <c r="E92" s="606"/>
      <c r="F92" s="606"/>
      <c r="G92" s="606"/>
      <c r="H92" s="73"/>
      <c r="I92" s="607" t="s">
        <v>55</v>
      </c>
      <c r="J92" s="606"/>
      <c r="K92" s="606"/>
      <c r="L92" s="606"/>
      <c r="M92" s="606"/>
      <c r="N92" s="606"/>
      <c r="O92" s="606"/>
      <c r="P92" s="606"/>
      <c r="Q92" s="606"/>
      <c r="R92" s="606"/>
      <c r="S92" s="606"/>
      <c r="T92" s="606"/>
      <c r="U92" s="606"/>
      <c r="V92" s="606"/>
      <c r="W92" s="606"/>
      <c r="X92" s="606"/>
      <c r="Y92" s="606"/>
      <c r="Z92" s="606"/>
      <c r="AA92" s="606"/>
      <c r="AB92" s="606"/>
      <c r="AC92" s="606"/>
      <c r="AD92" s="606"/>
      <c r="AE92" s="606"/>
      <c r="AF92" s="606"/>
      <c r="AG92" s="608" t="s">
        <v>56</v>
      </c>
      <c r="AH92" s="606"/>
      <c r="AI92" s="606"/>
      <c r="AJ92" s="606"/>
      <c r="AK92" s="606"/>
      <c r="AL92" s="606"/>
      <c r="AM92" s="606"/>
      <c r="AN92" s="607" t="s">
        <v>57</v>
      </c>
      <c r="AO92" s="606"/>
      <c r="AP92" s="609"/>
      <c r="AQ92" s="74" t="s">
        <v>58</v>
      </c>
      <c r="AR92" s="39"/>
      <c r="AS92" s="75" t="s">
        <v>59</v>
      </c>
      <c r="AT92" s="76" t="s">
        <v>60</v>
      </c>
      <c r="AU92" s="76" t="s">
        <v>61</v>
      </c>
      <c r="AV92" s="76" t="s">
        <v>62</v>
      </c>
      <c r="AW92" s="76" t="s">
        <v>63</v>
      </c>
      <c r="AX92" s="76" t="s">
        <v>64</v>
      </c>
      <c r="AY92" s="76" t="s">
        <v>65</v>
      </c>
      <c r="AZ92" s="76" t="s">
        <v>66</v>
      </c>
      <c r="BA92" s="76" t="s">
        <v>67</v>
      </c>
      <c r="BB92" s="76" t="s">
        <v>68</v>
      </c>
      <c r="BC92" s="76" t="s">
        <v>69</v>
      </c>
      <c r="BD92" s="77" t="s">
        <v>70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71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610">
        <f>ROUND(SUM(AG95:AG99),2)</f>
        <v>0</v>
      </c>
      <c r="AH94" s="610"/>
      <c r="AI94" s="610"/>
      <c r="AJ94" s="610"/>
      <c r="AK94" s="610"/>
      <c r="AL94" s="610"/>
      <c r="AM94" s="610"/>
      <c r="AN94" s="611">
        <f t="shared" ref="AN94:AN99" si="0">SUM(AG94,AT94)</f>
        <v>0</v>
      </c>
      <c r="AO94" s="611"/>
      <c r="AP94" s="611"/>
      <c r="AQ94" s="85" t="s">
        <v>1</v>
      </c>
      <c r="AR94" s="86"/>
      <c r="AS94" s="87">
        <f>ROUND(SUM(AS95:AS99),2)</f>
        <v>0</v>
      </c>
      <c r="AT94" s="88">
        <f t="shared" ref="AT94:AT99" si="1">ROUND(SUM(AV94:AW94),2)</f>
        <v>0</v>
      </c>
      <c r="AU94" s="89">
        <f>ROUND(SUM(AU95:AU99),5)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ROUND(SUM(AZ95:AZ99),2)</f>
        <v>0</v>
      </c>
      <c r="BA94" s="88">
        <f>ROUND(SUM(BA95:BA99),2)</f>
        <v>0</v>
      </c>
      <c r="BB94" s="88">
        <f>ROUND(SUM(BB95:BB99),2)</f>
        <v>0</v>
      </c>
      <c r="BC94" s="88">
        <f>ROUND(SUM(BC95:BC99),2)</f>
        <v>0</v>
      </c>
      <c r="BD94" s="90">
        <f>ROUND(SUM(BD95:BD99),2)</f>
        <v>0</v>
      </c>
      <c r="BS94" s="91" t="s">
        <v>72</v>
      </c>
      <c r="BT94" s="91" t="s">
        <v>73</v>
      </c>
      <c r="BU94" s="92" t="s">
        <v>74</v>
      </c>
      <c r="BV94" s="91" t="s">
        <v>75</v>
      </c>
      <c r="BW94" s="91" t="s">
        <v>5</v>
      </c>
      <c r="BX94" s="91" t="s">
        <v>76</v>
      </c>
      <c r="CL94" s="91" t="s">
        <v>1</v>
      </c>
    </row>
    <row r="95" spans="1:91" s="7" customFormat="1" ht="24.75" customHeight="1">
      <c r="A95" s="93" t="s">
        <v>77</v>
      </c>
      <c r="B95" s="94"/>
      <c r="C95" s="95"/>
      <c r="D95" s="612" t="s">
        <v>78</v>
      </c>
      <c r="E95" s="612"/>
      <c r="F95" s="612"/>
      <c r="G95" s="612"/>
      <c r="H95" s="612"/>
      <c r="I95" s="96"/>
      <c r="J95" s="612" t="s">
        <v>79</v>
      </c>
      <c r="K95" s="612"/>
      <c r="L95" s="612"/>
      <c r="M95" s="612"/>
      <c r="N95" s="612"/>
      <c r="O95" s="612"/>
      <c r="P95" s="612"/>
      <c r="Q95" s="612"/>
      <c r="R95" s="612"/>
      <c r="S95" s="612"/>
      <c r="T95" s="612"/>
      <c r="U95" s="612"/>
      <c r="V95" s="612"/>
      <c r="W95" s="612"/>
      <c r="X95" s="612"/>
      <c r="Y95" s="612"/>
      <c r="Z95" s="612"/>
      <c r="AA95" s="612"/>
      <c r="AB95" s="612"/>
      <c r="AC95" s="612"/>
      <c r="AD95" s="612"/>
      <c r="AE95" s="612"/>
      <c r="AF95" s="612"/>
      <c r="AG95" s="613">
        <f>'SO 01 - Nový vodojem 900 ...'!J30</f>
        <v>0</v>
      </c>
      <c r="AH95" s="614"/>
      <c r="AI95" s="614"/>
      <c r="AJ95" s="614"/>
      <c r="AK95" s="614"/>
      <c r="AL95" s="614"/>
      <c r="AM95" s="614"/>
      <c r="AN95" s="613">
        <f t="shared" si="0"/>
        <v>0</v>
      </c>
      <c r="AO95" s="614"/>
      <c r="AP95" s="614"/>
      <c r="AQ95" s="97" t="s">
        <v>80</v>
      </c>
      <c r="AR95" s="98"/>
      <c r="AS95" s="99">
        <v>0</v>
      </c>
      <c r="AT95" s="100">
        <f t="shared" si="1"/>
        <v>0</v>
      </c>
      <c r="AU95" s="101">
        <f>'SO 01 - Nový vodojem 900 ...'!P140</f>
        <v>0</v>
      </c>
      <c r="AV95" s="100">
        <f>'SO 01 - Nový vodojem 900 ...'!J33</f>
        <v>0</v>
      </c>
      <c r="AW95" s="100">
        <f>'SO 01 - Nový vodojem 900 ...'!J34</f>
        <v>0</v>
      </c>
      <c r="AX95" s="100">
        <f>'SO 01 - Nový vodojem 900 ...'!J35</f>
        <v>0</v>
      </c>
      <c r="AY95" s="100">
        <f>'SO 01 - Nový vodojem 900 ...'!J36</f>
        <v>0</v>
      </c>
      <c r="AZ95" s="100">
        <f>'SO 01 - Nový vodojem 900 ...'!F33</f>
        <v>0</v>
      </c>
      <c r="BA95" s="100">
        <f>'SO 01 - Nový vodojem 900 ...'!F34</f>
        <v>0</v>
      </c>
      <c r="BB95" s="100">
        <f>'SO 01 - Nový vodojem 900 ...'!F35</f>
        <v>0</v>
      </c>
      <c r="BC95" s="100">
        <f>'SO 01 - Nový vodojem 900 ...'!F36</f>
        <v>0</v>
      </c>
      <c r="BD95" s="102">
        <f>'SO 01 - Nový vodojem 900 ...'!F37</f>
        <v>0</v>
      </c>
      <c r="BT95" s="103" t="s">
        <v>81</v>
      </c>
      <c r="BV95" s="103" t="s">
        <v>75</v>
      </c>
      <c r="BW95" s="103" t="s">
        <v>82</v>
      </c>
      <c r="BX95" s="103" t="s">
        <v>5</v>
      </c>
      <c r="CL95" s="103" t="s">
        <v>1</v>
      </c>
      <c r="CM95" s="103" t="s">
        <v>83</v>
      </c>
    </row>
    <row r="96" spans="1:91" s="7" customFormat="1" ht="24.75" customHeight="1">
      <c r="A96" s="93" t="s">
        <v>77</v>
      </c>
      <c r="B96" s="94"/>
      <c r="C96" s="95"/>
      <c r="D96" s="612" t="s">
        <v>84</v>
      </c>
      <c r="E96" s="612"/>
      <c r="F96" s="612"/>
      <c r="G96" s="612"/>
      <c r="H96" s="612"/>
      <c r="I96" s="96"/>
      <c r="J96" s="612" t="s">
        <v>85</v>
      </c>
      <c r="K96" s="612"/>
      <c r="L96" s="612"/>
      <c r="M96" s="612"/>
      <c r="N96" s="612"/>
      <c r="O96" s="612"/>
      <c r="P96" s="612"/>
      <c r="Q96" s="612"/>
      <c r="R96" s="612"/>
      <c r="S96" s="612"/>
      <c r="T96" s="612"/>
      <c r="U96" s="612"/>
      <c r="V96" s="612"/>
      <c r="W96" s="612"/>
      <c r="X96" s="612"/>
      <c r="Y96" s="612"/>
      <c r="Z96" s="612"/>
      <c r="AA96" s="612"/>
      <c r="AB96" s="612"/>
      <c r="AC96" s="612"/>
      <c r="AD96" s="612"/>
      <c r="AE96" s="612"/>
      <c r="AF96" s="612"/>
      <c r="AG96" s="613">
        <f>'SO 01_N - Nový vodojem 90...'!J30</f>
        <v>0</v>
      </c>
      <c r="AH96" s="614"/>
      <c r="AI96" s="614"/>
      <c r="AJ96" s="614"/>
      <c r="AK96" s="614"/>
      <c r="AL96" s="614"/>
      <c r="AM96" s="614"/>
      <c r="AN96" s="613">
        <f t="shared" si="0"/>
        <v>0</v>
      </c>
      <c r="AO96" s="614"/>
      <c r="AP96" s="614"/>
      <c r="AQ96" s="97" t="s">
        <v>80</v>
      </c>
      <c r="AR96" s="98"/>
      <c r="AS96" s="99">
        <v>0</v>
      </c>
      <c r="AT96" s="100">
        <f t="shared" si="1"/>
        <v>0</v>
      </c>
      <c r="AU96" s="101">
        <f>'SO 01_N - Nový vodojem 90...'!P121</f>
        <v>0</v>
      </c>
      <c r="AV96" s="100">
        <f>'SO 01_N - Nový vodojem 90...'!J33</f>
        <v>0</v>
      </c>
      <c r="AW96" s="100">
        <f>'SO 01_N - Nový vodojem 90...'!J34</f>
        <v>0</v>
      </c>
      <c r="AX96" s="100">
        <f>'SO 01_N - Nový vodojem 90...'!J35</f>
        <v>0</v>
      </c>
      <c r="AY96" s="100">
        <f>'SO 01_N - Nový vodojem 90...'!J36</f>
        <v>0</v>
      </c>
      <c r="AZ96" s="100">
        <f>'SO 01_N - Nový vodojem 90...'!F33</f>
        <v>0</v>
      </c>
      <c r="BA96" s="100">
        <f>'SO 01_N - Nový vodojem 90...'!F34</f>
        <v>0</v>
      </c>
      <c r="BB96" s="100">
        <f>'SO 01_N - Nový vodojem 90...'!F35</f>
        <v>0</v>
      </c>
      <c r="BC96" s="100">
        <f>'SO 01_N - Nový vodojem 90...'!F36</f>
        <v>0</v>
      </c>
      <c r="BD96" s="102">
        <f>'SO 01_N - Nový vodojem 90...'!F37</f>
        <v>0</v>
      </c>
      <c r="BT96" s="103" t="s">
        <v>81</v>
      </c>
      <c r="BV96" s="103" t="s">
        <v>75</v>
      </c>
      <c r="BW96" s="103" t="s">
        <v>86</v>
      </c>
      <c r="BX96" s="103" t="s">
        <v>5</v>
      </c>
      <c r="CL96" s="103" t="s">
        <v>1</v>
      </c>
      <c r="CM96" s="103" t="s">
        <v>83</v>
      </c>
    </row>
    <row r="97" spans="1:91" s="7" customFormat="1" ht="16.5" customHeight="1">
      <c r="A97" s="93" t="s">
        <v>77</v>
      </c>
      <c r="B97" s="94"/>
      <c r="C97" s="95"/>
      <c r="D97" s="612" t="s">
        <v>87</v>
      </c>
      <c r="E97" s="612"/>
      <c r="F97" s="612"/>
      <c r="G97" s="612"/>
      <c r="H97" s="612"/>
      <c r="I97" s="96"/>
      <c r="J97" s="612" t="s">
        <v>88</v>
      </c>
      <c r="K97" s="612"/>
      <c r="L97" s="612"/>
      <c r="M97" s="612"/>
      <c r="N97" s="612"/>
      <c r="O97" s="612"/>
      <c r="P97" s="612"/>
      <c r="Q97" s="612"/>
      <c r="R97" s="612"/>
      <c r="S97" s="612"/>
      <c r="T97" s="612"/>
      <c r="U97" s="612"/>
      <c r="V97" s="612"/>
      <c r="W97" s="612"/>
      <c r="X97" s="612"/>
      <c r="Y97" s="612"/>
      <c r="Z97" s="612"/>
      <c r="AA97" s="612"/>
      <c r="AB97" s="612"/>
      <c r="AC97" s="612"/>
      <c r="AD97" s="612"/>
      <c r="AE97" s="612"/>
      <c r="AF97" s="612"/>
      <c r="AG97" s="613">
        <f>'SO 02 - Zpevněné plochy'!J30</f>
        <v>0</v>
      </c>
      <c r="AH97" s="614"/>
      <c r="AI97" s="614"/>
      <c r="AJ97" s="614"/>
      <c r="AK97" s="614"/>
      <c r="AL97" s="614"/>
      <c r="AM97" s="614"/>
      <c r="AN97" s="613">
        <f t="shared" si="0"/>
        <v>0</v>
      </c>
      <c r="AO97" s="614"/>
      <c r="AP97" s="614"/>
      <c r="AQ97" s="97" t="s">
        <v>80</v>
      </c>
      <c r="AR97" s="98"/>
      <c r="AS97" s="99">
        <v>0</v>
      </c>
      <c r="AT97" s="100">
        <f t="shared" si="1"/>
        <v>0</v>
      </c>
      <c r="AU97" s="101">
        <f>'SO 02 - Zpevněné plochy'!P121</f>
        <v>0</v>
      </c>
      <c r="AV97" s="100">
        <f>'SO 02 - Zpevněné plochy'!J33</f>
        <v>0</v>
      </c>
      <c r="AW97" s="100">
        <f>'SO 02 - Zpevněné plochy'!J34</f>
        <v>0</v>
      </c>
      <c r="AX97" s="100">
        <f>'SO 02 - Zpevněné plochy'!J35</f>
        <v>0</v>
      </c>
      <c r="AY97" s="100">
        <f>'SO 02 - Zpevněné plochy'!J36</f>
        <v>0</v>
      </c>
      <c r="AZ97" s="100">
        <f>'SO 02 - Zpevněné plochy'!F33</f>
        <v>0</v>
      </c>
      <c r="BA97" s="100">
        <f>'SO 02 - Zpevněné plochy'!F34</f>
        <v>0</v>
      </c>
      <c r="BB97" s="100">
        <f>'SO 02 - Zpevněné plochy'!F35</f>
        <v>0</v>
      </c>
      <c r="BC97" s="100">
        <f>'SO 02 - Zpevněné plochy'!F36</f>
        <v>0</v>
      </c>
      <c r="BD97" s="102">
        <f>'SO 02 - Zpevněné plochy'!F37</f>
        <v>0</v>
      </c>
      <c r="BT97" s="103" t="s">
        <v>81</v>
      </c>
      <c r="BV97" s="103" t="s">
        <v>75</v>
      </c>
      <c r="BW97" s="103" t="s">
        <v>89</v>
      </c>
      <c r="BX97" s="103" t="s">
        <v>5</v>
      </c>
      <c r="CL97" s="103" t="s">
        <v>1</v>
      </c>
      <c r="CM97" s="103" t="s">
        <v>83</v>
      </c>
    </row>
    <row r="98" spans="1:91" s="7" customFormat="1" ht="16.5" customHeight="1">
      <c r="A98" s="93" t="s">
        <v>77</v>
      </c>
      <c r="B98" s="94"/>
      <c r="C98" s="95"/>
      <c r="D98" s="612" t="s">
        <v>90</v>
      </c>
      <c r="E98" s="612"/>
      <c r="F98" s="612"/>
      <c r="G98" s="612"/>
      <c r="H98" s="612"/>
      <c r="I98" s="96"/>
      <c r="J98" s="612" t="s">
        <v>91</v>
      </c>
      <c r="K98" s="612"/>
      <c r="L98" s="612"/>
      <c r="M98" s="612"/>
      <c r="N98" s="612"/>
      <c r="O98" s="612"/>
      <c r="P98" s="612"/>
      <c r="Q98" s="612"/>
      <c r="R98" s="612"/>
      <c r="S98" s="612"/>
      <c r="T98" s="612"/>
      <c r="U98" s="612"/>
      <c r="V98" s="612"/>
      <c r="W98" s="612"/>
      <c r="X98" s="612"/>
      <c r="Y98" s="612"/>
      <c r="Z98" s="612"/>
      <c r="AA98" s="612"/>
      <c r="AB98" s="612"/>
      <c r="AC98" s="612"/>
      <c r="AD98" s="612"/>
      <c r="AE98" s="612"/>
      <c r="AF98" s="612"/>
      <c r="AG98" s="613">
        <f>'SO 03 - Terénní a sadové ...'!J30</f>
        <v>0</v>
      </c>
      <c r="AH98" s="614"/>
      <c r="AI98" s="614"/>
      <c r="AJ98" s="614"/>
      <c r="AK98" s="614"/>
      <c r="AL98" s="614"/>
      <c r="AM98" s="614"/>
      <c r="AN98" s="613">
        <f t="shared" si="0"/>
        <v>0</v>
      </c>
      <c r="AO98" s="614"/>
      <c r="AP98" s="614"/>
      <c r="AQ98" s="97" t="s">
        <v>80</v>
      </c>
      <c r="AR98" s="98"/>
      <c r="AS98" s="99">
        <v>0</v>
      </c>
      <c r="AT98" s="100">
        <f t="shared" si="1"/>
        <v>0</v>
      </c>
      <c r="AU98" s="101">
        <f>'SO 03 - Terénní a sadové ...'!P121</f>
        <v>0</v>
      </c>
      <c r="AV98" s="100">
        <f>'SO 03 - Terénní a sadové ...'!J33</f>
        <v>0</v>
      </c>
      <c r="AW98" s="100">
        <f>'SO 03 - Terénní a sadové ...'!J34</f>
        <v>0</v>
      </c>
      <c r="AX98" s="100">
        <f>'SO 03 - Terénní a sadové ...'!J35</f>
        <v>0</v>
      </c>
      <c r="AY98" s="100">
        <f>'SO 03 - Terénní a sadové ...'!J36</f>
        <v>0</v>
      </c>
      <c r="AZ98" s="100">
        <f>'SO 03 - Terénní a sadové ...'!F33</f>
        <v>0</v>
      </c>
      <c r="BA98" s="100">
        <f>'SO 03 - Terénní a sadové ...'!F34</f>
        <v>0</v>
      </c>
      <c r="BB98" s="100">
        <f>'SO 03 - Terénní a sadové ...'!F35</f>
        <v>0</v>
      </c>
      <c r="BC98" s="100">
        <f>'SO 03 - Terénní a sadové ...'!F36</f>
        <v>0</v>
      </c>
      <c r="BD98" s="102">
        <f>'SO 03 - Terénní a sadové ...'!F37</f>
        <v>0</v>
      </c>
      <c r="BT98" s="103" t="s">
        <v>81</v>
      </c>
      <c r="BV98" s="103" t="s">
        <v>75</v>
      </c>
      <c r="BW98" s="103" t="s">
        <v>92</v>
      </c>
      <c r="BX98" s="103" t="s">
        <v>5</v>
      </c>
      <c r="CL98" s="103" t="s">
        <v>1</v>
      </c>
      <c r="CM98" s="103" t="s">
        <v>83</v>
      </c>
    </row>
    <row r="99" spans="1:91" s="7" customFormat="1" ht="16.5" customHeight="1">
      <c r="A99" s="93" t="s">
        <v>77</v>
      </c>
      <c r="B99" s="94"/>
      <c r="C99" s="95"/>
      <c r="D99" s="612" t="s">
        <v>93</v>
      </c>
      <c r="E99" s="612"/>
      <c r="F99" s="612"/>
      <c r="G99" s="612"/>
      <c r="H99" s="612"/>
      <c r="I99" s="96"/>
      <c r="J99" s="612" t="s">
        <v>94</v>
      </c>
      <c r="K99" s="612"/>
      <c r="L99" s="612"/>
      <c r="M99" s="612"/>
      <c r="N99" s="612"/>
      <c r="O99" s="612"/>
      <c r="P99" s="612"/>
      <c r="Q99" s="612"/>
      <c r="R99" s="612"/>
      <c r="S99" s="612"/>
      <c r="T99" s="612"/>
      <c r="U99" s="612"/>
      <c r="V99" s="612"/>
      <c r="W99" s="612"/>
      <c r="X99" s="612"/>
      <c r="Y99" s="612"/>
      <c r="Z99" s="612"/>
      <c r="AA99" s="612"/>
      <c r="AB99" s="612"/>
      <c r="AC99" s="612"/>
      <c r="AD99" s="612"/>
      <c r="AE99" s="612"/>
      <c r="AF99" s="612"/>
      <c r="AG99" s="613">
        <f>'VRN - Vedlejší rozpočtové...'!J30</f>
        <v>0</v>
      </c>
      <c r="AH99" s="614"/>
      <c r="AI99" s="614"/>
      <c r="AJ99" s="614"/>
      <c r="AK99" s="614"/>
      <c r="AL99" s="614"/>
      <c r="AM99" s="614"/>
      <c r="AN99" s="613">
        <f t="shared" si="0"/>
        <v>0</v>
      </c>
      <c r="AO99" s="614"/>
      <c r="AP99" s="614"/>
      <c r="AQ99" s="97" t="s">
        <v>80</v>
      </c>
      <c r="AR99" s="98"/>
      <c r="AS99" s="104">
        <v>0</v>
      </c>
      <c r="AT99" s="105">
        <f t="shared" si="1"/>
        <v>0</v>
      </c>
      <c r="AU99" s="106">
        <f>'VRN - Vedlejší rozpočtové...'!P117</f>
        <v>0</v>
      </c>
      <c r="AV99" s="105">
        <f>'VRN - Vedlejší rozpočtové...'!J33</f>
        <v>0</v>
      </c>
      <c r="AW99" s="105">
        <f>'VRN - Vedlejší rozpočtové...'!J34</f>
        <v>0</v>
      </c>
      <c r="AX99" s="105">
        <f>'VRN - Vedlejší rozpočtové...'!J35</f>
        <v>0</v>
      </c>
      <c r="AY99" s="105">
        <f>'VRN - Vedlejší rozpočtové...'!J36</f>
        <v>0</v>
      </c>
      <c r="AZ99" s="105">
        <f>'VRN - Vedlejší rozpočtové...'!F33</f>
        <v>0</v>
      </c>
      <c r="BA99" s="105">
        <f>'VRN - Vedlejší rozpočtové...'!F34</f>
        <v>0</v>
      </c>
      <c r="BB99" s="105">
        <f>'VRN - Vedlejší rozpočtové...'!F35</f>
        <v>0</v>
      </c>
      <c r="BC99" s="105">
        <f>'VRN - Vedlejší rozpočtové...'!F36</f>
        <v>0</v>
      </c>
      <c r="BD99" s="107">
        <f>'VRN - Vedlejší rozpočtové...'!F37</f>
        <v>0</v>
      </c>
      <c r="BT99" s="103" t="s">
        <v>81</v>
      </c>
      <c r="BV99" s="103" t="s">
        <v>75</v>
      </c>
      <c r="BW99" s="103" t="s">
        <v>95</v>
      </c>
      <c r="BX99" s="103" t="s">
        <v>5</v>
      </c>
      <c r="CL99" s="103" t="s">
        <v>1</v>
      </c>
      <c r="CM99" s="103" t="s">
        <v>83</v>
      </c>
    </row>
    <row r="100" spans="1:91" s="2" customFormat="1" ht="30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9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  <row r="101" spans="1:91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39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</row>
  </sheetData>
  <sheetProtection algorithmName="SHA-512" hashValue="SbtW2R0qt81DSqr0LD2T3tYbztrjzJUZugMSQwb5v7jMWs/WbwdrTgJifI0A3m91b63lMhFsiEVYx1BCZGpgFQ==" saltValue="0Yf5gUX0y0D5VBfDzGh+7gqbzoeLgCLyk4TB+UxIU3RAtWZXXeeypDwIGZg1MHb9ttpwhb+LTURhO8sMJpHcww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J96:AF96"/>
    <mergeCell ref="L85:AO85"/>
    <mergeCell ref="AM87:AN87"/>
    <mergeCell ref="AM89:AP89"/>
    <mergeCell ref="D98:H98"/>
    <mergeCell ref="J98:AF98"/>
    <mergeCell ref="AN99:AP99"/>
    <mergeCell ref="AG99:AM99"/>
    <mergeCell ref="D99:H99"/>
    <mergeCell ref="J99:AF99"/>
    <mergeCell ref="D96:H96"/>
    <mergeCell ref="AG96:AM96"/>
    <mergeCell ref="AN96:AP96"/>
    <mergeCell ref="AN97:AP97"/>
    <mergeCell ref="D97:H97"/>
    <mergeCell ref="J97:AF97"/>
    <mergeCell ref="AG97:AM97"/>
    <mergeCell ref="D95:H95"/>
    <mergeCell ref="AG95:AM95"/>
    <mergeCell ref="J95:AF95"/>
    <mergeCell ref="AN95:AP95"/>
    <mergeCell ref="AG94:AM94"/>
    <mergeCell ref="AN94:AP94"/>
    <mergeCell ref="AS89:AT91"/>
    <mergeCell ref="AM90:AP90"/>
    <mergeCell ref="C92:G92"/>
    <mergeCell ref="AG92:AM92"/>
    <mergeCell ref="I92:AF92"/>
    <mergeCell ref="AN92:AP92"/>
  </mergeCells>
  <hyperlinks>
    <hyperlink ref="A95" location="'SO 01 - Nový vodojem 900 ...'!C2" display="/"/>
    <hyperlink ref="A96" location="'SO 01_N - Nový vodojem 90...'!C2" display="/"/>
    <hyperlink ref="A97" location="'SO 02 - Zpevněné plochy'!C2" display="/"/>
    <hyperlink ref="A98" location="'SO 03 - Terénní a sadové ...'!C2" display="/"/>
    <hyperlink ref="A99" location="'VRN - Vedlejší rozpočtové...'!C2" display="/"/>
  </hyperlinks>
  <printOptions horizontalCentered="1"/>
  <pageMargins left="0.19685039370078741" right="0.19685039370078741" top="0.19685039370078741" bottom="0.39370078740157483" header="0" footer="0"/>
  <pageSetup paperSize="9" scale="78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66"/>
  <sheetViews>
    <sheetView showGridLines="0" workbookViewId="0">
      <selection activeCell="F50" sqref="F50:F5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3" style="1" customWidth="1"/>
    <col min="9" max="9" width="20.1640625" style="108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574"/>
      <c r="M2" s="574"/>
      <c r="N2" s="574"/>
      <c r="O2" s="574"/>
      <c r="P2" s="574"/>
      <c r="Q2" s="574"/>
      <c r="R2" s="574"/>
      <c r="S2" s="574"/>
      <c r="T2" s="574"/>
      <c r="U2" s="574"/>
      <c r="V2" s="574"/>
      <c r="AT2" s="17" t="s">
        <v>82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83</v>
      </c>
    </row>
    <row r="4" spans="1:46" s="1" customFormat="1" ht="24.95" customHeight="1">
      <c r="B4" s="20"/>
      <c r="D4" s="112" t="s">
        <v>96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618" t="str">
        <f>'Rekapitulace stavební SO'!K6</f>
        <v>Nový vodojem a rekonstrukce stávajícího vodojemu Český Brod</v>
      </c>
      <c r="F7" s="619"/>
      <c r="G7" s="619"/>
      <c r="H7" s="619"/>
      <c r="I7" s="108"/>
      <c r="L7" s="20"/>
    </row>
    <row r="8" spans="1:46" s="2" customFormat="1" ht="12" customHeight="1">
      <c r="A8" s="34"/>
      <c r="B8" s="39"/>
      <c r="C8" s="34"/>
      <c r="D8" s="114" t="s">
        <v>97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620" t="s">
        <v>98</v>
      </c>
      <c r="F9" s="621"/>
      <c r="G9" s="621"/>
      <c r="H9" s="621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stavební SO'!AN8</f>
        <v>22. 11. 2019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tr">
        <f>IF('Rekapitulace stavební SO'!AN10="","",'Rekapitulace stavební SO'!AN10)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tr">
        <f>IF('Rekapitulace stavební SO'!E11="","",'Rekapitulace stavební SO'!E11)</f>
        <v xml:space="preserve"> </v>
      </c>
      <c r="F15" s="34"/>
      <c r="G15" s="34"/>
      <c r="H15" s="34"/>
      <c r="I15" s="117" t="s">
        <v>26</v>
      </c>
      <c r="J15" s="116" t="str">
        <f>IF('Rekapitulace stavební SO'!AN11="","",'Rekapitulace stavební SO'!AN11)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27</v>
      </c>
      <c r="E17" s="34"/>
      <c r="F17" s="34"/>
      <c r="G17" s="34"/>
      <c r="H17" s="34"/>
      <c r="I17" s="117" t="s">
        <v>25</v>
      </c>
      <c r="J17" s="30" t="str">
        <f>'Rekapitulace stavební SO'!AN13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622" t="str">
        <f>'Rekapitulace stavební SO'!E14</f>
        <v>Vyplň údaj</v>
      </c>
      <c r="F18" s="623"/>
      <c r="G18" s="623"/>
      <c r="H18" s="623"/>
      <c r="I18" s="117" t="s">
        <v>26</v>
      </c>
      <c r="J18" s="30" t="str">
        <f>'Rekapitulace stavební SO'!AN14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29</v>
      </c>
      <c r="E20" s="34"/>
      <c r="F20" s="34"/>
      <c r="G20" s="34"/>
      <c r="H20" s="34"/>
      <c r="I20" s="117" t="s">
        <v>25</v>
      </c>
      <c r="J20" s="116" t="str">
        <f>IF('Rekapitulace stavební SO'!AN16="","",'Rekapitulace stavební SO'!AN16)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stavební SO'!E17="","",'Rekapitulace stavební SO'!E17)</f>
        <v xml:space="preserve"> </v>
      </c>
      <c r="F21" s="34"/>
      <c r="G21" s="34"/>
      <c r="H21" s="34"/>
      <c r="I21" s="117" t="s">
        <v>26</v>
      </c>
      <c r="J21" s="116" t="str">
        <f>IF('Rekapitulace stavební SO'!AN17="","",'Rekapitulace stavební SO'!AN17)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31</v>
      </c>
      <c r="E23" s="34"/>
      <c r="F23" s="34"/>
      <c r="G23" s="34"/>
      <c r="H23" s="34"/>
      <c r="I23" s="117" t="s">
        <v>25</v>
      </c>
      <c r="J23" s="116" t="str">
        <f>IF('Rekapitulace stavební SO'!AN19="","",'Rekapitulace stavební SO'!AN19)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stavební SO'!E20="","",'Rekapitulace stavební SO'!E20)</f>
        <v xml:space="preserve"> </v>
      </c>
      <c r="F24" s="34"/>
      <c r="G24" s="34"/>
      <c r="H24" s="34"/>
      <c r="I24" s="117" t="s">
        <v>26</v>
      </c>
      <c r="J24" s="116" t="str">
        <f>IF('Rekapitulace stavební SO'!AN20="","",'Rekapitulace stavební SO'!AN20)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32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624" t="s">
        <v>1</v>
      </c>
      <c r="F27" s="624"/>
      <c r="G27" s="624"/>
      <c r="H27" s="624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33</v>
      </c>
      <c r="E30" s="34"/>
      <c r="F30" s="34"/>
      <c r="G30" s="34"/>
      <c r="H30" s="34"/>
      <c r="I30" s="115"/>
      <c r="J30" s="126">
        <f>ROUND(J140,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35</v>
      </c>
      <c r="G32" s="34"/>
      <c r="H32" s="34"/>
      <c r="I32" s="128" t="s">
        <v>34</v>
      </c>
      <c r="J32" s="127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37</v>
      </c>
      <c r="E33" s="114" t="s">
        <v>38</v>
      </c>
      <c r="F33" s="130">
        <f>ROUND((SUM(BE140:BE665)),  2)</f>
        <v>0</v>
      </c>
      <c r="G33" s="34"/>
      <c r="H33" s="34"/>
      <c r="I33" s="131">
        <v>0.21</v>
      </c>
      <c r="J33" s="130">
        <f>ROUND(((SUM(BE140:BE665))*I33),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39</v>
      </c>
      <c r="F34" s="130">
        <f>ROUND((SUM(BF140:BF665)),  2)</f>
        <v>0</v>
      </c>
      <c r="G34" s="34"/>
      <c r="H34" s="34"/>
      <c r="I34" s="131">
        <v>0.15</v>
      </c>
      <c r="J34" s="130">
        <f>ROUND(((SUM(BF140:BF665))*I34),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40</v>
      </c>
      <c r="F35" s="130">
        <f>ROUND((SUM(BG140:BG665)),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41</v>
      </c>
      <c r="F36" s="130">
        <f>ROUND((SUM(BH140:BH665)),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42</v>
      </c>
      <c r="F37" s="130">
        <f>ROUND((SUM(BI140:BI665)),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43</v>
      </c>
      <c r="E39" s="134"/>
      <c r="F39" s="134"/>
      <c r="G39" s="135" t="s">
        <v>44</v>
      </c>
      <c r="H39" s="136" t="s">
        <v>45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46</v>
      </c>
      <c r="E50" s="141"/>
      <c r="F50" s="141"/>
      <c r="G50" s="140" t="s">
        <v>47</v>
      </c>
      <c r="H50" s="141"/>
      <c r="I50" s="142"/>
      <c r="J50" s="141"/>
      <c r="K50" s="141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3" t="s">
        <v>48</v>
      </c>
      <c r="E61" s="144"/>
      <c r="F61" s="145" t="s">
        <v>49</v>
      </c>
      <c r="G61" s="143" t="s">
        <v>48</v>
      </c>
      <c r="H61" s="144"/>
      <c r="I61" s="146"/>
      <c r="J61" s="147" t="s">
        <v>49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40" t="s">
        <v>50</v>
      </c>
      <c r="E65" s="148"/>
      <c r="F65" s="148"/>
      <c r="G65" s="140" t="s">
        <v>51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3" t="s">
        <v>48</v>
      </c>
      <c r="E76" s="144"/>
      <c r="F76" s="145" t="s">
        <v>49</v>
      </c>
      <c r="G76" s="143" t="s">
        <v>48</v>
      </c>
      <c r="H76" s="144"/>
      <c r="I76" s="146"/>
      <c r="J76" s="147" t="s">
        <v>49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99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616" t="str">
        <f>E7</f>
        <v>Nový vodojem a rekonstrukce stávajícího vodojemu Český Brod</v>
      </c>
      <c r="F85" s="617"/>
      <c r="G85" s="617"/>
      <c r="H85" s="617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97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590" t="str">
        <f>E9</f>
        <v>SO 01 - Nový vodojem 900 m3 a rekonstrukce stávajícího</v>
      </c>
      <c r="F87" s="615"/>
      <c r="G87" s="615"/>
      <c r="H87" s="615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117" t="s">
        <v>22</v>
      </c>
      <c r="J89" s="66" t="str">
        <f>IF(J12="","",J12)</f>
        <v>22. 11. 2019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117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117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100</v>
      </c>
      <c r="D94" s="157"/>
      <c r="E94" s="157"/>
      <c r="F94" s="157"/>
      <c r="G94" s="157"/>
      <c r="H94" s="157"/>
      <c r="I94" s="158"/>
      <c r="J94" s="159" t="s">
        <v>101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102</v>
      </c>
      <c r="D96" s="36"/>
      <c r="E96" s="36"/>
      <c r="F96" s="36"/>
      <c r="G96" s="36"/>
      <c r="H96" s="36"/>
      <c r="I96" s="115"/>
      <c r="J96" s="84">
        <f>J140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103</v>
      </c>
    </row>
    <row r="97" spans="2:12" s="9" customFormat="1" ht="24.95" customHeight="1">
      <c r="B97" s="161"/>
      <c r="C97" s="162"/>
      <c r="D97" s="163" t="s">
        <v>104</v>
      </c>
      <c r="E97" s="164"/>
      <c r="F97" s="164"/>
      <c r="G97" s="164"/>
      <c r="H97" s="164"/>
      <c r="I97" s="165"/>
      <c r="J97" s="166">
        <f>J141</f>
        <v>0</v>
      </c>
      <c r="K97" s="162"/>
      <c r="L97" s="167"/>
    </row>
    <row r="98" spans="2:12" s="10" customFormat="1" ht="19.899999999999999" customHeight="1">
      <c r="B98" s="168"/>
      <c r="C98" s="169"/>
      <c r="D98" s="170" t="s">
        <v>105</v>
      </c>
      <c r="E98" s="171"/>
      <c r="F98" s="171"/>
      <c r="G98" s="171"/>
      <c r="H98" s="171"/>
      <c r="I98" s="172"/>
      <c r="J98" s="173">
        <f>J142</f>
        <v>0</v>
      </c>
      <c r="K98" s="169"/>
      <c r="L98" s="174"/>
    </row>
    <row r="99" spans="2:12" s="10" customFormat="1" ht="19.899999999999999" customHeight="1">
      <c r="B99" s="168"/>
      <c r="C99" s="169"/>
      <c r="D99" s="170" t="s">
        <v>106</v>
      </c>
      <c r="E99" s="171"/>
      <c r="F99" s="171"/>
      <c r="G99" s="171"/>
      <c r="H99" s="171"/>
      <c r="I99" s="172"/>
      <c r="J99" s="173">
        <f>J195</f>
        <v>0</v>
      </c>
      <c r="K99" s="169"/>
      <c r="L99" s="174"/>
    </row>
    <row r="100" spans="2:12" s="10" customFormat="1" ht="19.899999999999999" customHeight="1">
      <c r="B100" s="168"/>
      <c r="C100" s="169"/>
      <c r="D100" s="170" t="s">
        <v>107</v>
      </c>
      <c r="E100" s="171"/>
      <c r="F100" s="171"/>
      <c r="G100" s="171"/>
      <c r="H100" s="171"/>
      <c r="I100" s="172"/>
      <c r="J100" s="173">
        <f>J207</f>
        <v>0</v>
      </c>
      <c r="K100" s="169"/>
      <c r="L100" s="174"/>
    </row>
    <row r="101" spans="2:12" s="10" customFormat="1" ht="19.899999999999999" customHeight="1">
      <c r="B101" s="168"/>
      <c r="C101" s="169"/>
      <c r="D101" s="170" t="s">
        <v>108</v>
      </c>
      <c r="E101" s="171"/>
      <c r="F101" s="171"/>
      <c r="G101" s="171"/>
      <c r="H101" s="171"/>
      <c r="I101" s="172"/>
      <c r="J101" s="173">
        <f>J264</f>
        <v>0</v>
      </c>
      <c r="K101" s="169"/>
      <c r="L101" s="174"/>
    </row>
    <row r="102" spans="2:12" s="10" customFormat="1" ht="19.899999999999999" customHeight="1">
      <c r="B102" s="168"/>
      <c r="C102" s="169"/>
      <c r="D102" s="170" t="s">
        <v>109</v>
      </c>
      <c r="E102" s="171"/>
      <c r="F102" s="171"/>
      <c r="G102" s="171"/>
      <c r="H102" s="171"/>
      <c r="I102" s="172"/>
      <c r="J102" s="173">
        <f>J267</f>
        <v>0</v>
      </c>
      <c r="K102" s="169"/>
      <c r="L102" s="174"/>
    </row>
    <row r="103" spans="2:12" s="10" customFormat="1" ht="19.899999999999999" customHeight="1">
      <c r="B103" s="168"/>
      <c r="C103" s="169"/>
      <c r="D103" s="170" t="s">
        <v>110</v>
      </c>
      <c r="E103" s="171"/>
      <c r="F103" s="171"/>
      <c r="G103" s="171"/>
      <c r="H103" s="171"/>
      <c r="I103" s="172"/>
      <c r="J103" s="173">
        <f>J325</f>
        <v>0</v>
      </c>
      <c r="K103" s="169"/>
      <c r="L103" s="174"/>
    </row>
    <row r="104" spans="2:12" s="10" customFormat="1" ht="19.899999999999999" customHeight="1">
      <c r="B104" s="168"/>
      <c r="C104" s="169"/>
      <c r="D104" s="170" t="s">
        <v>111</v>
      </c>
      <c r="E104" s="171"/>
      <c r="F104" s="171"/>
      <c r="G104" s="171"/>
      <c r="H104" s="171"/>
      <c r="I104" s="172"/>
      <c r="J104" s="173">
        <f>J329</f>
        <v>0</v>
      </c>
      <c r="K104" s="169"/>
      <c r="L104" s="174"/>
    </row>
    <row r="105" spans="2:12" s="10" customFormat="1" ht="19.899999999999999" customHeight="1">
      <c r="B105" s="168"/>
      <c r="C105" s="169"/>
      <c r="D105" s="170" t="s">
        <v>112</v>
      </c>
      <c r="E105" s="171"/>
      <c r="F105" s="171"/>
      <c r="G105" s="171"/>
      <c r="H105" s="171"/>
      <c r="I105" s="172"/>
      <c r="J105" s="173">
        <f>J456</f>
        <v>0</v>
      </c>
      <c r="K105" s="169"/>
      <c r="L105" s="174"/>
    </row>
    <row r="106" spans="2:12" s="10" customFormat="1" ht="19.899999999999999" customHeight="1">
      <c r="B106" s="168"/>
      <c r="C106" s="169"/>
      <c r="D106" s="170" t="s">
        <v>113</v>
      </c>
      <c r="E106" s="171"/>
      <c r="F106" s="171"/>
      <c r="G106" s="171"/>
      <c r="H106" s="171"/>
      <c r="I106" s="172"/>
      <c r="J106" s="173">
        <f>J469</f>
        <v>0</v>
      </c>
      <c r="K106" s="169"/>
      <c r="L106" s="174"/>
    </row>
    <row r="107" spans="2:12" s="9" customFormat="1" ht="24.95" customHeight="1">
      <c r="B107" s="161"/>
      <c r="C107" s="162"/>
      <c r="D107" s="163" t="s">
        <v>114</v>
      </c>
      <c r="E107" s="164"/>
      <c r="F107" s="164"/>
      <c r="G107" s="164"/>
      <c r="H107" s="164"/>
      <c r="I107" s="165"/>
      <c r="J107" s="166">
        <f>J471</f>
        <v>0</v>
      </c>
      <c r="K107" s="162"/>
      <c r="L107" s="167"/>
    </row>
    <row r="108" spans="2:12" s="10" customFormat="1" ht="19.899999999999999" customHeight="1">
      <c r="B108" s="168"/>
      <c r="C108" s="169"/>
      <c r="D108" s="170" t="s">
        <v>115</v>
      </c>
      <c r="E108" s="171"/>
      <c r="F108" s="171"/>
      <c r="G108" s="171"/>
      <c r="H108" s="171"/>
      <c r="I108" s="172"/>
      <c r="J108" s="173">
        <f>J472</f>
        <v>0</v>
      </c>
      <c r="K108" s="169"/>
      <c r="L108" s="174"/>
    </row>
    <row r="109" spans="2:12" s="10" customFormat="1" ht="19.899999999999999" customHeight="1">
      <c r="B109" s="168"/>
      <c r="C109" s="169"/>
      <c r="D109" s="170" t="s">
        <v>116</v>
      </c>
      <c r="E109" s="171"/>
      <c r="F109" s="171"/>
      <c r="G109" s="171"/>
      <c r="H109" s="171"/>
      <c r="I109" s="172"/>
      <c r="J109" s="173">
        <f>J519</f>
        <v>0</v>
      </c>
      <c r="K109" s="169"/>
      <c r="L109" s="174"/>
    </row>
    <row r="110" spans="2:12" s="10" customFormat="1" ht="19.899999999999999" customHeight="1">
      <c r="B110" s="168"/>
      <c r="C110" s="169"/>
      <c r="D110" s="170" t="s">
        <v>117</v>
      </c>
      <c r="E110" s="171"/>
      <c r="F110" s="171"/>
      <c r="G110" s="171"/>
      <c r="H110" s="171"/>
      <c r="I110" s="172"/>
      <c r="J110" s="173">
        <f>J528</f>
        <v>0</v>
      </c>
      <c r="K110" s="169"/>
      <c r="L110" s="174"/>
    </row>
    <row r="111" spans="2:12" s="10" customFormat="1" ht="19.899999999999999" customHeight="1">
      <c r="B111" s="168"/>
      <c r="C111" s="169"/>
      <c r="D111" s="170" t="s">
        <v>118</v>
      </c>
      <c r="E111" s="171"/>
      <c r="F111" s="171"/>
      <c r="G111" s="171"/>
      <c r="H111" s="171"/>
      <c r="I111" s="172"/>
      <c r="J111" s="173">
        <f>J562</f>
        <v>0</v>
      </c>
      <c r="K111" s="169"/>
      <c r="L111" s="174"/>
    </row>
    <row r="112" spans="2:12" s="10" customFormat="1" ht="19.899999999999999" customHeight="1">
      <c r="B112" s="168"/>
      <c r="C112" s="169"/>
      <c r="D112" s="170" t="s">
        <v>119</v>
      </c>
      <c r="E112" s="171"/>
      <c r="F112" s="171"/>
      <c r="G112" s="171"/>
      <c r="H112" s="171"/>
      <c r="I112" s="172"/>
      <c r="J112" s="173">
        <f>J568</f>
        <v>0</v>
      </c>
      <c r="K112" s="169"/>
      <c r="L112" s="174"/>
    </row>
    <row r="113" spans="1:31" s="10" customFormat="1" ht="19.899999999999999" customHeight="1">
      <c r="B113" s="168"/>
      <c r="C113" s="169"/>
      <c r="D113" s="170" t="s">
        <v>120</v>
      </c>
      <c r="E113" s="171"/>
      <c r="F113" s="171"/>
      <c r="G113" s="171"/>
      <c r="H113" s="171"/>
      <c r="I113" s="172"/>
      <c r="J113" s="173">
        <f>J583</f>
        <v>0</v>
      </c>
      <c r="K113" s="169"/>
      <c r="L113" s="174"/>
    </row>
    <row r="114" spans="1:31" s="10" customFormat="1" ht="19.899999999999999" customHeight="1">
      <c r="B114" s="168"/>
      <c r="C114" s="169"/>
      <c r="D114" s="170" t="s">
        <v>121</v>
      </c>
      <c r="E114" s="171"/>
      <c r="F114" s="171"/>
      <c r="G114" s="171"/>
      <c r="H114" s="171"/>
      <c r="I114" s="172"/>
      <c r="J114" s="173">
        <f>J587</f>
        <v>0</v>
      </c>
      <c r="K114" s="169"/>
      <c r="L114" s="174"/>
    </row>
    <row r="115" spans="1:31" s="10" customFormat="1" ht="19.899999999999999" customHeight="1">
      <c r="B115" s="168"/>
      <c r="C115" s="169"/>
      <c r="D115" s="170" t="s">
        <v>122</v>
      </c>
      <c r="E115" s="171"/>
      <c r="F115" s="171"/>
      <c r="G115" s="171"/>
      <c r="H115" s="171"/>
      <c r="I115" s="172"/>
      <c r="J115" s="173">
        <f>J605</f>
        <v>0</v>
      </c>
      <c r="K115" s="169"/>
      <c r="L115" s="174"/>
    </row>
    <row r="116" spans="1:31" s="10" customFormat="1" ht="19.899999999999999" customHeight="1">
      <c r="B116" s="168"/>
      <c r="C116" s="169"/>
      <c r="D116" s="170" t="s">
        <v>123</v>
      </c>
      <c r="E116" s="171"/>
      <c r="F116" s="171"/>
      <c r="G116" s="171"/>
      <c r="H116" s="171"/>
      <c r="I116" s="172"/>
      <c r="J116" s="173">
        <f>J620</f>
        <v>0</v>
      </c>
      <c r="K116" s="169"/>
      <c r="L116" s="174"/>
    </row>
    <row r="117" spans="1:31" s="10" customFormat="1" ht="19.899999999999999" customHeight="1">
      <c r="B117" s="168"/>
      <c r="C117" s="169"/>
      <c r="D117" s="170" t="s">
        <v>124</v>
      </c>
      <c r="E117" s="171"/>
      <c r="F117" s="171"/>
      <c r="G117" s="171"/>
      <c r="H117" s="171"/>
      <c r="I117" s="172"/>
      <c r="J117" s="173">
        <f>J631</f>
        <v>0</v>
      </c>
      <c r="K117" s="169"/>
      <c r="L117" s="174"/>
    </row>
    <row r="118" spans="1:31" s="10" customFormat="1" ht="19.899999999999999" customHeight="1">
      <c r="B118" s="168"/>
      <c r="C118" s="169"/>
      <c r="D118" s="170" t="s">
        <v>125</v>
      </c>
      <c r="E118" s="171"/>
      <c r="F118" s="171"/>
      <c r="G118" s="171"/>
      <c r="H118" s="171"/>
      <c r="I118" s="172"/>
      <c r="J118" s="173">
        <f>J647</f>
        <v>0</v>
      </c>
      <c r="K118" s="169"/>
      <c r="L118" s="174"/>
    </row>
    <row r="119" spans="1:31" s="9" customFormat="1" ht="24.95" customHeight="1">
      <c r="B119" s="161"/>
      <c r="C119" s="162"/>
      <c r="D119" s="163" t="s">
        <v>126</v>
      </c>
      <c r="E119" s="164"/>
      <c r="F119" s="164"/>
      <c r="G119" s="164"/>
      <c r="H119" s="164"/>
      <c r="I119" s="165"/>
      <c r="J119" s="166">
        <f>J660</f>
        <v>0</v>
      </c>
      <c r="K119" s="162"/>
      <c r="L119" s="167"/>
    </row>
    <row r="120" spans="1:31" s="10" customFormat="1" ht="19.899999999999999" customHeight="1">
      <c r="B120" s="168"/>
      <c r="C120" s="169"/>
      <c r="D120" s="170" t="s">
        <v>127</v>
      </c>
      <c r="E120" s="171"/>
      <c r="F120" s="171"/>
      <c r="G120" s="171"/>
      <c r="H120" s="171"/>
      <c r="I120" s="172"/>
      <c r="J120" s="173">
        <f>J661</f>
        <v>0</v>
      </c>
      <c r="K120" s="169"/>
      <c r="L120" s="174"/>
    </row>
    <row r="121" spans="1:31" s="2" customFormat="1" ht="21.75" customHeight="1">
      <c r="A121" s="34"/>
      <c r="B121" s="35"/>
      <c r="C121" s="36"/>
      <c r="D121" s="36"/>
      <c r="E121" s="36"/>
      <c r="F121" s="36"/>
      <c r="G121" s="36"/>
      <c r="H121" s="36"/>
      <c r="I121" s="115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6.95" customHeight="1">
      <c r="A122" s="34"/>
      <c r="B122" s="54"/>
      <c r="C122" s="55"/>
      <c r="D122" s="55"/>
      <c r="E122" s="55"/>
      <c r="F122" s="55"/>
      <c r="G122" s="55"/>
      <c r="H122" s="55"/>
      <c r="I122" s="152"/>
      <c r="J122" s="55"/>
      <c r="K122" s="55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6" spans="1:31" s="2" customFormat="1" ht="6.95" customHeight="1">
      <c r="A126" s="34"/>
      <c r="B126" s="56"/>
      <c r="C126" s="57"/>
      <c r="D126" s="57"/>
      <c r="E126" s="57"/>
      <c r="F126" s="57"/>
      <c r="G126" s="57"/>
      <c r="H126" s="57"/>
      <c r="I126" s="155"/>
      <c r="J126" s="57"/>
      <c r="K126" s="57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24.95" customHeight="1">
      <c r="A127" s="34"/>
      <c r="B127" s="35"/>
      <c r="C127" s="23" t="s">
        <v>128</v>
      </c>
      <c r="D127" s="36"/>
      <c r="E127" s="36"/>
      <c r="F127" s="36"/>
      <c r="G127" s="36"/>
      <c r="H127" s="36"/>
      <c r="I127" s="115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6.95" customHeight="1">
      <c r="A128" s="34"/>
      <c r="B128" s="35"/>
      <c r="C128" s="36"/>
      <c r="D128" s="36"/>
      <c r="E128" s="36"/>
      <c r="F128" s="36"/>
      <c r="G128" s="36"/>
      <c r="H128" s="36"/>
      <c r="I128" s="115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2" customHeight="1">
      <c r="A129" s="34"/>
      <c r="B129" s="35"/>
      <c r="C129" s="29" t="s">
        <v>16</v>
      </c>
      <c r="D129" s="36"/>
      <c r="E129" s="36"/>
      <c r="F129" s="36"/>
      <c r="G129" s="36"/>
      <c r="H129" s="36"/>
      <c r="I129" s="115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6.5" customHeight="1">
      <c r="A130" s="34"/>
      <c r="B130" s="35"/>
      <c r="C130" s="36"/>
      <c r="D130" s="36"/>
      <c r="E130" s="616" t="str">
        <f>E7</f>
        <v>Nový vodojem a rekonstrukce stávajícího vodojemu Český Brod</v>
      </c>
      <c r="F130" s="617"/>
      <c r="G130" s="617"/>
      <c r="H130" s="617"/>
      <c r="I130" s="115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2" customHeight="1">
      <c r="A131" s="34"/>
      <c r="B131" s="35"/>
      <c r="C131" s="29" t="s">
        <v>97</v>
      </c>
      <c r="D131" s="36"/>
      <c r="E131" s="36"/>
      <c r="F131" s="36"/>
      <c r="G131" s="36"/>
      <c r="H131" s="36"/>
      <c r="I131" s="115"/>
      <c r="J131" s="36"/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16.5" customHeight="1">
      <c r="A132" s="34"/>
      <c r="B132" s="35"/>
      <c r="C132" s="36"/>
      <c r="D132" s="36"/>
      <c r="E132" s="590" t="str">
        <f>E9</f>
        <v>SO 01 - Nový vodojem 900 m3 a rekonstrukce stávajícího</v>
      </c>
      <c r="F132" s="615"/>
      <c r="G132" s="615"/>
      <c r="H132" s="615"/>
      <c r="I132" s="115"/>
      <c r="J132" s="36"/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6.95" customHeight="1">
      <c r="A133" s="34"/>
      <c r="B133" s="35"/>
      <c r="C133" s="36"/>
      <c r="D133" s="36"/>
      <c r="E133" s="36"/>
      <c r="F133" s="36"/>
      <c r="G133" s="36"/>
      <c r="H133" s="36"/>
      <c r="I133" s="115"/>
      <c r="J133" s="36"/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2" customFormat="1" ht="12" customHeight="1">
      <c r="A134" s="34"/>
      <c r="B134" s="35"/>
      <c r="C134" s="29" t="s">
        <v>20</v>
      </c>
      <c r="D134" s="36"/>
      <c r="E134" s="36"/>
      <c r="F134" s="27" t="str">
        <f>F12</f>
        <v xml:space="preserve"> </v>
      </c>
      <c r="G134" s="36"/>
      <c r="H134" s="36"/>
      <c r="I134" s="117" t="s">
        <v>22</v>
      </c>
      <c r="J134" s="66" t="str">
        <f>IF(J12="","",J12)</f>
        <v>22. 11. 2019</v>
      </c>
      <c r="K134" s="36"/>
      <c r="L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5" s="2" customFormat="1" ht="6.95" customHeight="1">
      <c r="A135" s="34"/>
      <c r="B135" s="35"/>
      <c r="C135" s="36"/>
      <c r="D135" s="36"/>
      <c r="E135" s="36"/>
      <c r="F135" s="36"/>
      <c r="G135" s="36"/>
      <c r="H135" s="36"/>
      <c r="I135" s="115"/>
      <c r="J135" s="36"/>
      <c r="K135" s="36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65" s="2" customFormat="1" ht="15.2" customHeight="1">
      <c r="A136" s="34"/>
      <c r="B136" s="35"/>
      <c r="C136" s="29" t="s">
        <v>24</v>
      </c>
      <c r="D136" s="36"/>
      <c r="E136" s="36"/>
      <c r="F136" s="27" t="str">
        <f>E15</f>
        <v xml:space="preserve"> </v>
      </c>
      <c r="G136" s="36"/>
      <c r="H136" s="36"/>
      <c r="I136" s="117" t="s">
        <v>29</v>
      </c>
      <c r="J136" s="32" t="str">
        <f>E21</f>
        <v xml:space="preserve"> </v>
      </c>
      <c r="K136" s="36"/>
      <c r="L136" s="51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pans="1:65" s="2" customFormat="1" ht="15.2" customHeight="1">
      <c r="A137" s="34"/>
      <c r="B137" s="35"/>
      <c r="C137" s="29" t="s">
        <v>27</v>
      </c>
      <c r="D137" s="36"/>
      <c r="E137" s="36"/>
      <c r="F137" s="27" t="str">
        <f>IF(E18="","",E18)</f>
        <v>Vyplň údaj</v>
      </c>
      <c r="G137" s="36"/>
      <c r="H137" s="36"/>
      <c r="I137" s="117" t="s">
        <v>31</v>
      </c>
      <c r="J137" s="32" t="str">
        <f>E24</f>
        <v xml:space="preserve"> </v>
      </c>
      <c r="K137" s="36"/>
      <c r="L137" s="51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  <row r="138" spans="1:65" s="2" customFormat="1" ht="10.35" customHeight="1">
      <c r="A138" s="34"/>
      <c r="B138" s="35"/>
      <c r="C138" s="36"/>
      <c r="D138" s="36"/>
      <c r="E138" s="36"/>
      <c r="F138" s="36"/>
      <c r="G138" s="36"/>
      <c r="H138" s="36"/>
      <c r="I138" s="115"/>
      <c r="J138" s="36"/>
      <c r="K138" s="36"/>
      <c r="L138" s="51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  <row r="139" spans="1:65" s="11" customFormat="1" ht="29.25" customHeight="1">
      <c r="A139" s="175"/>
      <c r="B139" s="176"/>
      <c r="C139" s="177" t="s">
        <v>129</v>
      </c>
      <c r="D139" s="178" t="s">
        <v>58</v>
      </c>
      <c r="E139" s="178" t="s">
        <v>54</v>
      </c>
      <c r="F139" s="178" t="s">
        <v>55</v>
      </c>
      <c r="G139" s="178" t="s">
        <v>130</v>
      </c>
      <c r="H139" s="178" t="s">
        <v>131</v>
      </c>
      <c r="I139" s="179" t="s">
        <v>132</v>
      </c>
      <c r="J139" s="180" t="s">
        <v>101</v>
      </c>
      <c r="K139" s="181" t="s">
        <v>133</v>
      </c>
      <c r="L139" s="182"/>
      <c r="M139" s="75" t="s">
        <v>1</v>
      </c>
      <c r="N139" s="76" t="s">
        <v>37</v>
      </c>
      <c r="O139" s="76" t="s">
        <v>134</v>
      </c>
      <c r="P139" s="76" t="s">
        <v>135</v>
      </c>
      <c r="Q139" s="76" t="s">
        <v>136</v>
      </c>
      <c r="R139" s="76" t="s">
        <v>137</v>
      </c>
      <c r="S139" s="76" t="s">
        <v>138</v>
      </c>
      <c r="T139" s="77" t="s">
        <v>139</v>
      </c>
      <c r="U139" s="175"/>
      <c r="V139" s="175"/>
      <c r="W139" s="175"/>
      <c r="X139" s="175"/>
      <c r="Y139" s="175"/>
      <c r="Z139" s="175"/>
      <c r="AA139" s="175"/>
      <c r="AB139" s="175"/>
      <c r="AC139" s="175"/>
      <c r="AD139" s="175"/>
      <c r="AE139" s="175"/>
    </row>
    <row r="140" spans="1:65" s="2" customFormat="1" ht="22.9" customHeight="1">
      <c r="A140" s="34"/>
      <c r="B140" s="35"/>
      <c r="C140" s="82" t="s">
        <v>140</v>
      </c>
      <c r="D140" s="36"/>
      <c r="E140" s="36"/>
      <c r="F140" s="36"/>
      <c r="G140" s="36"/>
      <c r="H140" s="36"/>
      <c r="I140" s="115"/>
      <c r="J140" s="183">
        <f>BK140</f>
        <v>0</v>
      </c>
      <c r="K140" s="36"/>
      <c r="L140" s="39"/>
      <c r="M140" s="78"/>
      <c r="N140" s="184"/>
      <c r="O140" s="79"/>
      <c r="P140" s="185">
        <f>P141+P471+P660</f>
        <v>0</v>
      </c>
      <c r="Q140" s="79"/>
      <c r="R140" s="185">
        <f>R141+R471+R660</f>
        <v>2266.2006899199996</v>
      </c>
      <c r="S140" s="79"/>
      <c r="T140" s="186">
        <f>T141+T471+T660</f>
        <v>283.65930700000007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72</v>
      </c>
      <c r="AU140" s="17" t="s">
        <v>103</v>
      </c>
      <c r="BK140" s="187">
        <f>BK141+BK471+BK660</f>
        <v>0</v>
      </c>
    </row>
    <row r="141" spans="1:65" s="12" customFormat="1" ht="25.9" customHeight="1">
      <c r="B141" s="188"/>
      <c r="C141" s="189"/>
      <c r="D141" s="190" t="s">
        <v>72</v>
      </c>
      <c r="E141" s="191" t="s">
        <v>141</v>
      </c>
      <c r="F141" s="191" t="s">
        <v>142</v>
      </c>
      <c r="G141" s="189"/>
      <c r="H141" s="189"/>
      <c r="I141" s="192"/>
      <c r="J141" s="193">
        <f>BK141</f>
        <v>0</v>
      </c>
      <c r="K141" s="189"/>
      <c r="L141" s="194"/>
      <c r="M141" s="195"/>
      <c r="N141" s="196"/>
      <c r="O141" s="196"/>
      <c r="P141" s="197">
        <f>P142+P195+P207+P264+P267+P325+P329+P456+P469</f>
        <v>0</v>
      </c>
      <c r="Q141" s="196"/>
      <c r="R141" s="197">
        <f>R142+R195+R207+R264+R267+R325+R329+R456+R469</f>
        <v>2237.6263919199996</v>
      </c>
      <c r="S141" s="196"/>
      <c r="T141" s="198">
        <f>T142+T195+T207+T264+T267+T325+T329+T456+T469</f>
        <v>272.66194000000007</v>
      </c>
      <c r="AR141" s="199" t="s">
        <v>81</v>
      </c>
      <c r="AT141" s="200" t="s">
        <v>72</v>
      </c>
      <c r="AU141" s="200" t="s">
        <v>73</v>
      </c>
      <c r="AY141" s="199" t="s">
        <v>143</v>
      </c>
      <c r="BK141" s="201">
        <f>BK142+BK195+BK207+BK264+BK267+BK325+BK329+BK456+BK469</f>
        <v>0</v>
      </c>
    </row>
    <row r="142" spans="1:65" s="12" customFormat="1" ht="22.9" customHeight="1">
      <c r="B142" s="188"/>
      <c r="C142" s="189"/>
      <c r="D142" s="190" t="s">
        <v>72</v>
      </c>
      <c r="E142" s="202" t="s">
        <v>81</v>
      </c>
      <c r="F142" s="202" t="s">
        <v>144</v>
      </c>
      <c r="G142" s="189"/>
      <c r="H142" s="189"/>
      <c r="I142" s="192"/>
      <c r="J142" s="203">
        <f>BK142</f>
        <v>0</v>
      </c>
      <c r="K142" s="189"/>
      <c r="L142" s="194"/>
      <c r="M142" s="195"/>
      <c r="N142" s="196"/>
      <c r="O142" s="196"/>
      <c r="P142" s="197">
        <f>SUM(P143:P194)</f>
        <v>0</v>
      </c>
      <c r="Q142" s="196"/>
      <c r="R142" s="197">
        <f>SUM(R143:R194)</f>
        <v>1.5047900000000001</v>
      </c>
      <c r="S142" s="196"/>
      <c r="T142" s="198">
        <f>SUM(T143:T194)</f>
        <v>0</v>
      </c>
      <c r="AR142" s="199" t="s">
        <v>81</v>
      </c>
      <c r="AT142" s="200" t="s">
        <v>72</v>
      </c>
      <c r="AU142" s="200" t="s">
        <v>81</v>
      </c>
      <c r="AY142" s="199" t="s">
        <v>143</v>
      </c>
      <c r="BK142" s="201">
        <f>SUM(BK143:BK194)</f>
        <v>0</v>
      </c>
    </row>
    <row r="143" spans="1:65" s="2" customFormat="1" ht="16.5" customHeight="1">
      <c r="A143" s="34"/>
      <c r="B143" s="35"/>
      <c r="C143" s="204" t="s">
        <v>81</v>
      </c>
      <c r="D143" s="204" t="s">
        <v>145</v>
      </c>
      <c r="E143" s="205" t="s">
        <v>146</v>
      </c>
      <c r="F143" s="206" t="s">
        <v>147</v>
      </c>
      <c r="G143" s="207" t="s">
        <v>148</v>
      </c>
      <c r="H143" s="208">
        <v>356.4</v>
      </c>
      <c r="I143" s="209"/>
      <c r="J143" s="210">
        <f>ROUND(I143*H143,2)</f>
        <v>0</v>
      </c>
      <c r="K143" s="211"/>
      <c r="L143" s="39"/>
      <c r="M143" s="212" t="s">
        <v>1</v>
      </c>
      <c r="N143" s="213" t="s">
        <v>38</v>
      </c>
      <c r="O143" s="71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6" t="s">
        <v>149</v>
      </c>
      <c r="AT143" s="216" t="s">
        <v>145</v>
      </c>
      <c r="AU143" s="216" t="s">
        <v>83</v>
      </c>
      <c r="AY143" s="17" t="s">
        <v>143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7" t="s">
        <v>81</v>
      </c>
      <c r="BK143" s="217">
        <f>ROUND(I143*H143,2)</f>
        <v>0</v>
      </c>
      <c r="BL143" s="17" t="s">
        <v>149</v>
      </c>
      <c r="BM143" s="216" t="s">
        <v>150</v>
      </c>
    </row>
    <row r="144" spans="1:65" s="13" customFormat="1">
      <c r="B144" s="218"/>
      <c r="C144" s="219"/>
      <c r="D144" s="220" t="s">
        <v>151</v>
      </c>
      <c r="E144" s="221" t="s">
        <v>1</v>
      </c>
      <c r="F144" s="222" t="s">
        <v>152</v>
      </c>
      <c r="G144" s="219"/>
      <c r="H144" s="223">
        <v>151.19999999999999</v>
      </c>
      <c r="I144" s="224"/>
      <c r="J144" s="219"/>
      <c r="K144" s="219"/>
      <c r="L144" s="225"/>
      <c r="M144" s="226"/>
      <c r="N144" s="227"/>
      <c r="O144" s="227"/>
      <c r="P144" s="227"/>
      <c r="Q144" s="227"/>
      <c r="R144" s="227"/>
      <c r="S144" s="227"/>
      <c r="T144" s="228"/>
      <c r="AT144" s="229" t="s">
        <v>151</v>
      </c>
      <c r="AU144" s="229" t="s">
        <v>83</v>
      </c>
      <c r="AV144" s="13" t="s">
        <v>83</v>
      </c>
      <c r="AW144" s="13" t="s">
        <v>30</v>
      </c>
      <c r="AX144" s="13" t="s">
        <v>73</v>
      </c>
      <c r="AY144" s="229" t="s">
        <v>143</v>
      </c>
    </row>
    <row r="145" spans="1:65" s="13" customFormat="1">
      <c r="B145" s="218"/>
      <c r="C145" s="219"/>
      <c r="D145" s="220" t="s">
        <v>151</v>
      </c>
      <c r="E145" s="221" t="s">
        <v>1</v>
      </c>
      <c r="F145" s="222" t="s">
        <v>153</v>
      </c>
      <c r="G145" s="219"/>
      <c r="H145" s="223">
        <v>108</v>
      </c>
      <c r="I145" s="224"/>
      <c r="J145" s="219"/>
      <c r="K145" s="219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151</v>
      </c>
      <c r="AU145" s="229" t="s">
        <v>83</v>
      </c>
      <c r="AV145" s="13" t="s">
        <v>83</v>
      </c>
      <c r="AW145" s="13" t="s">
        <v>30</v>
      </c>
      <c r="AX145" s="13" t="s">
        <v>73</v>
      </c>
      <c r="AY145" s="229" t="s">
        <v>143</v>
      </c>
    </row>
    <row r="146" spans="1:65" s="13" customFormat="1">
      <c r="B146" s="218"/>
      <c r="C146" s="219"/>
      <c r="D146" s="220" t="s">
        <v>151</v>
      </c>
      <c r="E146" s="221" t="s">
        <v>1</v>
      </c>
      <c r="F146" s="222" t="s">
        <v>154</v>
      </c>
      <c r="G146" s="219"/>
      <c r="H146" s="223">
        <v>97.2</v>
      </c>
      <c r="I146" s="224"/>
      <c r="J146" s="219"/>
      <c r="K146" s="219"/>
      <c r="L146" s="225"/>
      <c r="M146" s="226"/>
      <c r="N146" s="227"/>
      <c r="O146" s="227"/>
      <c r="P146" s="227"/>
      <c r="Q146" s="227"/>
      <c r="R146" s="227"/>
      <c r="S146" s="227"/>
      <c r="T146" s="228"/>
      <c r="AT146" s="229" t="s">
        <v>151</v>
      </c>
      <c r="AU146" s="229" t="s">
        <v>83</v>
      </c>
      <c r="AV146" s="13" t="s">
        <v>83</v>
      </c>
      <c r="AW146" s="13" t="s">
        <v>30</v>
      </c>
      <c r="AX146" s="13" t="s">
        <v>73</v>
      </c>
      <c r="AY146" s="229" t="s">
        <v>143</v>
      </c>
    </row>
    <row r="147" spans="1:65" s="14" customFormat="1">
      <c r="B147" s="230"/>
      <c r="C147" s="231"/>
      <c r="D147" s="220" t="s">
        <v>151</v>
      </c>
      <c r="E147" s="232" t="s">
        <v>1</v>
      </c>
      <c r="F147" s="233" t="s">
        <v>155</v>
      </c>
      <c r="G147" s="231"/>
      <c r="H147" s="234">
        <v>356.4</v>
      </c>
      <c r="I147" s="235"/>
      <c r="J147" s="231"/>
      <c r="K147" s="231"/>
      <c r="L147" s="236"/>
      <c r="M147" s="237"/>
      <c r="N147" s="238"/>
      <c r="O147" s="238"/>
      <c r="P147" s="238"/>
      <c r="Q147" s="238"/>
      <c r="R147" s="238"/>
      <c r="S147" s="238"/>
      <c r="T147" s="239"/>
      <c r="AT147" s="240" t="s">
        <v>151</v>
      </c>
      <c r="AU147" s="240" t="s">
        <v>83</v>
      </c>
      <c r="AV147" s="14" t="s">
        <v>149</v>
      </c>
      <c r="AW147" s="14" t="s">
        <v>30</v>
      </c>
      <c r="AX147" s="14" t="s">
        <v>81</v>
      </c>
      <c r="AY147" s="240" t="s">
        <v>143</v>
      </c>
    </row>
    <row r="148" spans="1:65" s="2" customFormat="1" ht="16.5" customHeight="1">
      <c r="A148" s="34"/>
      <c r="B148" s="35"/>
      <c r="C148" s="204" t="s">
        <v>83</v>
      </c>
      <c r="D148" s="204" t="s">
        <v>145</v>
      </c>
      <c r="E148" s="205" t="s">
        <v>156</v>
      </c>
      <c r="F148" s="206" t="s">
        <v>157</v>
      </c>
      <c r="G148" s="207" t="s">
        <v>148</v>
      </c>
      <c r="H148" s="208">
        <v>497.2</v>
      </c>
      <c r="I148" s="209"/>
      <c r="J148" s="210">
        <f>ROUND(I148*H148,2)</f>
        <v>0</v>
      </c>
      <c r="K148" s="211"/>
      <c r="L148" s="39"/>
      <c r="M148" s="212" t="s">
        <v>1</v>
      </c>
      <c r="N148" s="213" t="s">
        <v>38</v>
      </c>
      <c r="O148" s="71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6" t="s">
        <v>149</v>
      </c>
      <c r="AT148" s="216" t="s">
        <v>145</v>
      </c>
      <c r="AU148" s="216" t="s">
        <v>83</v>
      </c>
      <c r="AY148" s="17" t="s">
        <v>143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7" t="s">
        <v>81</v>
      </c>
      <c r="BK148" s="217">
        <f>ROUND(I148*H148,2)</f>
        <v>0</v>
      </c>
      <c r="BL148" s="17" t="s">
        <v>149</v>
      </c>
      <c r="BM148" s="216" t="s">
        <v>158</v>
      </c>
    </row>
    <row r="149" spans="1:65" s="13" customFormat="1">
      <c r="B149" s="218"/>
      <c r="C149" s="219"/>
      <c r="D149" s="220" t="s">
        <v>151</v>
      </c>
      <c r="E149" s="221" t="s">
        <v>1</v>
      </c>
      <c r="F149" s="222" t="s">
        <v>159</v>
      </c>
      <c r="G149" s="219"/>
      <c r="H149" s="223">
        <v>97.2</v>
      </c>
      <c r="I149" s="224"/>
      <c r="J149" s="219"/>
      <c r="K149" s="219"/>
      <c r="L149" s="225"/>
      <c r="M149" s="226"/>
      <c r="N149" s="227"/>
      <c r="O149" s="227"/>
      <c r="P149" s="227"/>
      <c r="Q149" s="227"/>
      <c r="R149" s="227"/>
      <c r="S149" s="227"/>
      <c r="T149" s="228"/>
      <c r="AT149" s="229" t="s">
        <v>151</v>
      </c>
      <c r="AU149" s="229" t="s">
        <v>83</v>
      </c>
      <c r="AV149" s="13" t="s">
        <v>83</v>
      </c>
      <c r="AW149" s="13" t="s">
        <v>30</v>
      </c>
      <c r="AX149" s="13" t="s">
        <v>73</v>
      </c>
      <c r="AY149" s="229" t="s">
        <v>143</v>
      </c>
    </row>
    <row r="150" spans="1:65" s="13" customFormat="1">
      <c r="B150" s="218"/>
      <c r="C150" s="219"/>
      <c r="D150" s="220" t="s">
        <v>151</v>
      </c>
      <c r="E150" s="221" t="s">
        <v>1</v>
      </c>
      <c r="F150" s="222" t="s">
        <v>160</v>
      </c>
      <c r="G150" s="219"/>
      <c r="H150" s="223">
        <v>400</v>
      </c>
      <c r="I150" s="224"/>
      <c r="J150" s="219"/>
      <c r="K150" s="219"/>
      <c r="L150" s="225"/>
      <c r="M150" s="226"/>
      <c r="N150" s="227"/>
      <c r="O150" s="227"/>
      <c r="P150" s="227"/>
      <c r="Q150" s="227"/>
      <c r="R150" s="227"/>
      <c r="S150" s="227"/>
      <c r="T150" s="228"/>
      <c r="AT150" s="229" t="s">
        <v>151</v>
      </c>
      <c r="AU150" s="229" t="s">
        <v>83</v>
      </c>
      <c r="AV150" s="13" t="s">
        <v>83</v>
      </c>
      <c r="AW150" s="13" t="s">
        <v>30</v>
      </c>
      <c r="AX150" s="13" t="s">
        <v>73</v>
      </c>
      <c r="AY150" s="229" t="s">
        <v>143</v>
      </c>
    </row>
    <row r="151" spans="1:65" s="14" customFormat="1">
      <c r="B151" s="230"/>
      <c r="C151" s="231"/>
      <c r="D151" s="220" t="s">
        <v>151</v>
      </c>
      <c r="E151" s="232" t="s">
        <v>1</v>
      </c>
      <c r="F151" s="233" t="s">
        <v>155</v>
      </c>
      <c r="G151" s="231"/>
      <c r="H151" s="234">
        <v>497.2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AT151" s="240" t="s">
        <v>151</v>
      </c>
      <c r="AU151" s="240" t="s">
        <v>83</v>
      </c>
      <c r="AV151" s="14" t="s">
        <v>149</v>
      </c>
      <c r="AW151" s="14" t="s">
        <v>30</v>
      </c>
      <c r="AX151" s="14" t="s">
        <v>81</v>
      </c>
      <c r="AY151" s="240" t="s">
        <v>143</v>
      </c>
    </row>
    <row r="152" spans="1:65" s="2" customFormat="1" ht="16.5" customHeight="1">
      <c r="A152" s="34"/>
      <c r="B152" s="35"/>
      <c r="C152" s="204" t="s">
        <v>161</v>
      </c>
      <c r="D152" s="204" t="s">
        <v>145</v>
      </c>
      <c r="E152" s="205" t="s">
        <v>162</v>
      </c>
      <c r="F152" s="206" t="s">
        <v>163</v>
      </c>
      <c r="G152" s="207" t="s">
        <v>148</v>
      </c>
      <c r="H152" s="208">
        <v>443.10399999999998</v>
      </c>
      <c r="I152" s="209"/>
      <c r="J152" s="210">
        <f>ROUND(I152*H152,2)</f>
        <v>0</v>
      </c>
      <c r="K152" s="211"/>
      <c r="L152" s="39"/>
      <c r="M152" s="212" t="s">
        <v>1</v>
      </c>
      <c r="N152" s="213" t="s">
        <v>38</v>
      </c>
      <c r="O152" s="71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6" t="s">
        <v>149</v>
      </c>
      <c r="AT152" s="216" t="s">
        <v>145</v>
      </c>
      <c r="AU152" s="216" t="s">
        <v>83</v>
      </c>
      <c r="AY152" s="17" t="s">
        <v>143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7" t="s">
        <v>81</v>
      </c>
      <c r="BK152" s="217">
        <f>ROUND(I152*H152,2)</f>
        <v>0</v>
      </c>
      <c r="BL152" s="17" t="s">
        <v>149</v>
      </c>
      <c r="BM152" s="216" t="s">
        <v>164</v>
      </c>
    </row>
    <row r="153" spans="1:65" s="15" customFormat="1">
      <c r="B153" s="241"/>
      <c r="C153" s="242"/>
      <c r="D153" s="220" t="s">
        <v>151</v>
      </c>
      <c r="E153" s="243" t="s">
        <v>1</v>
      </c>
      <c r="F153" s="244" t="s">
        <v>165</v>
      </c>
      <c r="G153" s="242"/>
      <c r="H153" s="243" t="s">
        <v>1</v>
      </c>
      <c r="I153" s="245"/>
      <c r="J153" s="242"/>
      <c r="K153" s="242"/>
      <c r="L153" s="246"/>
      <c r="M153" s="247"/>
      <c r="N153" s="248"/>
      <c r="O153" s="248"/>
      <c r="P153" s="248"/>
      <c r="Q153" s="248"/>
      <c r="R153" s="248"/>
      <c r="S153" s="248"/>
      <c r="T153" s="249"/>
      <c r="AT153" s="250" t="s">
        <v>151</v>
      </c>
      <c r="AU153" s="250" t="s">
        <v>83</v>
      </c>
      <c r="AV153" s="15" t="s">
        <v>81</v>
      </c>
      <c r="AW153" s="15" t="s">
        <v>30</v>
      </c>
      <c r="AX153" s="15" t="s">
        <v>73</v>
      </c>
      <c r="AY153" s="250" t="s">
        <v>143</v>
      </c>
    </row>
    <row r="154" spans="1:65" s="13" customFormat="1">
      <c r="B154" s="218"/>
      <c r="C154" s="219"/>
      <c r="D154" s="220" t="s">
        <v>151</v>
      </c>
      <c r="E154" s="221" t="s">
        <v>1</v>
      </c>
      <c r="F154" s="222" t="s">
        <v>166</v>
      </c>
      <c r="G154" s="219"/>
      <c r="H154" s="223">
        <v>443.10399999999998</v>
      </c>
      <c r="I154" s="224"/>
      <c r="J154" s="219"/>
      <c r="K154" s="219"/>
      <c r="L154" s="225"/>
      <c r="M154" s="226"/>
      <c r="N154" s="227"/>
      <c r="O154" s="227"/>
      <c r="P154" s="227"/>
      <c r="Q154" s="227"/>
      <c r="R154" s="227"/>
      <c r="S154" s="227"/>
      <c r="T154" s="228"/>
      <c r="AT154" s="229" t="s">
        <v>151</v>
      </c>
      <c r="AU154" s="229" t="s">
        <v>83</v>
      </c>
      <c r="AV154" s="13" t="s">
        <v>83</v>
      </c>
      <c r="AW154" s="13" t="s">
        <v>30</v>
      </c>
      <c r="AX154" s="13" t="s">
        <v>81</v>
      </c>
      <c r="AY154" s="229" t="s">
        <v>143</v>
      </c>
    </row>
    <row r="155" spans="1:65" s="2" customFormat="1" ht="16.5" customHeight="1">
      <c r="A155" s="34"/>
      <c r="B155" s="35"/>
      <c r="C155" s="204" t="s">
        <v>149</v>
      </c>
      <c r="D155" s="204" t="s">
        <v>145</v>
      </c>
      <c r="E155" s="205" t="s">
        <v>167</v>
      </c>
      <c r="F155" s="206" t="s">
        <v>168</v>
      </c>
      <c r="G155" s="207" t="s">
        <v>148</v>
      </c>
      <c r="H155" s="208">
        <v>443.10399999999998</v>
      </c>
      <c r="I155" s="209"/>
      <c r="J155" s="210">
        <f>ROUND(I155*H155,2)</f>
        <v>0</v>
      </c>
      <c r="K155" s="211"/>
      <c r="L155" s="39"/>
      <c r="M155" s="212" t="s">
        <v>1</v>
      </c>
      <c r="N155" s="213" t="s">
        <v>38</v>
      </c>
      <c r="O155" s="71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6" t="s">
        <v>149</v>
      </c>
      <c r="AT155" s="216" t="s">
        <v>145</v>
      </c>
      <c r="AU155" s="216" t="s">
        <v>83</v>
      </c>
      <c r="AY155" s="17" t="s">
        <v>143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7" t="s">
        <v>81</v>
      </c>
      <c r="BK155" s="217">
        <f>ROUND(I155*H155,2)</f>
        <v>0</v>
      </c>
      <c r="BL155" s="17" t="s">
        <v>149</v>
      </c>
      <c r="BM155" s="216" t="s">
        <v>169</v>
      </c>
    </row>
    <row r="156" spans="1:65" s="2" customFormat="1" ht="16.5" customHeight="1">
      <c r="A156" s="34"/>
      <c r="B156" s="35"/>
      <c r="C156" s="204" t="s">
        <v>170</v>
      </c>
      <c r="D156" s="204" t="s">
        <v>145</v>
      </c>
      <c r="E156" s="205" t="s">
        <v>171</v>
      </c>
      <c r="F156" s="206" t="s">
        <v>172</v>
      </c>
      <c r="G156" s="207" t="s">
        <v>148</v>
      </c>
      <c r="H156" s="208">
        <v>1329.3119999999999</v>
      </c>
      <c r="I156" s="209"/>
      <c r="J156" s="210">
        <f>ROUND(I156*H156,2)</f>
        <v>0</v>
      </c>
      <c r="K156" s="211"/>
      <c r="L156" s="39"/>
      <c r="M156" s="212" t="s">
        <v>1</v>
      </c>
      <c r="N156" s="213" t="s">
        <v>38</v>
      </c>
      <c r="O156" s="71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6" t="s">
        <v>149</v>
      </c>
      <c r="AT156" s="216" t="s">
        <v>145</v>
      </c>
      <c r="AU156" s="216" t="s">
        <v>83</v>
      </c>
      <c r="AY156" s="17" t="s">
        <v>143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7" t="s">
        <v>81</v>
      </c>
      <c r="BK156" s="217">
        <f>ROUND(I156*H156,2)</f>
        <v>0</v>
      </c>
      <c r="BL156" s="17" t="s">
        <v>149</v>
      </c>
      <c r="BM156" s="216" t="s">
        <v>173</v>
      </c>
    </row>
    <row r="157" spans="1:65" s="15" customFormat="1">
      <c r="B157" s="241"/>
      <c r="C157" s="242"/>
      <c r="D157" s="220" t="s">
        <v>151</v>
      </c>
      <c r="E157" s="243" t="s">
        <v>1</v>
      </c>
      <c r="F157" s="244" t="s">
        <v>174</v>
      </c>
      <c r="G157" s="242"/>
      <c r="H157" s="243" t="s">
        <v>1</v>
      </c>
      <c r="I157" s="245"/>
      <c r="J157" s="242"/>
      <c r="K157" s="242"/>
      <c r="L157" s="246"/>
      <c r="M157" s="247"/>
      <c r="N157" s="248"/>
      <c r="O157" s="248"/>
      <c r="P157" s="248"/>
      <c r="Q157" s="248"/>
      <c r="R157" s="248"/>
      <c r="S157" s="248"/>
      <c r="T157" s="249"/>
      <c r="AT157" s="250" t="s">
        <v>151</v>
      </c>
      <c r="AU157" s="250" t="s">
        <v>83</v>
      </c>
      <c r="AV157" s="15" t="s">
        <v>81</v>
      </c>
      <c r="AW157" s="15" t="s">
        <v>30</v>
      </c>
      <c r="AX157" s="15" t="s">
        <v>73</v>
      </c>
      <c r="AY157" s="250" t="s">
        <v>143</v>
      </c>
    </row>
    <row r="158" spans="1:65" s="13" customFormat="1">
      <c r="B158" s="218"/>
      <c r="C158" s="219"/>
      <c r="D158" s="220" t="s">
        <v>151</v>
      </c>
      <c r="E158" s="221" t="s">
        <v>1</v>
      </c>
      <c r="F158" s="222" t="s">
        <v>175</v>
      </c>
      <c r="G158" s="219"/>
      <c r="H158" s="223">
        <v>1329.3119999999999</v>
      </c>
      <c r="I158" s="224"/>
      <c r="J158" s="219"/>
      <c r="K158" s="219"/>
      <c r="L158" s="225"/>
      <c r="M158" s="226"/>
      <c r="N158" s="227"/>
      <c r="O158" s="227"/>
      <c r="P158" s="227"/>
      <c r="Q158" s="227"/>
      <c r="R158" s="227"/>
      <c r="S158" s="227"/>
      <c r="T158" s="228"/>
      <c r="AT158" s="229" t="s">
        <v>151</v>
      </c>
      <c r="AU158" s="229" t="s">
        <v>83</v>
      </c>
      <c r="AV158" s="13" t="s">
        <v>83</v>
      </c>
      <c r="AW158" s="13" t="s">
        <v>30</v>
      </c>
      <c r="AX158" s="13" t="s">
        <v>81</v>
      </c>
      <c r="AY158" s="229" t="s">
        <v>143</v>
      </c>
    </row>
    <row r="159" spans="1:65" s="2" customFormat="1" ht="16.5" customHeight="1">
      <c r="A159" s="34"/>
      <c r="B159" s="35"/>
      <c r="C159" s="204" t="s">
        <v>176</v>
      </c>
      <c r="D159" s="204" t="s">
        <v>145</v>
      </c>
      <c r="E159" s="205" t="s">
        <v>177</v>
      </c>
      <c r="F159" s="206" t="s">
        <v>178</v>
      </c>
      <c r="G159" s="207" t="s">
        <v>148</v>
      </c>
      <c r="H159" s="208">
        <v>1329.3119999999999</v>
      </c>
      <c r="I159" s="209"/>
      <c r="J159" s="210">
        <f>ROUND(I159*H159,2)</f>
        <v>0</v>
      </c>
      <c r="K159" s="211"/>
      <c r="L159" s="39"/>
      <c r="M159" s="212" t="s">
        <v>1</v>
      </c>
      <c r="N159" s="213" t="s">
        <v>38</v>
      </c>
      <c r="O159" s="71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6" t="s">
        <v>149</v>
      </c>
      <c r="AT159" s="216" t="s">
        <v>145</v>
      </c>
      <c r="AU159" s="216" t="s">
        <v>83</v>
      </c>
      <c r="AY159" s="17" t="s">
        <v>143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7" t="s">
        <v>81</v>
      </c>
      <c r="BK159" s="217">
        <f>ROUND(I159*H159,2)</f>
        <v>0</v>
      </c>
      <c r="BL159" s="17" t="s">
        <v>149</v>
      </c>
      <c r="BM159" s="216" t="s">
        <v>179</v>
      </c>
    </row>
    <row r="160" spans="1:65" s="2" customFormat="1" ht="16.5" customHeight="1">
      <c r="A160" s="34"/>
      <c r="B160" s="35"/>
      <c r="C160" s="204" t="s">
        <v>180</v>
      </c>
      <c r="D160" s="204" t="s">
        <v>145</v>
      </c>
      <c r="E160" s="205" t="s">
        <v>181</v>
      </c>
      <c r="F160" s="206" t="s">
        <v>182</v>
      </c>
      <c r="G160" s="207" t="s">
        <v>148</v>
      </c>
      <c r="H160" s="208">
        <v>124.069</v>
      </c>
      <c r="I160" s="209"/>
      <c r="J160" s="210">
        <f>ROUND(I160*H160,2)</f>
        <v>0</v>
      </c>
      <c r="K160" s="211"/>
      <c r="L160" s="39"/>
      <c r="M160" s="212" t="s">
        <v>1</v>
      </c>
      <c r="N160" s="213" t="s">
        <v>38</v>
      </c>
      <c r="O160" s="71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6" t="s">
        <v>149</v>
      </c>
      <c r="AT160" s="216" t="s">
        <v>145</v>
      </c>
      <c r="AU160" s="216" t="s">
        <v>83</v>
      </c>
      <c r="AY160" s="17" t="s">
        <v>143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7" t="s">
        <v>81</v>
      </c>
      <c r="BK160" s="217">
        <f>ROUND(I160*H160,2)</f>
        <v>0</v>
      </c>
      <c r="BL160" s="17" t="s">
        <v>149</v>
      </c>
      <c r="BM160" s="216" t="s">
        <v>183</v>
      </c>
    </row>
    <row r="161" spans="1:65" s="13" customFormat="1">
      <c r="B161" s="218"/>
      <c r="C161" s="219"/>
      <c r="D161" s="220" t="s">
        <v>151</v>
      </c>
      <c r="E161" s="221" t="s">
        <v>1</v>
      </c>
      <c r="F161" s="222" t="s">
        <v>184</v>
      </c>
      <c r="G161" s="219"/>
      <c r="H161" s="223">
        <v>124.069</v>
      </c>
      <c r="I161" s="224"/>
      <c r="J161" s="219"/>
      <c r="K161" s="219"/>
      <c r="L161" s="225"/>
      <c r="M161" s="226"/>
      <c r="N161" s="227"/>
      <c r="O161" s="227"/>
      <c r="P161" s="227"/>
      <c r="Q161" s="227"/>
      <c r="R161" s="227"/>
      <c r="S161" s="227"/>
      <c r="T161" s="228"/>
      <c r="AT161" s="229" t="s">
        <v>151</v>
      </c>
      <c r="AU161" s="229" t="s">
        <v>83</v>
      </c>
      <c r="AV161" s="13" t="s">
        <v>83</v>
      </c>
      <c r="AW161" s="13" t="s">
        <v>30</v>
      </c>
      <c r="AX161" s="13" t="s">
        <v>81</v>
      </c>
      <c r="AY161" s="229" t="s">
        <v>143</v>
      </c>
    </row>
    <row r="162" spans="1:65" s="2" customFormat="1" ht="16.5" customHeight="1">
      <c r="A162" s="34"/>
      <c r="B162" s="35"/>
      <c r="C162" s="204" t="s">
        <v>185</v>
      </c>
      <c r="D162" s="204" t="s">
        <v>145</v>
      </c>
      <c r="E162" s="205" t="s">
        <v>186</v>
      </c>
      <c r="F162" s="206" t="s">
        <v>187</v>
      </c>
      <c r="G162" s="207" t="s">
        <v>148</v>
      </c>
      <c r="H162" s="208">
        <v>3244.8319999999999</v>
      </c>
      <c r="I162" s="209"/>
      <c r="J162" s="210">
        <f>ROUND(I162*H162,2)</f>
        <v>0</v>
      </c>
      <c r="K162" s="211"/>
      <c r="L162" s="39"/>
      <c r="M162" s="212" t="s">
        <v>1</v>
      </c>
      <c r="N162" s="213" t="s">
        <v>38</v>
      </c>
      <c r="O162" s="71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6" t="s">
        <v>149</v>
      </c>
      <c r="AT162" s="216" t="s">
        <v>145</v>
      </c>
      <c r="AU162" s="216" t="s">
        <v>83</v>
      </c>
      <c r="AY162" s="17" t="s">
        <v>143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7" t="s">
        <v>81</v>
      </c>
      <c r="BK162" s="217">
        <f>ROUND(I162*H162,2)</f>
        <v>0</v>
      </c>
      <c r="BL162" s="17" t="s">
        <v>149</v>
      </c>
      <c r="BM162" s="216" t="s">
        <v>188</v>
      </c>
    </row>
    <row r="163" spans="1:65" s="15" customFormat="1">
      <c r="B163" s="241"/>
      <c r="C163" s="242"/>
      <c r="D163" s="220" t="s">
        <v>151</v>
      </c>
      <c r="E163" s="243" t="s">
        <v>1</v>
      </c>
      <c r="F163" s="244" t="s">
        <v>189</v>
      </c>
      <c r="G163" s="242"/>
      <c r="H163" s="243" t="s">
        <v>1</v>
      </c>
      <c r="I163" s="245"/>
      <c r="J163" s="242"/>
      <c r="K163" s="242"/>
      <c r="L163" s="246"/>
      <c r="M163" s="247"/>
      <c r="N163" s="248"/>
      <c r="O163" s="248"/>
      <c r="P163" s="248"/>
      <c r="Q163" s="248"/>
      <c r="R163" s="248"/>
      <c r="S163" s="248"/>
      <c r="T163" s="249"/>
      <c r="AT163" s="250" t="s">
        <v>151</v>
      </c>
      <c r="AU163" s="250" t="s">
        <v>83</v>
      </c>
      <c r="AV163" s="15" t="s">
        <v>81</v>
      </c>
      <c r="AW163" s="15" t="s">
        <v>30</v>
      </c>
      <c r="AX163" s="15" t="s">
        <v>73</v>
      </c>
      <c r="AY163" s="250" t="s">
        <v>143</v>
      </c>
    </row>
    <row r="164" spans="1:65" s="13" customFormat="1">
      <c r="B164" s="218"/>
      <c r="C164" s="219"/>
      <c r="D164" s="220" t="s">
        <v>151</v>
      </c>
      <c r="E164" s="221" t="s">
        <v>1</v>
      </c>
      <c r="F164" s="222" t="s">
        <v>190</v>
      </c>
      <c r="G164" s="219"/>
      <c r="H164" s="223">
        <v>1622.4159999999999</v>
      </c>
      <c r="I164" s="224"/>
      <c r="J164" s="219"/>
      <c r="K164" s="219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151</v>
      </c>
      <c r="AU164" s="229" t="s">
        <v>83</v>
      </c>
      <c r="AV164" s="13" t="s">
        <v>83</v>
      </c>
      <c r="AW164" s="13" t="s">
        <v>30</v>
      </c>
      <c r="AX164" s="13" t="s">
        <v>81</v>
      </c>
      <c r="AY164" s="229" t="s">
        <v>143</v>
      </c>
    </row>
    <row r="165" spans="1:65" s="13" customFormat="1">
      <c r="B165" s="218"/>
      <c r="C165" s="219"/>
      <c r="D165" s="220" t="s">
        <v>151</v>
      </c>
      <c r="E165" s="219"/>
      <c r="F165" s="222" t="s">
        <v>191</v>
      </c>
      <c r="G165" s="219"/>
      <c r="H165" s="223">
        <v>3244.8319999999999</v>
      </c>
      <c r="I165" s="224"/>
      <c r="J165" s="219"/>
      <c r="K165" s="219"/>
      <c r="L165" s="225"/>
      <c r="M165" s="226"/>
      <c r="N165" s="227"/>
      <c r="O165" s="227"/>
      <c r="P165" s="227"/>
      <c r="Q165" s="227"/>
      <c r="R165" s="227"/>
      <c r="S165" s="227"/>
      <c r="T165" s="228"/>
      <c r="AT165" s="229" t="s">
        <v>151</v>
      </c>
      <c r="AU165" s="229" t="s">
        <v>83</v>
      </c>
      <c r="AV165" s="13" t="s">
        <v>83</v>
      </c>
      <c r="AW165" s="13" t="s">
        <v>4</v>
      </c>
      <c r="AX165" s="13" t="s">
        <v>81</v>
      </c>
      <c r="AY165" s="229" t="s">
        <v>143</v>
      </c>
    </row>
    <row r="166" spans="1:65" s="2" customFormat="1" ht="16.5" customHeight="1">
      <c r="A166" s="34"/>
      <c r="B166" s="35"/>
      <c r="C166" s="204" t="s">
        <v>192</v>
      </c>
      <c r="D166" s="204" t="s">
        <v>145</v>
      </c>
      <c r="E166" s="205" t="s">
        <v>193</v>
      </c>
      <c r="F166" s="206" t="s">
        <v>194</v>
      </c>
      <c r="G166" s="207" t="s">
        <v>148</v>
      </c>
      <c r="H166" s="208">
        <v>647.20000000000005</v>
      </c>
      <c r="I166" s="209"/>
      <c r="J166" s="210">
        <f>ROUND(I166*H166,2)</f>
        <v>0</v>
      </c>
      <c r="K166" s="211"/>
      <c r="L166" s="39"/>
      <c r="M166" s="212" t="s">
        <v>1</v>
      </c>
      <c r="N166" s="213" t="s">
        <v>38</v>
      </c>
      <c r="O166" s="71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6" t="s">
        <v>149</v>
      </c>
      <c r="AT166" s="216" t="s">
        <v>145</v>
      </c>
      <c r="AU166" s="216" t="s">
        <v>83</v>
      </c>
      <c r="AY166" s="17" t="s">
        <v>143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7" t="s">
        <v>81</v>
      </c>
      <c r="BK166" s="217">
        <f>ROUND(I166*H166,2)</f>
        <v>0</v>
      </c>
      <c r="BL166" s="17" t="s">
        <v>149</v>
      </c>
      <c r="BM166" s="216" t="s">
        <v>195</v>
      </c>
    </row>
    <row r="167" spans="1:65" s="15" customFormat="1">
      <c r="B167" s="241"/>
      <c r="C167" s="242"/>
      <c r="D167" s="220" t="s">
        <v>151</v>
      </c>
      <c r="E167" s="243" t="s">
        <v>1</v>
      </c>
      <c r="F167" s="244" t="s">
        <v>196</v>
      </c>
      <c r="G167" s="242"/>
      <c r="H167" s="243" t="s">
        <v>1</v>
      </c>
      <c r="I167" s="245"/>
      <c r="J167" s="242"/>
      <c r="K167" s="242"/>
      <c r="L167" s="246"/>
      <c r="M167" s="247"/>
      <c r="N167" s="248"/>
      <c r="O167" s="248"/>
      <c r="P167" s="248"/>
      <c r="Q167" s="248"/>
      <c r="R167" s="248"/>
      <c r="S167" s="248"/>
      <c r="T167" s="249"/>
      <c r="AT167" s="250" t="s">
        <v>151</v>
      </c>
      <c r="AU167" s="250" t="s">
        <v>83</v>
      </c>
      <c r="AV167" s="15" t="s">
        <v>81</v>
      </c>
      <c r="AW167" s="15" t="s">
        <v>30</v>
      </c>
      <c r="AX167" s="15" t="s">
        <v>73</v>
      </c>
      <c r="AY167" s="250" t="s">
        <v>143</v>
      </c>
    </row>
    <row r="168" spans="1:65" s="13" customFormat="1">
      <c r="B168" s="218"/>
      <c r="C168" s="219"/>
      <c r="D168" s="220" t="s">
        <v>151</v>
      </c>
      <c r="E168" s="221" t="s">
        <v>1</v>
      </c>
      <c r="F168" s="222" t="s">
        <v>197</v>
      </c>
      <c r="G168" s="219"/>
      <c r="H168" s="223">
        <v>647.20000000000005</v>
      </c>
      <c r="I168" s="224"/>
      <c r="J168" s="219"/>
      <c r="K168" s="219"/>
      <c r="L168" s="225"/>
      <c r="M168" s="226"/>
      <c r="N168" s="227"/>
      <c r="O168" s="227"/>
      <c r="P168" s="227"/>
      <c r="Q168" s="227"/>
      <c r="R168" s="227"/>
      <c r="S168" s="227"/>
      <c r="T168" s="228"/>
      <c r="AT168" s="229" t="s">
        <v>151</v>
      </c>
      <c r="AU168" s="229" t="s">
        <v>83</v>
      </c>
      <c r="AV168" s="13" t="s">
        <v>83</v>
      </c>
      <c r="AW168" s="13" t="s">
        <v>30</v>
      </c>
      <c r="AX168" s="13" t="s">
        <v>81</v>
      </c>
      <c r="AY168" s="229" t="s">
        <v>143</v>
      </c>
    </row>
    <row r="169" spans="1:65" s="2" customFormat="1" ht="16.5" customHeight="1">
      <c r="A169" s="34"/>
      <c r="B169" s="35"/>
      <c r="C169" s="204" t="s">
        <v>198</v>
      </c>
      <c r="D169" s="204" t="s">
        <v>145</v>
      </c>
      <c r="E169" s="205" t="s">
        <v>199</v>
      </c>
      <c r="F169" s="206" t="s">
        <v>200</v>
      </c>
      <c r="G169" s="207" t="s">
        <v>148</v>
      </c>
      <c r="H169" s="208">
        <v>1622.4159999999999</v>
      </c>
      <c r="I169" s="209"/>
      <c r="J169" s="210">
        <f>ROUND(I169*H169,2)</f>
        <v>0</v>
      </c>
      <c r="K169" s="211"/>
      <c r="L169" s="39"/>
      <c r="M169" s="212" t="s">
        <v>1</v>
      </c>
      <c r="N169" s="213" t="s">
        <v>38</v>
      </c>
      <c r="O169" s="71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6" t="s">
        <v>149</v>
      </c>
      <c r="AT169" s="216" t="s">
        <v>145</v>
      </c>
      <c r="AU169" s="216" t="s">
        <v>83</v>
      </c>
      <c r="AY169" s="17" t="s">
        <v>143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7" t="s">
        <v>81</v>
      </c>
      <c r="BK169" s="217">
        <f>ROUND(I169*H169,2)</f>
        <v>0</v>
      </c>
      <c r="BL169" s="17" t="s">
        <v>149</v>
      </c>
      <c r="BM169" s="216" t="s">
        <v>201</v>
      </c>
    </row>
    <row r="170" spans="1:65" s="13" customFormat="1">
      <c r="B170" s="218"/>
      <c r="C170" s="219"/>
      <c r="D170" s="220" t="s">
        <v>151</v>
      </c>
      <c r="E170" s="221" t="s">
        <v>1</v>
      </c>
      <c r="F170" s="222" t="s">
        <v>202</v>
      </c>
      <c r="G170" s="219"/>
      <c r="H170" s="223">
        <v>1622.4159999999999</v>
      </c>
      <c r="I170" s="224"/>
      <c r="J170" s="219"/>
      <c r="K170" s="219"/>
      <c r="L170" s="225"/>
      <c r="M170" s="226"/>
      <c r="N170" s="227"/>
      <c r="O170" s="227"/>
      <c r="P170" s="227"/>
      <c r="Q170" s="227"/>
      <c r="R170" s="227"/>
      <c r="S170" s="227"/>
      <c r="T170" s="228"/>
      <c r="AT170" s="229" t="s">
        <v>151</v>
      </c>
      <c r="AU170" s="229" t="s">
        <v>83</v>
      </c>
      <c r="AV170" s="13" t="s">
        <v>83</v>
      </c>
      <c r="AW170" s="13" t="s">
        <v>30</v>
      </c>
      <c r="AX170" s="13" t="s">
        <v>81</v>
      </c>
      <c r="AY170" s="229" t="s">
        <v>143</v>
      </c>
    </row>
    <row r="171" spans="1:65" s="2" customFormat="1" ht="16.5" customHeight="1">
      <c r="A171" s="34"/>
      <c r="B171" s="35"/>
      <c r="C171" s="204" t="s">
        <v>203</v>
      </c>
      <c r="D171" s="204" t="s">
        <v>145</v>
      </c>
      <c r="E171" s="205" t="s">
        <v>204</v>
      </c>
      <c r="F171" s="206" t="s">
        <v>205</v>
      </c>
      <c r="G171" s="207" t="s">
        <v>206</v>
      </c>
      <c r="H171" s="208">
        <v>549</v>
      </c>
      <c r="I171" s="209"/>
      <c r="J171" s="210">
        <f>ROUND(I171*H171,2)</f>
        <v>0</v>
      </c>
      <c r="K171" s="211"/>
      <c r="L171" s="39"/>
      <c r="M171" s="212" t="s">
        <v>1</v>
      </c>
      <c r="N171" s="213" t="s">
        <v>38</v>
      </c>
      <c r="O171" s="71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6" t="s">
        <v>149</v>
      </c>
      <c r="AT171" s="216" t="s">
        <v>145</v>
      </c>
      <c r="AU171" s="216" t="s">
        <v>83</v>
      </c>
      <c r="AY171" s="17" t="s">
        <v>143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7" t="s">
        <v>81</v>
      </c>
      <c r="BK171" s="217">
        <f>ROUND(I171*H171,2)</f>
        <v>0</v>
      </c>
      <c r="BL171" s="17" t="s">
        <v>149</v>
      </c>
      <c r="BM171" s="216" t="s">
        <v>207</v>
      </c>
    </row>
    <row r="172" spans="1:65" s="2" customFormat="1" ht="16.5" customHeight="1">
      <c r="A172" s="34"/>
      <c r="B172" s="35"/>
      <c r="C172" s="204" t="s">
        <v>208</v>
      </c>
      <c r="D172" s="204" t="s">
        <v>145</v>
      </c>
      <c r="E172" s="205" t="s">
        <v>209</v>
      </c>
      <c r="F172" s="206" t="s">
        <v>210</v>
      </c>
      <c r="G172" s="207" t="s">
        <v>148</v>
      </c>
      <c r="H172" s="208">
        <v>1622.4159999999999</v>
      </c>
      <c r="I172" s="209"/>
      <c r="J172" s="210">
        <f>ROUND(I172*H172,2)</f>
        <v>0</v>
      </c>
      <c r="K172" s="211"/>
      <c r="L172" s="39"/>
      <c r="M172" s="212" t="s">
        <v>1</v>
      </c>
      <c r="N172" s="213" t="s">
        <v>38</v>
      </c>
      <c r="O172" s="71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16" t="s">
        <v>149</v>
      </c>
      <c r="AT172" s="216" t="s">
        <v>145</v>
      </c>
      <c r="AU172" s="216" t="s">
        <v>83</v>
      </c>
      <c r="AY172" s="17" t="s">
        <v>143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7" t="s">
        <v>81</v>
      </c>
      <c r="BK172" s="217">
        <f>ROUND(I172*H172,2)</f>
        <v>0</v>
      </c>
      <c r="BL172" s="17" t="s">
        <v>149</v>
      </c>
      <c r="BM172" s="216" t="s">
        <v>211</v>
      </c>
    </row>
    <row r="173" spans="1:65" s="2" customFormat="1" ht="16.5" customHeight="1">
      <c r="A173" s="34"/>
      <c r="B173" s="35"/>
      <c r="C173" s="204" t="s">
        <v>212</v>
      </c>
      <c r="D173" s="204" t="s">
        <v>145</v>
      </c>
      <c r="E173" s="205" t="s">
        <v>213</v>
      </c>
      <c r="F173" s="206" t="s">
        <v>214</v>
      </c>
      <c r="G173" s="207" t="s">
        <v>148</v>
      </c>
      <c r="H173" s="208">
        <v>647.20000000000005</v>
      </c>
      <c r="I173" s="209"/>
      <c r="J173" s="210">
        <f>ROUND(I173*H173,2)</f>
        <v>0</v>
      </c>
      <c r="K173" s="211"/>
      <c r="L173" s="39"/>
      <c r="M173" s="212" t="s">
        <v>1</v>
      </c>
      <c r="N173" s="213" t="s">
        <v>38</v>
      </c>
      <c r="O173" s="71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6" t="s">
        <v>149</v>
      </c>
      <c r="AT173" s="216" t="s">
        <v>145</v>
      </c>
      <c r="AU173" s="216" t="s">
        <v>83</v>
      </c>
      <c r="AY173" s="17" t="s">
        <v>143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7" t="s">
        <v>81</v>
      </c>
      <c r="BK173" s="217">
        <f>ROUND(I173*H173,2)</f>
        <v>0</v>
      </c>
      <c r="BL173" s="17" t="s">
        <v>149</v>
      </c>
      <c r="BM173" s="216" t="s">
        <v>215</v>
      </c>
    </row>
    <row r="174" spans="1:65" s="2" customFormat="1" ht="16.5" customHeight="1">
      <c r="A174" s="34"/>
      <c r="B174" s="35"/>
      <c r="C174" s="204" t="s">
        <v>216</v>
      </c>
      <c r="D174" s="204" t="s">
        <v>145</v>
      </c>
      <c r="E174" s="205" t="s">
        <v>217</v>
      </c>
      <c r="F174" s="206" t="s">
        <v>218</v>
      </c>
      <c r="G174" s="207" t="s">
        <v>219</v>
      </c>
      <c r="H174" s="208">
        <v>1326.76</v>
      </c>
      <c r="I174" s="209"/>
      <c r="J174" s="210">
        <f>ROUND(I174*H174,2)</f>
        <v>0</v>
      </c>
      <c r="K174" s="211"/>
      <c r="L174" s="39"/>
      <c r="M174" s="212" t="s">
        <v>1</v>
      </c>
      <c r="N174" s="213" t="s">
        <v>38</v>
      </c>
      <c r="O174" s="71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16" t="s">
        <v>149</v>
      </c>
      <c r="AT174" s="216" t="s">
        <v>145</v>
      </c>
      <c r="AU174" s="216" t="s">
        <v>83</v>
      </c>
      <c r="AY174" s="17" t="s">
        <v>143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7" t="s">
        <v>81</v>
      </c>
      <c r="BK174" s="217">
        <f>ROUND(I174*H174,2)</f>
        <v>0</v>
      </c>
      <c r="BL174" s="17" t="s">
        <v>149</v>
      </c>
      <c r="BM174" s="216" t="s">
        <v>220</v>
      </c>
    </row>
    <row r="175" spans="1:65" s="13" customFormat="1">
      <c r="B175" s="218"/>
      <c r="C175" s="219"/>
      <c r="D175" s="220" t="s">
        <v>151</v>
      </c>
      <c r="E175" s="219"/>
      <c r="F175" s="222" t="s">
        <v>221</v>
      </c>
      <c r="G175" s="219"/>
      <c r="H175" s="223">
        <v>1326.76</v>
      </c>
      <c r="I175" s="224"/>
      <c r="J175" s="219"/>
      <c r="K175" s="219"/>
      <c r="L175" s="225"/>
      <c r="M175" s="226"/>
      <c r="N175" s="227"/>
      <c r="O175" s="227"/>
      <c r="P175" s="227"/>
      <c r="Q175" s="227"/>
      <c r="R175" s="227"/>
      <c r="S175" s="227"/>
      <c r="T175" s="228"/>
      <c r="AT175" s="229" t="s">
        <v>151</v>
      </c>
      <c r="AU175" s="229" t="s">
        <v>83</v>
      </c>
      <c r="AV175" s="13" t="s">
        <v>83</v>
      </c>
      <c r="AW175" s="13" t="s">
        <v>4</v>
      </c>
      <c r="AX175" s="13" t="s">
        <v>81</v>
      </c>
      <c r="AY175" s="229" t="s">
        <v>143</v>
      </c>
    </row>
    <row r="176" spans="1:65" s="2" customFormat="1" ht="16.5" customHeight="1">
      <c r="A176" s="34"/>
      <c r="B176" s="35"/>
      <c r="C176" s="204" t="s">
        <v>8</v>
      </c>
      <c r="D176" s="204" t="s">
        <v>145</v>
      </c>
      <c r="E176" s="205" t="s">
        <v>222</v>
      </c>
      <c r="F176" s="206" t="s">
        <v>223</v>
      </c>
      <c r="G176" s="207" t="s">
        <v>148</v>
      </c>
      <c r="H176" s="208">
        <v>800.41600000000005</v>
      </c>
      <c r="I176" s="209"/>
      <c r="J176" s="210">
        <f>ROUND(I176*H176,2)</f>
        <v>0</v>
      </c>
      <c r="K176" s="211"/>
      <c r="L176" s="39"/>
      <c r="M176" s="212" t="s">
        <v>1</v>
      </c>
      <c r="N176" s="213" t="s">
        <v>38</v>
      </c>
      <c r="O176" s="71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6" t="s">
        <v>149</v>
      </c>
      <c r="AT176" s="216" t="s">
        <v>145</v>
      </c>
      <c r="AU176" s="216" t="s">
        <v>83</v>
      </c>
      <c r="AY176" s="17" t="s">
        <v>143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7" t="s">
        <v>81</v>
      </c>
      <c r="BK176" s="217">
        <f>ROUND(I176*H176,2)</f>
        <v>0</v>
      </c>
      <c r="BL176" s="17" t="s">
        <v>149</v>
      </c>
      <c r="BM176" s="216" t="s">
        <v>224</v>
      </c>
    </row>
    <row r="177" spans="1:65" s="13" customFormat="1">
      <c r="B177" s="218"/>
      <c r="C177" s="219"/>
      <c r="D177" s="220" t="s">
        <v>151</v>
      </c>
      <c r="E177" s="221" t="s">
        <v>1</v>
      </c>
      <c r="F177" s="222" t="s">
        <v>225</v>
      </c>
      <c r="G177" s="219"/>
      <c r="H177" s="223">
        <v>800.41600000000005</v>
      </c>
      <c r="I177" s="224"/>
      <c r="J177" s="219"/>
      <c r="K177" s="219"/>
      <c r="L177" s="225"/>
      <c r="M177" s="226"/>
      <c r="N177" s="227"/>
      <c r="O177" s="227"/>
      <c r="P177" s="227"/>
      <c r="Q177" s="227"/>
      <c r="R177" s="227"/>
      <c r="S177" s="227"/>
      <c r="T177" s="228"/>
      <c r="AT177" s="229" t="s">
        <v>151</v>
      </c>
      <c r="AU177" s="229" t="s">
        <v>83</v>
      </c>
      <c r="AV177" s="13" t="s">
        <v>83</v>
      </c>
      <c r="AW177" s="13" t="s">
        <v>30</v>
      </c>
      <c r="AX177" s="13" t="s">
        <v>81</v>
      </c>
      <c r="AY177" s="229" t="s">
        <v>143</v>
      </c>
    </row>
    <row r="178" spans="1:65" s="2" customFormat="1" ht="16.5" customHeight="1">
      <c r="A178" s="34"/>
      <c r="B178" s="35"/>
      <c r="C178" s="204" t="s">
        <v>226</v>
      </c>
      <c r="D178" s="204" t="s">
        <v>145</v>
      </c>
      <c r="E178" s="205" t="s">
        <v>227</v>
      </c>
      <c r="F178" s="206" t="s">
        <v>228</v>
      </c>
      <c r="G178" s="207" t="s">
        <v>148</v>
      </c>
      <c r="H178" s="208">
        <v>822</v>
      </c>
      <c r="I178" s="209"/>
      <c r="J178" s="210">
        <f>ROUND(I178*H178,2)</f>
        <v>0</v>
      </c>
      <c r="K178" s="211"/>
      <c r="L178" s="39"/>
      <c r="M178" s="212" t="s">
        <v>1</v>
      </c>
      <c r="N178" s="213" t="s">
        <v>38</v>
      </c>
      <c r="O178" s="71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16" t="s">
        <v>149</v>
      </c>
      <c r="AT178" s="216" t="s">
        <v>145</v>
      </c>
      <c r="AU178" s="216" t="s">
        <v>83</v>
      </c>
      <c r="AY178" s="17" t="s">
        <v>143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7" t="s">
        <v>81</v>
      </c>
      <c r="BK178" s="217">
        <f>ROUND(I178*H178,2)</f>
        <v>0</v>
      </c>
      <c r="BL178" s="17" t="s">
        <v>149</v>
      </c>
      <c r="BM178" s="216" t="s">
        <v>229</v>
      </c>
    </row>
    <row r="179" spans="1:65" s="13" customFormat="1">
      <c r="B179" s="218"/>
      <c r="C179" s="219"/>
      <c r="D179" s="220" t="s">
        <v>151</v>
      </c>
      <c r="E179" s="221" t="s">
        <v>1</v>
      </c>
      <c r="F179" s="222" t="s">
        <v>230</v>
      </c>
      <c r="G179" s="219"/>
      <c r="H179" s="223">
        <v>357.2</v>
      </c>
      <c r="I179" s="224"/>
      <c r="J179" s="219"/>
      <c r="K179" s="219"/>
      <c r="L179" s="225"/>
      <c r="M179" s="226"/>
      <c r="N179" s="227"/>
      <c r="O179" s="227"/>
      <c r="P179" s="227"/>
      <c r="Q179" s="227"/>
      <c r="R179" s="227"/>
      <c r="S179" s="227"/>
      <c r="T179" s="228"/>
      <c r="AT179" s="229" t="s">
        <v>151</v>
      </c>
      <c r="AU179" s="229" t="s">
        <v>83</v>
      </c>
      <c r="AV179" s="13" t="s">
        <v>83</v>
      </c>
      <c r="AW179" s="13" t="s">
        <v>30</v>
      </c>
      <c r="AX179" s="13" t="s">
        <v>73</v>
      </c>
      <c r="AY179" s="229" t="s">
        <v>143</v>
      </c>
    </row>
    <row r="180" spans="1:65" s="13" customFormat="1">
      <c r="B180" s="218"/>
      <c r="C180" s="219"/>
      <c r="D180" s="220" t="s">
        <v>151</v>
      </c>
      <c r="E180" s="221" t="s">
        <v>1</v>
      </c>
      <c r="F180" s="222" t="s">
        <v>231</v>
      </c>
      <c r="G180" s="219"/>
      <c r="H180" s="223">
        <v>464.8</v>
      </c>
      <c r="I180" s="224"/>
      <c r="J180" s="219"/>
      <c r="K180" s="219"/>
      <c r="L180" s="225"/>
      <c r="M180" s="226"/>
      <c r="N180" s="227"/>
      <c r="O180" s="227"/>
      <c r="P180" s="227"/>
      <c r="Q180" s="227"/>
      <c r="R180" s="227"/>
      <c r="S180" s="227"/>
      <c r="T180" s="228"/>
      <c r="AT180" s="229" t="s">
        <v>151</v>
      </c>
      <c r="AU180" s="229" t="s">
        <v>83</v>
      </c>
      <c r="AV180" s="13" t="s">
        <v>83</v>
      </c>
      <c r="AW180" s="13" t="s">
        <v>30</v>
      </c>
      <c r="AX180" s="13" t="s">
        <v>73</v>
      </c>
      <c r="AY180" s="229" t="s">
        <v>143</v>
      </c>
    </row>
    <row r="181" spans="1:65" s="14" customFormat="1">
      <c r="B181" s="230"/>
      <c r="C181" s="231"/>
      <c r="D181" s="220" t="s">
        <v>151</v>
      </c>
      <c r="E181" s="232" t="s">
        <v>1</v>
      </c>
      <c r="F181" s="233" t="s">
        <v>155</v>
      </c>
      <c r="G181" s="231"/>
      <c r="H181" s="234">
        <v>822</v>
      </c>
      <c r="I181" s="235"/>
      <c r="J181" s="231"/>
      <c r="K181" s="231"/>
      <c r="L181" s="236"/>
      <c r="M181" s="237"/>
      <c r="N181" s="238"/>
      <c r="O181" s="238"/>
      <c r="P181" s="238"/>
      <c r="Q181" s="238"/>
      <c r="R181" s="238"/>
      <c r="S181" s="238"/>
      <c r="T181" s="239"/>
      <c r="AT181" s="240" t="s">
        <v>151</v>
      </c>
      <c r="AU181" s="240" t="s">
        <v>83</v>
      </c>
      <c r="AV181" s="14" t="s">
        <v>149</v>
      </c>
      <c r="AW181" s="14" t="s">
        <v>30</v>
      </c>
      <c r="AX181" s="14" t="s">
        <v>81</v>
      </c>
      <c r="AY181" s="240" t="s">
        <v>143</v>
      </c>
    </row>
    <row r="182" spans="1:65" s="2" customFormat="1" ht="16.5" customHeight="1">
      <c r="A182" s="34"/>
      <c r="B182" s="35"/>
      <c r="C182" s="204" t="s">
        <v>232</v>
      </c>
      <c r="D182" s="204" t="s">
        <v>145</v>
      </c>
      <c r="E182" s="205" t="s">
        <v>233</v>
      </c>
      <c r="F182" s="206" t="s">
        <v>234</v>
      </c>
      <c r="G182" s="207" t="s">
        <v>206</v>
      </c>
      <c r="H182" s="208">
        <v>1162</v>
      </c>
      <c r="I182" s="209"/>
      <c r="J182" s="210">
        <f>ROUND(I182*H182,2)</f>
        <v>0</v>
      </c>
      <c r="K182" s="211"/>
      <c r="L182" s="39"/>
      <c r="M182" s="212" t="s">
        <v>1</v>
      </c>
      <c r="N182" s="213" t="s">
        <v>38</v>
      </c>
      <c r="O182" s="71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16" t="s">
        <v>149</v>
      </c>
      <c r="AT182" s="216" t="s">
        <v>145</v>
      </c>
      <c r="AU182" s="216" t="s">
        <v>83</v>
      </c>
      <c r="AY182" s="17" t="s">
        <v>143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7" t="s">
        <v>81</v>
      </c>
      <c r="BK182" s="217">
        <f>ROUND(I182*H182,2)</f>
        <v>0</v>
      </c>
      <c r="BL182" s="17" t="s">
        <v>149</v>
      </c>
      <c r="BM182" s="216" t="s">
        <v>235</v>
      </c>
    </row>
    <row r="183" spans="1:65" s="13" customFormat="1">
      <c r="B183" s="218"/>
      <c r="C183" s="219"/>
      <c r="D183" s="220" t="s">
        <v>151</v>
      </c>
      <c r="E183" s="221" t="s">
        <v>1</v>
      </c>
      <c r="F183" s="222" t="s">
        <v>236</v>
      </c>
      <c r="G183" s="219"/>
      <c r="H183" s="223">
        <v>613</v>
      </c>
      <c r="I183" s="224"/>
      <c r="J183" s="219"/>
      <c r="K183" s="219"/>
      <c r="L183" s="225"/>
      <c r="M183" s="226"/>
      <c r="N183" s="227"/>
      <c r="O183" s="227"/>
      <c r="P183" s="227"/>
      <c r="Q183" s="227"/>
      <c r="R183" s="227"/>
      <c r="S183" s="227"/>
      <c r="T183" s="228"/>
      <c r="AT183" s="229" t="s">
        <v>151</v>
      </c>
      <c r="AU183" s="229" t="s">
        <v>83</v>
      </c>
      <c r="AV183" s="13" t="s">
        <v>83</v>
      </c>
      <c r="AW183" s="13" t="s">
        <v>30</v>
      </c>
      <c r="AX183" s="13" t="s">
        <v>73</v>
      </c>
      <c r="AY183" s="229" t="s">
        <v>143</v>
      </c>
    </row>
    <row r="184" spans="1:65" s="13" customFormat="1">
      <c r="B184" s="218"/>
      <c r="C184" s="219"/>
      <c r="D184" s="220" t="s">
        <v>151</v>
      </c>
      <c r="E184" s="221" t="s">
        <v>1</v>
      </c>
      <c r="F184" s="222" t="s">
        <v>237</v>
      </c>
      <c r="G184" s="219"/>
      <c r="H184" s="223">
        <v>256.5</v>
      </c>
      <c r="I184" s="224"/>
      <c r="J184" s="219"/>
      <c r="K184" s="219"/>
      <c r="L184" s="225"/>
      <c r="M184" s="226"/>
      <c r="N184" s="227"/>
      <c r="O184" s="227"/>
      <c r="P184" s="227"/>
      <c r="Q184" s="227"/>
      <c r="R184" s="227"/>
      <c r="S184" s="227"/>
      <c r="T184" s="228"/>
      <c r="AT184" s="229" t="s">
        <v>151</v>
      </c>
      <c r="AU184" s="229" t="s">
        <v>83</v>
      </c>
      <c r="AV184" s="13" t="s">
        <v>83</v>
      </c>
      <c r="AW184" s="13" t="s">
        <v>30</v>
      </c>
      <c r="AX184" s="13" t="s">
        <v>73</v>
      </c>
      <c r="AY184" s="229" t="s">
        <v>143</v>
      </c>
    </row>
    <row r="185" spans="1:65" s="13" customFormat="1">
      <c r="B185" s="218"/>
      <c r="C185" s="219"/>
      <c r="D185" s="220" t="s">
        <v>151</v>
      </c>
      <c r="E185" s="221" t="s">
        <v>1</v>
      </c>
      <c r="F185" s="222" t="s">
        <v>238</v>
      </c>
      <c r="G185" s="219"/>
      <c r="H185" s="223">
        <v>292.5</v>
      </c>
      <c r="I185" s="224"/>
      <c r="J185" s="219"/>
      <c r="K185" s="219"/>
      <c r="L185" s="225"/>
      <c r="M185" s="226"/>
      <c r="N185" s="227"/>
      <c r="O185" s="227"/>
      <c r="P185" s="227"/>
      <c r="Q185" s="227"/>
      <c r="R185" s="227"/>
      <c r="S185" s="227"/>
      <c r="T185" s="228"/>
      <c r="AT185" s="229" t="s">
        <v>151</v>
      </c>
      <c r="AU185" s="229" t="s">
        <v>83</v>
      </c>
      <c r="AV185" s="13" t="s">
        <v>83</v>
      </c>
      <c r="AW185" s="13" t="s">
        <v>30</v>
      </c>
      <c r="AX185" s="13" t="s">
        <v>73</v>
      </c>
      <c r="AY185" s="229" t="s">
        <v>143</v>
      </c>
    </row>
    <row r="186" spans="1:65" s="14" customFormat="1">
      <c r="B186" s="230"/>
      <c r="C186" s="231"/>
      <c r="D186" s="220" t="s">
        <v>151</v>
      </c>
      <c r="E186" s="232" t="s">
        <v>1</v>
      </c>
      <c r="F186" s="233" t="s">
        <v>155</v>
      </c>
      <c r="G186" s="231"/>
      <c r="H186" s="234">
        <v>1162</v>
      </c>
      <c r="I186" s="235"/>
      <c r="J186" s="231"/>
      <c r="K186" s="231"/>
      <c r="L186" s="236"/>
      <c r="M186" s="237"/>
      <c r="N186" s="238"/>
      <c r="O186" s="238"/>
      <c r="P186" s="238"/>
      <c r="Q186" s="238"/>
      <c r="R186" s="238"/>
      <c r="S186" s="238"/>
      <c r="T186" s="239"/>
      <c r="AT186" s="240" t="s">
        <v>151</v>
      </c>
      <c r="AU186" s="240" t="s">
        <v>83</v>
      </c>
      <c r="AV186" s="14" t="s">
        <v>149</v>
      </c>
      <c r="AW186" s="14" t="s">
        <v>30</v>
      </c>
      <c r="AX186" s="14" t="s">
        <v>81</v>
      </c>
      <c r="AY186" s="240" t="s">
        <v>143</v>
      </c>
    </row>
    <row r="187" spans="1:65" s="2" customFormat="1" ht="16.5" customHeight="1">
      <c r="A187" s="34"/>
      <c r="B187" s="35"/>
      <c r="C187" s="204" t="s">
        <v>239</v>
      </c>
      <c r="D187" s="204" t="s">
        <v>145</v>
      </c>
      <c r="E187" s="205" t="s">
        <v>240</v>
      </c>
      <c r="F187" s="206" t="s">
        <v>241</v>
      </c>
      <c r="G187" s="207" t="s">
        <v>206</v>
      </c>
      <c r="H187" s="208">
        <v>1162</v>
      </c>
      <c r="I187" s="209"/>
      <c r="J187" s="210">
        <f>ROUND(I187*H187,2)</f>
        <v>0</v>
      </c>
      <c r="K187" s="211"/>
      <c r="L187" s="39"/>
      <c r="M187" s="212" t="s">
        <v>1</v>
      </c>
      <c r="N187" s="213" t="s">
        <v>38</v>
      </c>
      <c r="O187" s="71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6" t="s">
        <v>149</v>
      </c>
      <c r="AT187" s="216" t="s">
        <v>145</v>
      </c>
      <c r="AU187" s="216" t="s">
        <v>83</v>
      </c>
      <c r="AY187" s="17" t="s">
        <v>143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7" t="s">
        <v>81</v>
      </c>
      <c r="BK187" s="217">
        <f>ROUND(I187*H187,2)</f>
        <v>0</v>
      </c>
      <c r="BL187" s="17" t="s">
        <v>149</v>
      </c>
      <c r="BM187" s="216" t="s">
        <v>242</v>
      </c>
    </row>
    <row r="188" spans="1:65" s="2" customFormat="1" ht="16.5" customHeight="1">
      <c r="A188" s="34"/>
      <c r="B188" s="35"/>
      <c r="C188" s="204" t="s">
        <v>243</v>
      </c>
      <c r="D188" s="204" t="s">
        <v>145</v>
      </c>
      <c r="E188" s="205" t="s">
        <v>244</v>
      </c>
      <c r="F188" s="206" t="s">
        <v>245</v>
      </c>
      <c r="G188" s="207" t="s">
        <v>206</v>
      </c>
      <c r="H188" s="208">
        <v>549</v>
      </c>
      <c r="I188" s="209"/>
      <c r="J188" s="210">
        <f>ROUND(I188*H188,2)</f>
        <v>0</v>
      </c>
      <c r="K188" s="211"/>
      <c r="L188" s="39"/>
      <c r="M188" s="212" t="s">
        <v>1</v>
      </c>
      <c r="N188" s="213" t="s">
        <v>38</v>
      </c>
      <c r="O188" s="71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16" t="s">
        <v>149</v>
      </c>
      <c r="AT188" s="216" t="s">
        <v>145</v>
      </c>
      <c r="AU188" s="216" t="s">
        <v>83</v>
      </c>
      <c r="AY188" s="17" t="s">
        <v>143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7" t="s">
        <v>81</v>
      </c>
      <c r="BK188" s="217">
        <f>ROUND(I188*H188,2)</f>
        <v>0</v>
      </c>
      <c r="BL188" s="17" t="s">
        <v>149</v>
      </c>
      <c r="BM188" s="216" t="s">
        <v>246</v>
      </c>
    </row>
    <row r="189" spans="1:65" s="13" customFormat="1">
      <c r="B189" s="218"/>
      <c r="C189" s="219"/>
      <c r="D189" s="220" t="s">
        <v>151</v>
      </c>
      <c r="E189" s="221" t="s">
        <v>1</v>
      </c>
      <c r="F189" s="222" t="s">
        <v>237</v>
      </c>
      <c r="G189" s="219"/>
      <c r="H189" s="223">
        <v>256.5</v>
      </c>
      <c r="I189" s="224"/>
      <c r="J189" s="219"/>
      <c r="K189" s="219"/>
      <c r="L189" s="225"/>
      <c r="M189" s="226"/>
      <c r="N189" s="227"/>
      <c r="O189" s="227"/>
      <c r="P189" s="227"/>
      <c r="Q189" s="227"/>
      <c r="R189" s="227"/>
      <c r="S189" s="227"/>
      <c r="T189" s="228"/>
      <c r="AT189" s="229" t="s">
        <v>151</v>
      </c>
      <c r="AU189" s="229" t="s">
        <v>83</v>
      </c>
      <c r="AV189" s="13" t="s">
        <v>83</v>
      </c>
      <c r="AW189" s="13" t="s">
        <v>30</v>
      </c>
      <c r="AX189" s="13" t="s">
        <v>73</v>
      </c>
      <c r="AY189" s="229" t="s">
        <v>143</v>
      </c>
    </row>
    <row r="190" spans="1:65" s="13" customFormat="1">
      <c r="B190" s="218"/>
      <c r="C190" s="219"/>
      <c r="D190" s="220" t="s">
        <v>151</v>
      </c>
      <c r="E190" s="221" t="s">
        <v>1</v>
      </c>
      <c r="F190" s="222" t="s">
        <v>238</v>
      </c>
      <c r="G190" s="219"/>
      <c r="H190" s="223">
        <v>292.5</v>
      </c>
      <c r="I190" s="224"/>
      <c r="J190" s="219"/>
      <c r="K190" s="219"/>
      <c r="L190" s="225"/>
      <c r="M190" s="226"/>
      <c r="N190" s="227"/>
      <c r="O190" s="227"/>
      <c r="P190" s="227"/>
      <c r="Q190" s="227"/>
      <c r="R190" s="227"/>
      <c r="S190" s="227"/>
      <c r="T190" s="228"/>
      <c r="AT190" s="229" t="s">
        <v>151</v>
      </c>
      <c r="AU190" s="229" t="s">
        <v>83</v>
      </c>
      <c r="AV190" s="13" t="s">
        <v>83</v>
      </c>
      <c r="AW190" s="13" t="s">
        <v>30</v>
      </c>
      <c r="AX190" s="13" t="s">
        <v>73</v>
      </c>
      <c r="AY190" s="229" t="s">
        <v>143</v>
      </c>
    </row>
    <row r="191" spans="1:65" s="14" customFormat="1">
      <c r="B191" s="230"/>
      <c r="C191" s="231"/>
      <c r="D191" s="220" t="s">
        <v>151</v>
      </c>
      <c r="E191" s="232" t="s">
        <v>1</v>
      </c>
      <c r="F191" s="233" t="s">
        <v>155</v>
      </c>
      <c r="G191" s="231"/>
      <c r="H191" s="234">
        <v>549</v>
      </c>
      <c r="I191" s="235"/>
      <c r="J191" s="231"/>
      <c r="K191" s="231"/>
      <c r="L191" s="236"/>
      <c r="M191" s="237"/>
      <c r="N191" s="238"/>
      <c r="O191" s="238"/>
      <c r="P191" s="238"/>
      <c r="Q191" s="238"/>
      <c r="R191" s="238"/>
      <c r="S191" s="238"/>
      <c r="T191" s="239"/>
      <c r="AT191" s="240" t="s">
        <v>151</v>
      </c>
      <c r="AU191" s="240" t="s">
        <v>83</v>
      </c>
      <c r="AV191" s="14" t="s">
        <v>149</v>
      </c>
      <c r="AW191" s="14" t="s">
        <v>30</v>
      </c>
      <c r="AX191" s="14" t="s">
        <v>81</v>
      </c>
      <c r="AY191" s="240" t="s">
        <v>143</v>
      </c>
    </row>
    <row r="192" spans="1:65" s="2" customFormat="1" ht="16.5" customHeight="1">
      <c r="A192" s="34"/>
      <c r="B192" s="35"/>
      <c r="C192" s="204" t="s">
        <v>247</v>
      </c>
      <c r="D192" s="204" t="s">
        <v>145</v>
      </c>
      <c r="E192" s="205" t="s">
        <v>248</v>
      </c>
      <c r="F192" s="206" t="s">
        <v>249</v>
      </c>
      <c r="G192" s="207" t="s">
        <v>206</v>
      </c>
      <c r="H192" s="208">
        <v>1162</v>
      </c>
      <c r="I192" s="209"/>
      <c r="J192" s="210">
        <f>ROUND(I192*H192,2)</f>
        <v>0</v>
      </c>
      <c r="K192" s="211"/>
      <c r="L192" s="39"/>
      <c r="M192" s="212" t="s">
        <v>1</v>
      </c>
      <c r="N192" s="213" t="s">
        <v>38</v>
      </c>
      <c r="O192" s="71"/>
      <c r="P192" s="214">
        <f>O192*H192</f>
        <v>0</v>
      </c>
      <c r="Q192" s="214">
        <v>1.2700000000000001E-3</v>
      </c>
      <c r="R192" s="214">
        <f>Q192*H192</f>
        <v>1.4757400000000001</v>
      </c>
      <c r="S192" s="214">
        <v>0</v>
      </c>
      <c r="T192" s="215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16" t="s">
        <v>149</v>
      </c>
      <c r="AT192" s="216" t="s">
        <v>145</v>
      </c>
      <c r="AU192" s="216" t="s">
        <v>83</v>
      </c>
      <c r="AY192" s="17" t="s">
        <v>143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7" t="s">
        <v>81</v>
      </c>
      <c r="BK192" s="217">
        <f>ROUND(I192*H192,2)</f>
        <v>0</v>
      </c>
      <c r="BL192" s="17" t="s">
        <v>149</v>
      </c>
      <c r="BM192" s="216" t="s">
        <v>250</v>
      </c>
    </row>
    <row r="193" spans="1:65" s="2" customFormat="1" ht="16.5" customHeight="1">
      <c r="A193" s="34"/>
      <c r="B193" s="35"/>
      <c r="C193" s="251" t="s">
        <v>7</v>
      </c>
      <c r="D193" s="251" t="s">
        <v>251</v>
      </c>
      <c r="E193" s="252" t="s">
        <v>252</v>
      </c>
      <c r="F193" s="253" t="s">
        <v>253</v>
      </c>
      <c r="G193" s="254" t="s">
        <v>254</v>
      </c>
      <c r="H193" s="255">
        <v>29.05</v>
      </c>
      <c r="I193" s="256"/>
      <c r="J193" s="257">
        <f>ROUND(I193*H193,2)</f>
        <v>0</v>
      </c>
      <c r="K193" s="258"/>
      <c r="L193" s="259"/>
      <c r="M193" s="260" t="s">
        <v>1</v>
      </c>
      <c r="N193" s="261" t="s">
        <v>38</v>
      </c>
      <c r="O193" s="71"/>
      <c r="P193" s="214">
        <f>O193*H193</f>
        <v>0</v>
      </c>
      <c r="Q193" s="214">
        <v>1E-3</v>
      </c>
      <c r="R193" s="214">
        <f>Q193*H193</f>
        <v>2.9050000000000003E-2</v>
      </c>
      <c r="S193" s="214">
        <v>0</v>
      </c>
      <c r="T193" s="215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6" t="s">
        <v>185</v>
      </c>
      <c r="AT193" s="216" t="s">
        <v>251</v>
      </c>
      <c r="AU193" s="216" t="s">
        <v>83</v>
      </c>
      <c r="AY193" s="17" t="s">
        <v>143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7" t="s">
        <v>81</v>
      </c>
      <c r="BK193" s="217">
        <f>ROUND(I193*H193,2)</f>
        <v>0</v>
      </c>
      <c r="BL193" s="17" t="s">
        <v>149</v>
      </c>
      <c r="BM193" s="216" t="s">
        <v>255</v>
      </c>
    </row>
    <row r="194" spans="1:65" s="13" customFormat="1">
      <c r="B194" s="218"/>
      <c r="C194" s="219"/>
      <c r="D194" s="220" t="s">
        <v>151</v>
      </c>
      <c r="E194" s="219"/>
      <c r="F194" s="222" t="s">
        <v>256</v>
      </c>
      <c r="G194" s="219"/>
      <c r="H194" s="223">
        <v>29.05</v>
      </c>
      <c r="I194" s="224"/>
      <c r="J194" s="219"/>
      <c r="K194" s="219"/>
      <c r="L194" s="225"/>
      <c r="M194" s="226"/>
      <c r="N194" s="227"/>
      <c r="O194" s="227"/>
      <c r="P194" s="227"/>
      <c r="Q194" s="227"/>
      <c r="R194" s="227"/>
      <c r="S194" s="227"/>
      <c r="T194" s="228"/>
      <c r="AT194" s="229" t="s">
        <v>151</v>
      </c>
      <c r="AU194" s="229" t="s">
        <v>83</v>
      </c>
      <c r="AV194" s="13" t="s">
        <v>83</v>
      </c>
      <c r="AW194" s="13" t="s">
        <v>4</v>
      </c>
      <c r="AX194" s="13" t="s">
        <v>81</v>
      </c>
      <c r="AY194" s="229" t="s">
        <v>143</v>
      </c>
    </row>
    <row r="195" spans="1:65" s="12" customFormat="1" ht="22.9" customHeight="1">
      <c r="B195" s="188"/>
      <c r="C195" s="189"/>
      <c r="D195" s="190" t="s">
        <v>72</v>
      </c>
      <c r="E195" s="202" t="s">
        <v>83</v>
      </c>
      <c r="F195" s="202" t="s">
        <v>257</v>
      </c>
      <c r="G195" s="189"/>
      <c r="H195" s="189"/>
      <c r="I195" s="192"/>
      <c r="J195" s="203">
        <f>BK195</f>
        <v>0</v>
      </c>
      <c r="K195" s="189"/>
      <c r="L195" s="194"/>
      <c r="M195" s="195"/>
      <c r="N195" s="196"/>
      <c r="O195" s="196"/>
      <c r="P195" s="197">
        <f>SUM(P196:P206)</f>
        <v>0</v>
      </c>
      <c r="Q195" s="196"/>
      <c r="R195" s="197">
        <f>SUM(R196:R206)</f>
        <v>448.86300800000004</v>
      </c>
      <c r="S195" s="196"/>
      <c r="T195" s="198">
        <f>SUM(T196:T206)</f>
        <v>0</v>
      </c>
      <c r="AR195" s="199" t="s">
        <v>81</v>
      </c>
      <c r="AT195" s="200" t="s">
        <v>72</v>
      </c>
      <c r="AU195" s="200" t="s">
        <v>81</v>
      </c>
      <c r="AY195" s="199" t="s">
        <v>143</v>
      </c>
      <c r="BK195" s="201">
        <f>SUM(BK196:BK206)</f>
        <v>0</v>
      </c>
    </row>
    <row r="196" spans="1:65" s="2" customFormat="1" ht="16.5" customHeight="1">
      <c r="A196" s="34"/>
      <c r="B196" s="35"/>
      <c r="C196" s="204" t="s">
        <v>258</v>
      </c>
      <c r="D196" s="204" t="s">
        <v>145</v>
      </c>
      <c r="E196" s="205" t="s">
        <v>259</v>
      </c>
      <c r="F196" s="206" t="s">
        <v>260</v>
      </c>
      <c r="G196" s="207" t="s">
        <v>148</v>
      </c>
      <c r="H196" s="208">
        <v>5.22</v>
      </c>
      <c r="I196" s="209"/>
      <c r="J196" s="210">
        <f>ROUND(I196*H196,2)</f>
        <v>0</v>
      </c>
      <c r="K196" s="211"/>
      <c r="L196" s="39"/>
      <c r="M196" s="212" t="s">
        <v>1</v>
      </c>
      <c r="N196" s="213" t="s">
        <v>38</v>
      </c>
      <c r="O196" s="71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16" t="s">
        <v>149</v>
      </c>
      <c r="AT196" s="216" t="s">
        <v>145</v>
      </c>
      <c r="AU196" s="216" t="s">
        <v>83</v>
      </c>
      <c r="AY196" s="17" t="s">
        <v>143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7" t="s">
        <v>81</v>
      </c>
      <c r="BK196" s="217">
        <f>ROUND(I196*H196,2)</f>
        <v>0</v>
      </c>
      <c r="BL196" s="17" t="s">
        <v>149</v>
      </c>
      <c r="BM196" s="216" t="s">
        <v>261</v>
      </c>
    </row>
    <row r="197" spans="1:65" s="13" customFormat="1">
      <c r="B197" s="218"/>
      <c r="C197" s="219"/>
      <c r="D197" s="220" t="s">
        <v>151</v>
      </c>
      <c r="E197" s="221" t="s">
        <v>1</v>
      </c>
      <c r="F197" s="222" t="s">
        <v>262</v>
      </c>
      <c r="G197" s="219"/>
      <c r="H197" s="223">
        <v>5.22</v>
      </c>
      <c r="I197" s="224"/>
      <c r="J197" s="219"/>
      <c r="K197" s="219"/>
      <c r="L197" s="225"/>
      <c r="M197" s="226"/>
      <c r="N197" s="227"/>
      <c r="O197" s="227"/>
      <c r="P197" s="227"/>
      <c r="Q197" s="227"/>
      <c r="R197" s="227"/>
      <c r="S197" s="227"/>
      <c r="T197" s="228"/>
      <c r="AT197" s="229" t="s">
        <v>151</v>
      </c>
      <c r="AU197" s="229" t="s">
        <v>83</v>
      </c>
      <c r="AV197" s="13" t="s">
        <v>83</v>
      </c>
      <c r="AW197" s="13" t="s">
        <v>30</v>
      </c>
      <c r="AX197" s="13" t="s">
        <v>81</v>
      </c>
      <c r="AY197" s="229" t="s">
        <v>143</v>
      </c>
    </row>
    <row r="198" spans="1:65" s="2" customFormat="1" ht="16.5" customHeight="1">
      <c r="A198" s="34"/>
      <c r="B198" s="35"/>
      <c r="C198" s="204" t="s">
        <v>263</v>
      </c>
      <c r="D198" s="204" t="s">
        <v>145</v>
      </c>
      <c r="E198" s="205" t="s">
        <v>264</v>
      </c>
      <c r="F198" s="206" t="s">
        <v>265</v>
      </c>
      <c r="G198" s="207" t="s">
        <v>266</v>
      </c>
      <c r="H198" s="208">
        <v>58</v>
      </c>
      <c r="I198" s="209"/>
      <c r="J198" s="210">
        <f>ROUND(I198*H198,2)</f>
        <v>0</v>
      </c>
      <c r="K198" s="211"/>
      <c r="L198" s="39"/>
      <c r="M198" s="212" t="s">
        <v>1</v>
      </c>
      <c r="N198" s="213" t="s">
        <v>38</v>
      </c>
      <c r="O198" s="71"/>
      <c r="P198" s="214">
        <f>O198*H198</f>
        <v>0</v>
      </c>
      <c r="Q198" s="214">
        <v>4.8999999999999998E-4</v>
      </c>
      <c r="R198" s="214">
        <f>Q198*H198</f>
        <v>2.8420000000000001E-2</v>
      </c>
      <c r="S198" s="214">
        <v>0</v>
      </c>
      <c r="T198" s="215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16" t="s">
        <v>149</v>
      </c>
      <c r="AT198" s="216" t="s">
        <v>145</v>
      </c>
      <c r="AU198" s="216" t="s">
        <v>83</v>
      </c>
      <c r="AY198" s="17" t="s">
        <v>143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7" t="s">
        <v>81</v>
      </c>
      <c r="BK198" s="217">
        <f>ROUND(I198*H198,2)</f>
        <v>0</v>
      </c>
      <c r="BL198" s="17" t="s">
        <v>149</v>
      </c>
      <c r="BM198" s="216" t="s">
        <v>267</v>
      </c>
    </row>
    <row r="199" spans="1:65" s="2" customFormat="1" ht="16.5" customHeight="1">
      <c r="A199" s="34"/>
      <c r="B199" s="35"/>
      <c r="C199" s="204" t="s">
        <v>268</v>
      </c>
      <c r="D199" s="204" t="s">
        <v>145</v>
      </c>
      <c r="E199" s="205" t="s">
        <v>269</v>
      </c>
      <c r="F199" s="206" t="s">
        <v>270</v>
      </c>
      <c r="G199" s="207" t="s">
        <v>206</v>
      </c>
      <c r="H199" s="208">
        <v>361</v>
      </c>
      <c r="I199" s="209"/>
      <c r="J199" s="210">
        <f>ROUND(I199*H199,2)</f>
        <v>0</v>
      </c>
      <c r="K199" s="211"/>
      <c r="L199" s="39"/>
      <c r="M199" s="212" t="s">
        <v>1</v>
      </c>
      <c r="N199" s="213" t="s">
        <v>38</v>
      </c>
      <c r="O199" s="71"/>
      <c r="P199" s="214">
        <f>O199*H199</f>
        <v>0</v>
      </c>
      <c r="Q199" s="214">
        <v>2.2000000000000001E-4</v>
      </c>
      <c r="R199" s="214">
        <f>Q199*H199</f>
        <v>7.9420000000000004E-2</v>
      </c>
      <c r="S199" s="214">
        <v>0</v>
      </c>
      <c r="T199" s="215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6" t="s">
        <v>149</v>
      </c>
      <c r="AT199" s="216" t="s">
        <v>145</v>
      </c>
      <c r="AU199" s="216" t="s">
        <v>83</v>
      </c>
      <c r="AY199" s="17" t="s">
        <v>143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7" t="s">
        <v>81</v>
      </c>
      <c r="BK199" s="217">
        <f>ROUND(I199*H199,2)</f>
        <v>0</v>
      </c>
      <c r="BL199" s="17" t="s">
        <v>149</v>
      </c>
      <c r="BM199" s="216" t="s">
        <v>271</v>
      </c>
    </row>
    <row r="200" spans="1:65" s="13" customFormat="1">
      <c r="B200" s="218"/>
      <c r="C200" s="219"/>
      <c r="D200" s="220" t="s">
        <v>151</v>
      </c>
      <c r="E200" s="221" t="s">
        <v>1</v>
      </c>
      <c r="F200" s="222" t="s">
        <v>272</v>
      </c>
      <c r="G200" s="219"/>
      <c r="H200" s="223">
        <v>361</v>
      </c>
      <c r="I200" s="224"/>
      <c r="J200" s="219"/>
      <c r="K200" s="219"/>
      <c r="L200" s="225"/>
      <c r="M200" s="226"/>
      <c r="N200" s="227"/>
      <c r="O200" s="227"/>
      <c r="P200" s="227"/>
      <c r="Q200" s="227"/>
      <c r="R200" s="227"/>
      <c r="S200" s="227"/>
      <c r="T200" s="228"/>
      <c r="AT200" s="229" t="s">
        <v>151</v>
      </c>
      <c r="AU200" s="229" t="s">
        <v>83</v>
      </c>
      <c r="AV200" s="13" t="s">
        <v>83</v>
      </c>
      <c r="AW200" s="13" t="s">
        <v>30</v>
      </c>
      <c r="AX200" s="13" t="s">
        <v>81</v>
      </c>
      <c r="AY200" s="229" t="s">
        <v>143</v>
      </c>
    </row>
    <row r="201" spans="1:65" s="2" customFormat="1" ht="16.5" customHeight="1">
      <c r="A201" s="34"/>
      <c r="B201" s="35"/>
      <c r="C201" s="251" t="s">
        <v>273</v>
      </c>
      <c r="D201" s="251" t="s">
        <v>251</v>
      </c>
      <c r="E201" s="252" t="s">
        <v>274</v>
      </c>
      <c r="F201" s="253" t="s">
        <v>275</v>
      </c>
      <c r="G201" s="254" t="s">
        <v>206</v>
      </c>
      <c r="H201" s="255">
        <v>397.1</v>
      </c>
      <c r="I201" s="256"/>
      <c r="J201" s="257">
        <f>ROUND(I201*H201,2)</f>
        <v>0</v>
      </c>
      <c r="K201" s="258"/>
      <c r="L201" s="259"/>
      <c r="M201" s="260" t="s">
        <v>1</v>
      </c>
      <c r="N201" s="261" t="s">
        <v>38</v>
      </c>
      <c r="O201" s="71"/>
      <c r="P201" s="214">
        <f>O201*H201</f>
        <v>0</v>
      </c>
      <c r="Q201" s="214">
        <v>2.0000000000000001E-4</v>
      </c>
      <c r="R201" s="214">
        <f>Q201*H201</f>
        <v>7.9420000000000004E-2</v>
      </c>
      <c r="S201" s="214">
        <v>0</v>
      </c>
      <c r="T201" s="215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16" t="s">
        <v>185</v>
      </c>
      <c r="AT201" s="216" t="s">
        <v>251</v>
      </c>
      <c r="AU201" s="216" t="s">
        <v>83</v>
      </c>
      <c r="AY201" s="17" t="s">
        <v>143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7" t="s">
        <v>81</v>
      </c>
      <c r="BK201" s="217">
        <f>ROUND(I201*H201,2)</f>
        <v>0</v>
      </c>
      <c r="BL201" s="17" t="s">
        <v>149</v>
      </c>
      <c r="BM201" s="216" t="s">
        <v>276</v>
      </c>
    </row>
    <row r="202" spans="1:65" s="13" customFormat="1">
      <c r="B202" s="218"/>
      <c r="C202" s="219"/>
      <c r="D202" s="220" t="s">
        <v>151</v>
      </c>
      <c r="E202" s="219"/>
      <c r="F202" s="222" t="s">
        <v>277</v>
      </c>
      <c r="G202" s="219"/>
      <c r="H202" s="223">
        <v>397.1</v>
      </c>
      <c r="I202" s="224"/>
      <c r="J202" s="219"/>
      <c r="K202" s="219"/>
      <c r="L202" s="225"/>
      <c r="M202" s="226"/>
      <c r="N202" s="227"/>
      <c r="O202" s="227"/>
      <c r="P202" s="227"/>
      <c r="Q202" s="227"/>
      <c r="R202" s="227"/>
      <c r="S202" s="227"/>
      <c r="T202" s="228"/>
      <c r="AT202" s="229" t="s">
        <v>151</v>
      </c>
      <c r="AU202" s="229" t="s">
        <v>83</v>
      </c>
      <c r="AV202" s="13" t="s">
        <v>83</v>
      </c>
      <c r="AW202" s="13" t="s">
        <v>4</v>
      </c>
      <c r="AX202" s="13" t="s">
        <v>81</v>
      </c>
      <c r="AY202" s="229" t="s">
        <v>143</v>
      </c>
    </row>
    <row r="203" spans="1:65" s="2" customFormat="1" ht="16.5" customHeight="1">
      <c r="A203" s="34"/>
      <c r="B203" s="35"/>
      <c r="C203" s="204" t="s">
        <v>278</v>
      </c>
      <c r="D203" s="204" t="s">
        <v>145</v>
      </c>
      <c r="E203" s="205" t="s">
        <v>279</v>
      </c>
      <c r="F203" s="206" t="s">
        <v>280</v>
      </c>
      <c r="G203" s="207" t="s">
        <v>148</v>
      </c>
      <c r="H203" s="208">
        <v>132.30000000000001</v>
      </c>
      <c r="I203" s="209"/>
      <c r="J203" s="210">
        <f>ROUND(I203*H203,2)</f>
        <v>0</v>
      </c>
      <c r="K203" s="211"/>
      <c r="L203" s="39"/>
      <c r="M203" s="212" t="s">
        <v>1</v>
      </c>
      <c r="N203" s="213" t="s">
        <v>38</v>
      </c>
      <c r="O203" s="71"/>
      <c r="P203" s="214">
        <f>O203*H203</f>
        <v>0</v>
      </c>
      <c r="Q203" s="214">
        <v>2.16</v>
      </c>
      <c r="R203" s="214">
        <f>Q203*H203</f>
        <v>285.76800000000003</v>
      </c>
      <c r="S203" s="214">
        <v>0</v>
      </c>
      <c r="T203" s="215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16" t="s">
        <v>149</v>
      </c>
      <c r="AT203" s="216" t="s">
        <v>145</v>
      </c>
      <c r="AU203" s="216" t="s">
        <v>83</v>
      </c>
      <c r="AY203" s="17" t="s">
        <v>143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7" t="s">
        <v>81</v>
      </c>
      <c r="BK203" s="217">
        <f>ROUND(I203*H203,2)</f>
        <v>0</v>
      </c>
      <c r="BL203" s="17" t="s">
        <v>149</v>
      </c>
      <c r="BM203" s="216" t="s">
        <v>281</v>
      </c>
    </row>
    <row r="204" spans="1:65" s="13" customFormat="1">
      <c r="B204" s="218"/>
      <c r="C204" s="219"/>
      <c r="D204" s="220" t="s">
        <v>151</v>
      </c>
      <c r="E204" s="221" t="s">
        <v>1</v>
      </c>
      <c r="F204" s="222" t="s">
        <v>282</v>
      </c>
      <c r="G204" s="219"/>
      <c r="H204" s="223">
        <v>132.30000000000001</v>
      </c>
      <c r="I204" s="224"/>
      <c r="J204" s="219"/>
      <c r="K204" s="219"/>
      <c r="L204" s="225"/>
      <c r="M204" s="226"/>
      <c r="N204" s="227"/>
      <c r="O204" s="227"/>
      <c r="P204" s="227"/>
      <c r="Q204" s="227"/>
      <c r="R204" s="227"/>
      <c r="S204" s="227"/>
      <c r="T204" s="228"/>
      <c r="AT204" s="229" t="s">
        <v>151</v>
      </c>
      <c r="AU204" s="229" t="s">
        <v>83</v>
      </c>
      <c r="AV204" s="13" t="s">
        <v>83</v>
      </c>
      <c r="AW204" s="13" t="s">
        <v>30</v>
      </c>
      <c r="AX204" s="13" t="s">
        <v>81</v>
      </c>
      <c r="AY204" s="229" t="s">
        <v>143</v>
      </c>
    </row>
    <row r="205" spans="1:65" s="2" customFormat="1" ht="16.5" customHeight="1">
      <c r="A205" s="34"/>
      <c r="B205" s="35"/>
      <c r="C205" s="204" t="s">
        <v>283</v>
      </c>
      <c r="D205" s="204" t="s">
        <v>145</v>
      </c>
      <c r="E205" s="205" t="s">
        <v>284</v>
      </c>
      <c r="F205" s="206" t="s">
        <v>285</v>
      </c>
      <c r="G205" s="207" t="s">
        <v>148</v>
      </c>
      <c r="H205" s="208">
        <v>72.2</v>
      </c>
      <c r="I205" s="209"/>
      <c r="J205" s="210">
        <f>ROUND(I205*H205,2)</f>
        <v>0</v>
      </c>
      <c r="K205" s="211"/>
      <c r="L205" s="39"/>
      <c r="M205" s="212" t="s">
        <v>1</v>
      </c>
      <c r="N205" s="213" t="s">
        <v>38</v>
      </c>
      <c r="O205" s="71"/>
      <c r="P205" s="214">
        <f>O205*H205</f>
        <v>0</v>
      </c>
      <c r="Q205" s="214">
        <v>2.2563399999999998</v>
      </c>
      <c r="R205" s="214">
        <f>Q205*H205</f>
        <v>162.907748</v>
      </c>
      <c r="S205" s="214">
        <v>0</v>
      </c>
      <c r="T205" s="215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16" t="s">
        <v>149</v>
      </c>
      <c r="AT205" s="216" t="s">
        <v>145</v>
      </c>
      <c r="AU205" s="216" t="s">
        <v>83</v>
      </c>
      <c r="AY205" s="17" t="s">
        <v>143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7" t="s">
        <v>81</v>
      </c>
      <c r="BK205" s="217">
        <f>ROUND(I205*H205,2)</f>
        <v>0</v>
      </c>
      <c r="BL205" s="17" t="s">
        <v>149</v>
      </c>
      <c r="BM205" s="216" t="s">
        <v>286</v>
      </c>
    </row>
    <row r="206" spans="1:65" s="13" customFormat="1">
      <c r="B206" s="218"/>
      <c r="C206" s="219"/>
      <c r="D206" s="220" t="s">
        <v>151</v>
      </c>
      <c r="E206" s="221" t="s">
        <v>1</v>
      </c>
      <c r="F206" s="222" t="s">
        <v>287</v>
      </c>
      <c r="G206" s="219"/>
      <c r="H206" s="223">
        <v>72.2</v>
      </c>
      <c r="I206" s="224"/>
      <c r="J206" s="219"/>
      <c r="K206" s="219"/>
      <c r="L206" s="225"/>
      <c r="M206" s="226"/>
      <c r="N206" s="227"/>
      <c r="O206" s="227"/>
      <c r="P206" s="227"/>
      <c r="Q206" s="227"/>
      <c r="R206" s="227"/>
      <c r="S206" s="227"/>
      <c r="T206" s="228"/>
      <c r="AT206" s="229" t="s">
        <v>151</v>
      </c>
      <c r="AU206" s="229" t="s">
        <v>83</v>
      </c>
      <c r="AV206" s="13" t="s">
        <v>83</v>
      </c>
      <c r="AW206" s="13" t="s">
        <v>30</v>
      </c>
      <c r="AX206" s="13" t="s">
        <v>81</v>
      </c>
      <c r="AY206" s="229" t="s">
        <v>143</v>
      </c>
    </row>
    <row r="207" spans="1:65" s="12" customFormat="1" ht="22.9" customHeight="1">
      <c r="B207" s="188"/>
      <c r="C207" s="189"/>
      <c r="D207" s="190" t="s">
        <v>72</v>
      </c>
      <c r="E207" s="202" t="s">
        <v>161</v>
      </c>
      <c r="F207" s="202" t="s">
        <v>288</v>
      </c>
      <c r="G207" s="189"/>
      <c r="H207" s="189"/>
      <c r="I207" s="192"/>
      <c r="J207" s="203">
        <f>BK207</f>
        <v>0</v>
      </c>
      <c r="K207" s="189"/>
      <c r="L207" s="194"/>
      <c r="M207" s="195"/>
      <c r="N207" s="196"/>
      <c r="O207" s="196"/>
      <c r="P207" s="197">
        <f>SUM(P208:P263)</f>
        <v>0</v>
      </c>
      <c r="Q207" s="196"/>
      <c r="R207" s="197">
        <f>SUM(R208:R263)</f>
        <v>1644.97894832</v>
      </c>
      <c r="S207" s="196"/>
      <c r="T207" s="198">
        <f>SUM(T208:T263)</f>
        <v>0</v>
      </c>
      <c r="AR207" s="199" t="s">
        <v>81</v>
      </c>
      <c r="AT207" s="200" t="s">
        <v>72</v>
      </c>
      <c r="AU207" s="200" t="s">
        <v>81</v>
      </c>
      <c r="AY207" s="199" t="s">
        <v>143</v>
      </c>
      <c r="BK207" s="201">
        <f>SUM(BK208:BK263)</f>
        <v>0</v>
      </c>
    </row>
    <row r="208" spans="1:65" s="2" customFormat="1" ht="16.5" customHeight="1">
      <c r="A208" s="34"/>
      <c r="B208" s="35"/>
      <c r="C208" s="204" t="s">
        <v>289</v>
      </c>
      <c r="D208" s="204" t="s">
        <v>145</v>
      </c>
      <c r="E208" s="205" t="s">
        <v>290</v>
      </c>
      <c r="F208" s="206" t="s">
        <v>291</v>
      </c>
      <c r="G208" s="207" t="s">
        <v>148</v>
      </c>
      <c r="H208" s="208">
        <v>0.624</v>
      </c>
      <c r="I208" s="209"/>
      <c r="J208" s="210">
        <f>ROUND(I208*H208,2)</f>
        <v>0</v>
      </c>
      <c r="K208" s="211"/>
      <c r="L208" s="39"/>
      <c r="M208" s="212" t="s">
        <v>1</v>
      </c>
      <c r="N208" s="213" t="s">
        <v>38</v>
      </c>
      <c r="O208" s="71"/>
      <c r="P208" s="214">
        <f>O208*H208</f>
        <v>0</v>
      </c>
      <c r="Q208" s="214">
        <v>2.3305500000000001</v>
      </c>
      <c r="R208" s="214">
        <f>Q208*H208</f>
        <v>1.4542632</v>
      </c>
      <c r="S208" s="214">
        <v>0</v>
      </c>
      <c r="T208" s="215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16" t="s">
        <v>149</v>
      </c>
      <c r="AT208" s="216" t="s">
        <v>145</v>
      </c>
      <c r="AU208" s="216" t="s">
        <v>83</v>
      </c>
      <c r="AY208" s="17" t="s">
        <v>143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7" t="s">
        <v>81</v>
      </c>
      <c r="BK208" s="217">
        <f>ROUND(I208*H208,2)</f>
        <v>0</v>
      </c>
      <c r="BL208" s="17" t="s">
        <v>149</v>
      </c>
      <c r="BM208" s="216" t="s">
        <v>292</v>
      </c>
    </row>
    <row r="209" spans="1:65" s="13" customFormat="1">
      <c r="B209" s="218"/>
      <c r="C209" s="219"/>
      <c r="D209" s="220" t="s">
        <v>151</v>
      </c>
      <c r="E209" s="221" t="s">
        <v>1</v>
      </c>
      <c r="F209" s="222" t="s">
        <v>293</v>
      </c>
      <c r="G209" s="219"/>
      <c r="H209" s="223">
        <v>0.624</v>
      </c>
      <c r="I209" s="224"/>
      <c r="J209" s="219"/>
      <c r="K209" s="219"/>
      <c r="L209" s="225"/>
      <c r="M209" s="226"/>
      <c r="N209" s="227"/>
      <c r="O209" s="227"/>
      <c r="P209" s="227"/>
      <c r="Q209" s="227"/>
      <c r="R209" s="227"/>
      <c r="S209" s="227"/>
      <c r="T209" s="228"/>
      <c r="AT209" s="229" t="s">
        <v>151</v>
      </c>
      <c r="AU209" s="229" t="s">
        <v>83</v>
      </c>
      <c r="AV209" s="13" t="s">
        <v>83</v>
      </c>
      <c r="AW209" s="13" t="s">
        <v>30</v>
      </c>
      <c r="AX209" s="13" t="s">
        <v>81</v>
      </c>
      <c r="AY209" s="229" t="s">
        <v>143</v>
      </c>
    </row>
    <row r="210" spans="1:65" s="2" customFormat="1" ht="16.5" customHeight="1">
      <c r="A210" s="34"/>
      <c r="B210" s="35"/>
      <c r="C210" s="204" t="s">
        <v>294</v>
      </c>
      <c r="D210" s="204" t="s">
        <v>145</v>
      </c>
      <c r="E210" s="205" t="s">
        <v>295</v>
      </c>
      <c r="F210" s="206" t="s">
        <v>296</v>
      </c>
      <c r="G210" s="207" t="s">
        <v>219</v>
      </c>
      <c r="H210" s="208">
        <v>0.32500000000000001</v>
      </c>
      <c r="I210" s="209"/>
      <c r="J210" s="210">
        <f>ROUND(I210*H210,2)</f>
        <v>0</v>
      </c>
      <c r="K210" s="211"/>
      <c r="L210" s="39"/>
      <c r="M210" s="212" t="s">
        <v>1</v>
      </c>
      <c r="N210" s="213" t="s">
        <v>38</v>
      </c>
      <c r="O210" s="71"/>
      <c r="P210" s="214">
        <f>O210*H210</f>
        <v>0</v>
      </c>
      <c r="Q210" s="214">
        <v>1.7090000000000001E-2</v>
      </c>
      <c r="R210" s="214">
        <f>Q210*H210</f>
        <v>5.5542500000000002E-3</v>
      </c>
      <c r="S210" s="214">
        <v>0</v>
      </c>
      <c r="T210" s="215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16" t="s">
        <v>149</v>
      </c>
      <c r="AT210" s="216" t="s">
        <v>145</v>
      </c>
      <c r="AU210" s="216" t="s">
        <v>83</v>
      </c>
      <c r="AY210" s="17" t="s">
        <v>143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7" t="s">
        <v>81</v>
      </c>
      <c r="BK210" s="217">
        <f>ROUND(I210*H210,2)</f>
        <v>0</v>
      </c>
      <c r="BL210" s="17" t="s">
        <v>149</v>
      </c>
      <c r="BM210" s="216" t="s">
        <v>297</v>
      </c>
    </row>
    <row r="211" spans="1:65" s="2" customFormat="1" ht="19.5">
      <c r="A211" s="34"/>
      <c r="B211" s="35"/>
      <c r="C211" s="36"/>
      <c r="D211" s="220" t="s">
        <v>298</v>
      </c>
      <c r="E211" s="36"/>
      <c r="F211" s="262" t="s">
        <v>299</v>
      </c>
      <c r="G211" s="36"/>
      <c r="H211" s="36"/>
      <c r="I211" s="115"/>
      <c r="J211" s="36"/>
      <c r="K211" s="36"/>
      <c r="L211" s="39"/>
      <c r="M211" s="263"/>
      <c r="N211" s="264"/>
      <c r="O211" s="71"/>
      <c r="P211" s="71"/>
      <c r="Q211" s="71"/>
      <c r="R211" s="71"/>
      <c r="S211" s="71"/>
      <c r="T211" s="72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298</v>
      </c>
      <c r="AU211" s="17" t="s">
        <v>83</v>
      </c>
    </row>
    <row r="212" spans="1:65" s="13" customFormat="1">
      <c r="B212" s="218"/>
      <c r="C212" s="219"/>
      <c r="D212" s="220" t="s">
        <v>151</v>
      </c>
      <c r="E212" s="221" t="s">
        <v>1</v>
      </c>
      <c r="F212" s="222" t="s">
        <v>300</v>
      </c>
      <c r="G212" s="219"/>
      <c r="H212" s="223">
        <v>0.32500000000000001</v>
      </c>
      <c r="I212" s="224"/>
      <c r="J212" s="219"/>
      <c r="K212" s="219"/>
      <c r="L212" s="225"/>
      <c r="M212" s="226"/>
      <c r="N212" s="227"/>
      <c r="O212" s="227"/>
      <c r="P212" s="227"/>
      <c r="Q212" s="227"/>
      <c r="R212" s="227"/>
      <c r="S212" s="227"/>
      <c r="T212" s="228"/>
      <c r="AT212" s="229" t="s">
        <v>151</v>
      </c>
      <c r="AU212" s="229" t="s">
        <v>83</v>
      </c>
      <c r="AV212" s="13" t="s">
        <v>83</v>
      </c>
      <c r="AW212" s="13" t="s">
        <v>30</v>
      </c>
      <c r="AX212" s="13" t="s">
        <v>81</v>
      </c>
      <c r="AY212" s="229" t="s">
        <v>143</v>
      </c>
    </row>
    <row r="213" spans="1:65" s="2" customFormat="1" ht="16.5" customHeight="1">
      <c r="A213" s="34"/>
      <c r="B213" s="35"/>
      <c r="C213" s="251" t="s">
        <v>301</v>
      </c>
      <c r="D213" s="251" t="s">
        <v>251</v>
      </c>
      <c r="E213" s="252" t="s">
        <v>302</v>
      </c>
      <c r="F213" s="253" t="s">
        <v>303</v>
      </c>
      <c r="G213" s="254" t="s">
        <v>219</v>
      </c>
      <c r="H213" s="255">
        <v>0.32500000000000001</v>
      </c>
      <c r="I213" s="256"/>
      <c r="J213" s="257">
        <f>ROUND(I213*H213,2)</f>
        <v>0</v>
      </c>
      <c r="K213" s="258"/>
      <c r="L213" s="259"/>
      <c r="M213" s="260" t="s">
        <v>1</v>
      </c>
      <c r="N213" s="261" t="s">
        <v>38</v>
      </c>
      <c r="O213" s="71"/>
      <c r="P213" s="214">
        <f>O213*H213</f>
        <v>0</v>
      </c>
      <c r="Q213" s="214">
        <v>1</v>
      </c>
      <c r="R213" s="214">
        <f>Q213*H213</f>
        <v>0.32500000000000001</v>
      </c>
      <c r="S213" s="214">
        <v>0</v>
      </c>
      <c r="T213" s="215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16" t="s">
        <v>185</v>
      </c>
      <c r="AT213" s="216" t="s">
        <v>251</v>
      </c>
      <c r="AU213" s="216" t="s">
        <v>83</v>
      </c>
      <c r="AY213" s="17" t="s">
        <v>143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7" t="s">
        <v>81</v>
      </c>
      <c r="BK213" s="217">
        <f>ROUND(I213*H213,2)</f>
        <v>0</v>
      </c>
      <c r="BL213" s="17" t="s">
        <v>149</v>
      </c>
      <c r="BM213" s="216" t="s">
        <v>304</v>
      </c>
    </row>
    <row r="214" spans="1:65" s="2" customFormat="1" ht="29.25">
      <c r="A214" s="34"/>
      <c r="B214" s="35"/>
      <c r="C214" s="36"/>
      <c r="D214" s="220" t="s">
        <v>298</v>
      </c>
      <c r="E214" s="36"/>
      <c r="F214" s="262" t="s">
        <v>305</v>
      </c>
      <c r="G214" s="36"/>
      <c r="H214" s="36"/>
      <c r="I214" s="115"/>
      <c r="J214" s="36"/>
      <c r="K214" s="36"/>
      <c r="L214" s="39"/>
      <c r="M214" s="263"/>
      <c r="N214" s="264"/>
      <c r="O214" s="71"/>
      <c r="P214" s="71"/>
      <c r="Q214" s="71"/>
      <c r="R214" s="71"/>
      <c r="S214" s="71"/>
      <c r="T214" s="72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298</v>
      </c>
      <c r="AU214" s="17" t="s">
        <v>83</v>
      </c>
    </row>
    <row r="215" spans="1:65" s="2" customFormat="1" ht="16.5" customHeight="1">
      <c r="A215" s="34"/>
      <c r="B215" s="35"/>
      <c r="C215" s="204" t="s">
        <v>306</v>
      </c>
      <c r="D215" s="204" t="s">
        <v>145</v>
      </c>
      <c r="E215" s="205" t="s">
        <v>307</v>
      </c>
      <c r="F215" s="206" t="s">
        <v>308</v>
      </c>
      <c r="G215" s="207" t="s">
        <v>148</v>
      </c>
      <c r="H215" s="208">
        <v>32.4</v>
      </c>
      <c r="I215" s="209"/>
      <c r="J215" s="210">
        <f>ROUND(I215*H215,2)</f>
        <v>0</v>
      </c>
      <c r="K215" s="211"/>
      <c r="L215" s="39"/>
      <c r="M215" s="212" t="s">
        <v>1</v>
      </c>
      <c r="N215" s="213" t="s">
        <v>38</v>
      </c>
      <c r="O215" s="71"/>
      <c r="P215" s="214">
        <f>O215*H215</f>
        <v>0</v>
      </c>
      <c r="Q215" s="214">
        <v>2.3270300000000002</v>
      </c>
      <c r="R215" s="214">
        <f>Q215*H215</f>
        <v>75.395772000000008</v>
      </c>
      <c r="S215" s="214">
        <v>0</v>
      </c>
      <c r="T215" s="215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16" t="s">
        <v>149</v>
      </c>
      <c r="AT215" s="216" t="s">
        <v>145</v>
      </c>
      <c r="AU215" s="216" t="s">
        <v>83</v>
      </c>
      <c r="AY215" s="17" t="s">
        <v>143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7" t="s">
        <v>81</v>
      </c>
      <c r="BK215" s="217">
        <f>ROUND(I215*H215,2)</f>
        <v>0</v>
      </c>
      <c r="BL215" s="17" t="s">
        <v>149</v>
      </c>
      <c r="BM215" s="216" t="s">
        <v>309</v>
      </c>
    </row>
    <row r="216" spans="1:65" s="13" customFormat="1">
      <c r="B216" s="218"/>
      <c r="C216" s="219"/>
      <c r="D216" s="220" t="s">
        <v>151</v>
      </c>
      <c r="E216" s="221" t="s">
        <v>1</v>
      </c>
      <c r="F216" s="222" t="s">
        <v>310</v>
      </c>
      <c r="G216" s="219"/>
      <c r="H216" s="223">
        <v>32.4</v>
      </c>
      <c r="I216" s="224"/>
      <c r="J216" s="219"/>
      <c r="K216" s="219"/>
      <c r="L216" s="225"/>
      <c r="M216" s="226"/>
      <c r="N216" s="227"/>
      <c r="O216" s="227"/>
      <c r="P216" s="227"/>
      <c r="Q216" s="227"/>
      <c r="R216" s="227"/>
      <c r="S216" s="227"/>
      <c r="T216" s="228"/>
      <c r="AT216" s="229" t="s">
        <v>151</v>
      </c>
      <c r="AU216" s="229" t="s">
        <v>83</v>
      </c>
      <c r="AV216" s="13" t="s">
        <v>83</v>
      </c>
      <c r="AW216" s="13" t="s">
        <v>30</v>
      </c>
      <c r="AX216" s="13" t="s">
        <v>81</v>
      </c>
      <c r="AY216" s="229" t="s">
        <v>143</v>
      </c>
    </row>
    <row r="217" spans="1:65" s="2" customFormat="1" ht="16.5" customHeight="1">
      <c r="A217" s="34"/>
      <c r="B217" s="35"/>
      <c r="C217" s="204" t="s">
        <v>311</v>
      </c>
      <c r="D217" s="204" t="s">
        <v>145</v>
      </c>
      <c r="E217" s="205" t="s">
        <v>312</v>
      </c>
      <c r="F217" s="206" t="s">
        <v>313</v>
      </c>
      <c r="G217" s="207" t="s">
        <v>148</v>
      </c>
      <c r="H217" s="208">
        <v>68.125</v>
      </c>
      <c r="I217" s="209"/>
      <c r="J217" s="210">
        <f>ROUND(I217*H217,2)</f>
        <v>0</v>
      </c>
      <c r="K217" s="211"/>
      <c r="L217" s="39"/>
      <c r="M217" s="212" t="s">
        <v>1</v>
      </c>
      <c r="N217" s="213" t="s">
        <v>38</v>
      </c>
      <c r="O217" s="71"/>
      <c r="P217" s="214">
        <f>O217*H217</f>
        <v>0</v>
      </c>
      <c r="Q217" s="214">
        <v>2.5297900000000002</v>
      </c>
      <c r="R217" s="214">
        <f>Q217*H217</f>
        <v>172.34194375000001</v>
      </c>
      <c r="S217" s="214">
        <v>0</v>
      </c>
      <c r="T217" s="215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16" t="s">
        <v>149</v>
      </c>
      <c r="AT217" s="216" t="s">
        <v>145</v>
      </c>
      <c r="AU217" s="216" t="s">
        <v>83</v>
      </c>
      <c r="AY217" s="17" t="s">
        <v>143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7" t="s">
        <v>81</v>
      </c>
      <c r="BK217" s="217">
        <f>ROUND(I217*H217,2)</f>
        <v>0</v>
      </c>
      <c r="BL217" s="17" t="s">
        <v>149</v>
      </c>
      <c r="BM217" s="216" t="s">
        <v>314</v>
      </c>
    </row>
    <row r="218" spans="1:65" s="15" customFormat="1">
      <c r="B218" s="241"/>
      <c r="C218" s="242"/>
      <c r="D218" s="220" t="s">
        <v>151</v>
      </c>
      <c r="E218" s="243" t="s">
        <v>1</v>
      </c>
      <c r="F218" s="244" t="s">
        <v>315</v>
      </c>
      <c r="G218" s="242"/>
      <c r="H218" s="243" t="s">
        <v>1</v>
      </c>
      <c r="I218" s="245"/>
      <c r="J218" s="242"/>
      <c r="K218" s="242"/>
      <c r="L218" s="246"/>
      <c r="M218" s="247"/>
      <c r="N218" s="248"/>
      <c r="O218" s="248"/>
      <c r="P218" s="248"/>
      <c r="Q218" s="248"/>
      <c r="R218" s="248"/>
      <c r="S218" s="248"/>
      <c r="T218" s="249"/>
      <c r="AT218" s="250" t="s">
        <v>151</v>
      </c>
      <c r="AU218" s="250" t="s">
        <v>83</v>
      </c>
      <c r="AV218" s="15" t="s">
        <v>81</v>
      </c>
      <c r="AW218" s="15" t="s">
        <v>30</v>
      </c>
      <c r="AX218" s="15" t="s">
        <v>73</v>
      </c>
      <c r="AY218" s="250" t="s">
        <v>143</v>
      </c>
    </row>
    <row r="219" spans="1:65" s="13" customFormat="1">
      <c r="B219" s="218"/>
      <c r="C219" s="219"/>
      <c r="D219" s="220" t="s">
        <v>151</v>
      </c>
      <c r="E219" s="221" t="s">
        <v>1</v>
      </c>
      <c r="F219" s="222" t="s">
        <v>316</v>
      </c>
      <c r="G219" s="219"/>
      <c r="H219" s="223">
        <v>36.125</v>
      </c>
      <c r="I219" s="224"/>
      <c r="J219" s="219"/>
      <c r="K219" s="219"/>
      <c r="L219" s="225"/>
      <c r="M219" s="226"/>
      <c r="N219" s="227"/>
      <c r="O219" s="227"/>
      <c r="P219" s="227"/>
      <c r="Q219" s="227"/>
      <c r="R219" s="227"/>
      <c r="S219" s="227"/>
      <c r="T219" s="228"/>
      <c r="AT219" s="229" t="s">
        <v>151</v>
      </c>
      <c r="AU219" s="229" t="s">
        <v>83</v>
      </c>
      <c r="AV219" s="13" t="s">
        <v>83</v>
      </c>
      <c r="AW219" s="13" t="s">
        <v>30</v>
      </c>
      <c r="AX219" s="13" t="s">
        <v>73</v>
      </c>
      <c r="AY219" s="229" t="s">
        <v>143</v>
      </c>
    </row>
    <row r="220" spans="1:65" s="15" customFormat="1">
      <c r="B220" s="241"/>
      <c r="C220" s="242"/>
      <c r="D220" s="220" t="s">
        <v>151</v>
      </c>
      <c r="E220" s="243" t="s">
        <v>1</v>
      </c>
      <c r="F220" s="244" t="s">
        <v>317</v>
      </c>
      <c r="G220" s="242"/>
      <c r="H220" s="243" t="s">
        <v>1</v>
      </c>
      <c r="I220" s="245"/>
      <c r="J220" s="242"/>
      <c r="K220" s="242"/>
      <c r="L220" s="246"/>
      <c r="M220" s="247"/>
      <c r="N220" s="248"/>
      <c r="O220" s="248"/>
      <c r="P220" s="248"/>
      <c r="Q220" s="248"/>
      <c r="R220" s="248"/>
      <c r="S220" s="248"/>
      <c r="T220" s="249"/>
      <c r="AT220" s="250" t="s">
        <v>151</v>
      </c>
      <c r="AU220" s="250" t="s">
        <v>83</v>
      </c>
      <c r="AV220" s="15" t="s">
        <v>81</v>
      </c>
      <c r="AW220" s="15" t="s">
        <v>30</v>
      </c>
      <c r="AX220" s="15" t="s">
        <v>73</v>
      </c>
      <c r="AY220" s="250" t="s">
        <v>143</v>
      </c>
    </row>
    <row r="221" spans="1:65" s="13" customFormat="1">
      <c r="B221" s="218"/>
      <c r="C221" s="219"/>
      <c r="D221" s="220" t="s">
        <v>151</v>
      </c>
      <c r="E221" s="221" t="s">
        <v>1</v>
      </c>
      <c r="F221" s="222" t="s">
        <v>318</v>
      </c>
      <c r="G221" s="219"/>
      <c r="H221" s="223">
        <v>32</v>
      </c>
      <c r="I221" s="224"/>
      <c r="J221" s="219"/>
      <c r="K221" s="219"/>
      <c r="L221" s="225"/>
      <c r="M221" s="226"/>
      <c r="N221" s="227"/>
      <c r="O221" s="227"/>
      <c r="P221" s="227"/>
      <c r="Q221" s="227"/>
      <c r="R221" s="227"/>
      <c r="S221" s="227"/>
      <c r="T221" s="228"/>
      <c r="AT221" s="229" t="s">
        <v>151</v>
      </c>
      <c r="AU221" s="229" t="s">
        <v>83</v>
      </c>
      <c r="AV221" s="13" t="s">
        <v>83</v>
      </c>
      <c r="AW221" s="13" t="s">
        <v>30</v>
      </c>
      <c r="AX221" s="13" t="s">
        <v>73</v>
      </c>
      <c r="AY221" s="229" t="s">
        <v>143</v>
      </c>
    </row>
    <row r="222" spans="1:65" s="14" customFormat="1">
      <c r="B222" s="230"/>
      <c r="C222" s="231"/>
      <c r="D222" s="220" t="s">
        <v>151</v>
      </c>
      <c r="E222" s="232" t="s">
        <v>1</v>
      </c>
      <c r="F222" s="233" t="s">
        <v>155</v>
      </c>
      <c r="G222" s="231"/>
      <c r="H222" s="234">
        <v>68.125</v>
      </c>
      <c r="I222" s="235"/>
      <c r="J222" s="231"/>
      <c r="K222" s="231"/>
      <c r="L222" s="236"/>
      <c r="M222" s="237"/>
      <c r="N222" s="238"/>
      <c r="O222" s="238"/>
      <c r="P222" s="238"/>
      <c r="Q222" s="238"/>
      <c r="R222" s="238"/>
      <c r="S222" s="238"/>
      <c r="T222" s="239"/>
      <c r="AT222" s="240" t="s">
        <v>151</v>
      </c>
      <c r="AU222" s="240" t="s">
        <v>83</v>
      </c>
      <c r="AV222" s="14" t="s">
        <v>149</v>
      </c>
      <c r="AW222" s="14" t="s">
        <v>30</v>
      </c>
      <c r="AX222" s="14" t="s">
        <v>81</v>
      </c>
      <c r="AY222" s="240" t="s">
        <v>143</v>
      </c>
    </row>
    <row r="223" spans="1:65" s="2" customFormat="1" ht="16.5" customHeight="1">
      <c r="A223" s="34"/>
      <c r="B223" s="35"/>
      <c r="C223" s="204" t="s">
        <v>319</v>
      </c>
      <c r="D223" s="204" t="s">
        <v>145</v>
      </c>
      <c r="E223" s="205" t="s">
        <v>320</v>
      </c>
      <c r="F223" s="206" t="s">
        <v>321</v>
      </c>
      <c r="G223" s="207" t="s">
        <v>148</v>
      </c>
      <c r="H223" s="208">
        <v>62.851999999999997</v>
      </c>
      <c r="I223" s="209"/>
      <c r="J223" s="210">
        <f>ROUND(I223*H223,2)</f>
        <v>0</v>
      </c>
      <c r="K223" s="211"/>
      <c r="L223" s="39"/>
      <c r="M223" s="212" t="s">
        <v>1</v>
      </c>
      <c r="N223" s="213" t="s">
        <v>38</v>
      </c>
      <c r="O223" s="71"/>
      <c r="P223" s="214">
        <f>O223*H223</f>
        <v>0</v>
      </c>
      <c r="Q223" s="214">
        <v>2.5143</v>
      </c>
      <c r="R223" s="214">
        <f>Q223*H223</f>
        <v>158.0287836</v>
      </c>
      <c r="S223" s="214">
        <v>0</v>
      </c>
      <c r="T223" s="215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16" t="s">
        <v>149</v>
      </c>
      <c r="AT223" s="216" t="s">
        <v>145</v>
      </c>
      <c r="AU223" s="216" t="s">
        <v>83</v>
      </c>
      <c r="AY223" s="17" t="s">
        <v>143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7" t="s">
        <v>81</v>
      </c>
      <c r="BK223" s="217">
        <f>ROUND(I223*H223,2)</f>
        <v>0</v>
      </c>
      <c r="BL223" s="17" t="s">
        <v>149</v>
      </c>
      <c r="BM223" s="216" t="s">
        <v>322</v>
      </c>
    </row>
    <row r="224" spans="1:65" s="2" customFormat="1" ht="19.5">
      <c r="A224" s="34"/>
      <c r="B224" s="35"/>
      <c r="C224" s="36"/>
      <c r="D224" s="220" t="s">
        <v>298</v>
      </c>
      <c r="E224" s="36"/>
      <c r="F224" s="262" t="s">
        <v>323</v>
      </c>
      <c r="G224" s="36"/>
      <c r="H224" s="36"/>
      <c r="I224" s="115"/>
      <c r="J224" s="36"/>
      <c r="K224" s="36"/>
      <c r="L224" s="39"/>
      <c r="M224" s="263"/>
      <c r="N224" s="264"/>
      <c r="O224" s="71"/>
      <c r="P224" s="71"/>
      <c r="Q224" s="71"/>
      <c r="R224" s="71"/>
      <c r="S224" s="71"/>
      <c r="T224" s="72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298</v>
      </c>
      <c r="AU224" s="17" t="s">
        <v>83</v>
      </c>
    </row>
    <row r="225" spans="1:65" s="15" customFormat="1">
      <c r="B225" s="241"/>
      <c r="C225" s="242"/>
      <c r="D225" s="220" t="s">
        <v>151</v>
      </c>
      <c r="E225" s="243" t="s">
        <v>1</v>
      </c>
      <c r="F225" s="244" t="s">
        <v>324</v>
      </c>
      <c r="G225" s="242"/>
      <c r="H225" s="243" t="s">
        <v>1</v>
      </c>
      <c r="I225" s="245"/>
      <c r="J225" s="242"/>
      <c r="K225" s="242"/>
      <c r="L225" s="246"/>
      <c r="M225" s="247"/>
      <c r="N225" s="248"/>
      <c r="O225" s="248"/>
      <c r="P225" s="248"/>
      <c r="Q225" s="248"/>
      <c r="R225" s="248"/>
      <c r="S225" s="248"/>
      <c r="T225" s="249"/>
      <c r="AT225" s="250" t="s">
        <v>151</v>
      </c>
      <c r="AU225" s="250" t="s">
        <v>83</v>
      </c>
      <c r="AV225" s="15" t="s">
        <v>81</v>
      </c>
      <c r="AW225" s="15" t="s">
        <v>30</v>
      </c>
      <c r="AX225" s="15" t="s">
        <v>73</v>
      </c>
      <c r="AY225" s="250" t="s">
        <v>143</v>
      </c>
    </row>
    <row r="226" spans="1:65" s="13" customFormat="1">
      <c r="B226" s="218"/>
      <c r="C226" s="219"/>
      <c r="D226" s="220" t="s">
        <v>151</v>
      </c>
      <c r="E226" s="221" t="s">
        <v>1</v>
      </c>
      <c r="F226" s="222" t="s">
        <v>325</v>
      </c>
      <c r="G226" s="219"/>
      <c r="H226" s="223">
        <v>24.78</v>
      </c>
      <c r="I226" s="224"/>
      <c r="J226" s="219"/>
      <c r="K226" s="219"/>
      <c r="L226" s="225"/>
      <c r="M226" s="226"/>
      <c r="N226" s="227"/>
      <c r="O226" s="227"/>
      <c r="P226" s="227"/>
      <c r="Q226" s="227"/>
      <c r="R226" s="227"/>
      <c r="S226" s="227"/>
      <c r="T226" s="228"/>
      <c r="AT226" s="229" t="s">
        <v>151</v>
      </c>
      <c r="AU226" s="229" t="s">
        <v>83</v>
      </c>
      <c r="AV226" s="13" t="s">
        <v>83</v>
      </c>
      <c r="AW226" s="13" t="s">
        <v>30</v>
      </c>
      <c r="AX226" s="13" t="s">
        <v>73</v>
      </c>
      <c r="AY226" s="229" t="s">
        <v>143</v>
      </c>
    </row>
    <row r="227" spans="1:65" s="13" customFormat="1">
      <c r="B227" s="218"/>
      <c r="C227" s="219"/>
      <c r="D227" s="220" t="s">
        <v>151</v>
      </c>
      <c r="E227" s="221" t="s">
        <v>1</v>
      </c>
      <c r="F227" s="222" t="s">
        <v>326</v>
      </c>
      <c r="G227" s="219"/>
      <c r="H227" s="223">
        <v>4.4800000000000004</v>
      </c>
      <c r="I227" s="224"/>
      <c r="J227" s="219"/>
      <c r="K227" s="219"/>
      <c r="L227" s="225"/>
      <c r="M227" s="226"/>
      <c r="N227" s="227"/>
      <c r="O227" s="227"/>
      <c r="P227" s="227"/>
      <c r="Q227" s="227"/>
      <c r="R227" s="227"/>
      <c r="S227" s="227"/>
      <c r="T227" s="228"/>
      <c r="AT227" s="229" t="s">
        <v>151</v>
      </c>
      <c r="AU227" s="229" t="s">
        <v>83</v>
      </c>
      <c r="AV227" s="13" t="s">
        <v>83</v>
      </c>
      <c r="AW227" s="13" t="s">
        <v>30</v>
      </c>
      <c r="AX227" s="13" t="s">
        <v>73</v>
      </c>
      <c r="AY227" s="229" t="s">
        <v>143</v>
      </c>
    </row>
    <row r="228" spans="1:65" s="13" customFormat="1">
      <c r="B228" s="218"/>
      <c r="C228" s="219"/>
      <c r="D228" s="220" t="s">
        <v>151</v>
      </c>
      <c r="E228" s="221" t="s">
        <v>1</v>
      </c>
      <c r="F228" s="222" t="s">
        <v>327</v>
      </c>
      <c r="G228" s="219"/>
      <c r="H228" s="223">
        <v>0.35</v>
      </c>
      <c r="I228" s="224"/>
      <c r="J228" s="219"/>
      <c r="K228" s="219"/>
      <c r="L228" s="225"/>
      <c r="M228" s="226"/>
      <c r="N228" s="227"/>
      <c r="O228" s="227"/>
      <c r="P228" s="227"/>
      <c r="Q228" s="227"/>
      <c r="R228" s="227"/>
      <c r="S228" s="227"/>
      <c r="T228" s="228"/>
      <c r="AT228" s="229" t="s">
        <v>151</v>
      </c>
      <c r="AU228" s="229" t="s">
        <v>83</v>
      </c>
      <c r="AV228" s="13" t="s">
        <v>83</v>
      </c>
      <c r="AW228" s="13" t="s">
        <v>30</v>
      </c>
      <c r="AX228" s="13" t="s">
        <v>73</v>
      </c>
      <c r="AY228" s="229" t="s">
        <v>143</v>
      </c>
    </row>
    <row r="229" spans="1:65" s="13" customFormat="1">
      <c r="B229" s="218"/>
      <c r="C229" s="219"/>
      <c r="D229" s="220" t="s">
        <v>151</v>
      </c>
      <c r="E229" s="221" t="s">
        <v>1</v>
      </c>
      <c r="F229" s="222" t="s">
        <v>328</v>
      </c>
      <c r="G229" s="219"/>
      <c r="H229" s="223">
        <v>28.123999999999999</v>
      </c>
      <c r="I229" s="224"/>
      <c r="J229" s="219"/>
      <c r="K229" s="219"/>
      <c r="L229" s="225"/>
      <c r="M229" s="226"/>
      <c r="N229" s="227"/>
      <c r="O229" s="227"/>
      <c r="P229" s="227"/>
      <c r="Q229" s="227"/>
      <c r="R229" s="227"/>
      <c r="S229" s="227"/>
      <c r="T229" s="228"/>
      <c r="AT229" s="229" t="s">
        <v>151</v>
      </c>
      <c r="AU229" s="229" t="s">
        <v>83</v>
      </c>
      <c r="AV229" s="13" t="s">
        <v>83</v>
      </c>
      <c r="AW229" s="13" t="s">
        <v>30</v>
      </c>
      <c r="AX229" s="13" t="s">
        <v>73</v>
      </c>
      <c r="AY229" s="229" t="s">
        <v>143</v>
      </c>
    </row>
    <row r="230" spans="1:65" s="15" customFormat="1">
      <c r="B230" s="241"/>
      <c r="C230" s="242"/>
      <c r="D230" s="220" t="s">
        <v>151</v>
      </c>
      <c r="E230" s="243" t="s">
        <v>1</v>
      </c>
      <c r="F230" s="244" t="s">
        <v>329</v>
      </c>
      <c r="G230" s="242"/>
      <c r="H230" s="243" t="s">
        <v>1</v>
      </c>
      <c r="I230" s="245"/>
      <c r="J230" s="242"/>
      <c r="K230" s="242"/>
      <c r="L230" s="246"/>
      <c r="M230" s="247"/>
      <c r="N230" s="248"/>
      <c r="O230" s="248"/>
      <c r="P230" s="248"/>
      <c r="Q230" s="248"/>
      <c r="R230" s="248"/>
      <c r="S230" s="248"/>
      <c r="T230" s="249"/>
      <c r="AT230" s="250" t="s">
        <v>151</v>
      </c>
      <c r="AU230" s="250" t="s">
        <v>83</v>
      </c>
      <c r="AV230" s="15" t="s">
        <v>81</v>
      </c>
      <c r="AW230" s="15" t="s">
        <v>30</v>
      </c>
      <c r="AX230" s="15" t="s">
        <v>73</v>
      </c>
      <c r="AY230" s="250" t="s">
        <v>143</v>
      </c>
    </row>
    <row r="231" spans="1:65" s="13" customFormat="1">
      <c r="B231" s="218"/>
      <c r="C231" s="219"/>
      <c r="D231" s="220" t="s">
        <v>151</v>
      </c>
      <c r="E231" s="221" t="s">
        <v>1</v>
      </c>
      <c r="F231" s="222" t="s">
        <v>330</v>
      </c>
      <c r="G231" s="219"/>
      <c r="H231" s="223">
        <v>1.08</v>
      </c>
      <c r="I231" s="224"/>
      <c r="J231" s="219"/>
      <c r="K231" s="219"/>
      <c r="L231" s="225"/>
      <c r="M231" s="226"/>
      <c r="N231" s="227"/>
      <c r="O231" s="227"/>
      <c r="P231" s="227"/>
      <c r="Q231" s="227"/>
      <c r="R231" s="227"/>
      <c r="S231" s="227"/>
      <c r="T231" s="228"/>
      <c r="AT231" s="229" t="s">
        <v>151</v>
      </c>
      <c r="AU231" s="229" t="s">
        <v>83</v>
      </c>
      <c r="AV231" s="13" t="s">
        <v>83</v>
      </c>
      <c r="AW231" s="13" t="s">
        <v>30</v>
      </c>
      <c r="AX231" s="13" t="s">
        <v>73</v>
      </c>
      <c r="AY231" s="229" t="s">
        <v>143</v>
      </c>
    </row>
    <row r="232" spans="1:65" s="13" customFormat="1">
      <c r="B232" s="218"/>
      <c r="C232" s="219"/>
      <c r="D232" s="220" t="s">
        <v>151</v>
      </c>
      <c r="E232" s="221" t="s">
        <v>1</v>
      </c>
      <c r="F232" s="222" t="s">
        <v>331</v>
      </c>
      <c r="G232" s="219"/>
      <c r="H232" s="223">
        <v>0.85299999999999998</v>
      </c>
      <c r="I232" s="224"/>
      <c r="J232" s="219"/>
      <c r="K232" s="219"/>
      <c r="L232" s="225"/>
      <c r="M232" s="226"/>
      <c r="N232" s="227"/>
      <c r="O232" s="227"/>
      <c r="P232" s="227"/>
      <c r="Q232" s="227"/>
      <c r="R232" s="227"/>
      <c r="S232" s="227"/>
      <c r="T232" s="228"/>
      <c r="AT232" s="229" t="s">
        <v>151</v>
      </c>
      <c r="AU232" s="229" t="s">
        <v>83</v>
      </c>
      <c r="AV232" s="13" t="s">
        <v>83</v>
      </c>
      <c r="AW232" s="13" t="s">
        <v>30</v>
      </c>
      <c r="AX232" s="13" t="s">
        <v>73</v>
      </c>
      <c r="AY232" s="229" t="s">
        <v>143</v>
      </c>
    </row>
    <row r="233" spans="1:65" s="13" customFormat="1">
      <c r="B233" s="218"/>
      <c r="C233" s="219"/>
      <c r="D233" s="220" t="s">
        <v>151</v>
      </c>
      <c r="E233" s="221" t="s">
        <v>1</v>
      </c>
      <c r="F233" s="222" t="s">
        <v>332</v>
      </c>
      <c r="G233" s="219"/>
      <c r="H233" s="223">
        <v>3.1850000000000001</v>
      </c>
      <c r="I233" s="224"/>
      <c r="J233" s="219"/>
      <c r="K233" s="219"/>
      <c r="L233" s="225"/>
      <c r="M233" s="226"/>
      <c r="N233" s="227"/>
      <c r="O233" s="227"/>
      <c r="P233" s="227"/>
      <c r="Q233" s="227"/>
      <c r="R233" s="227"/>
      <c r="S233" s="227"/>
      <c r="T233" s="228"/>
      <c r="AT233" s="229" t="s">
        <v>151</v>
      </c>
      <c r="AU233" s="229" t="s">
        <v>83</v>
      </c>
      <c r="AV233" s="13" t="s">
        <v>83</v>
      </c>
      <c r="AW233" s="13" t="s">
        <v>30</v>
      </c>
      <c r="AX233" s="13" t="s">
        <v>73</v>
      </c>
      <c r="AY233" s="229" t="s">
        <v>143</v>
      </c>
    </row>
    <row r="234" spans="1:65" s="14" customFormat="1">
      <c r="B234" s="230"/>
      <c r="C234" s="231"/>
      <c r="D234" s="220" t="s">
        <v>151</v>
      </c>
      <c r="E234" s="232" t="s">
        <v>1</v>
      </c>
      <c r="F234" s="233" t="s">
        <v>155</v>
      </c>
      <c r="G234" s="231"/>
      <c r="H234" s="234">
        <v>62.851999999999997</v>
      </c>
      <c r="I234" s="235"/>
      <c r="J234" s="231"/>
      <c r="K234" s="231"/>
      <c r="L234" s="236"/>
      <c r="M234" s="237"/>
      <c r="N234" s="238"/>
      <c r="O234" s="238"/>
      <c r="P234" s="238"/>
      <c r="Q234" s="238"/>
      <c r="R234" s="238"/>
      <c r="S234" s="238"/>
      <c r="T234" s="239"/>
      <c r="AT234" s="240" t="s">
        <v>151</v>
      </c>
      <c r="AU234" s="240" t="s">
        <v>83</v>
      </c>
      <c r="AV234" s="14" t="s">
        <v>149</v>
      </c>
      <c r="AW234" s="14" t="s">
        <v>30</v>
      </c>
      <c r="AX234" s="14" t="s">
        <v>81</v>
      </c>
      <c r="AY234" s="240" t="s">
        <v>143</v>
      </c>
    </row>
    <row r="235" spans="1:65" s="2" customFormat="1" ht="16.5" customHeight="1">
      <c r="A235" s="34"/>
      <c r="B235" s="35"/>
      <c r="C235" s="204" t="s">
        <v>333</v>
      </c>
      <c r="D235" s="204" t="s">
        <v>145</v>
      </c>
      <c r="E235" s="205" t="s">
        <v>334</v>
      </c>
      <c r="F235" s="206" t="s">
        <v>335</v>
      </c>
      <c r="G235" s="207" t="s">
        <v>148</v>
      </c>
      <c r="H235" s="208">
        <v>464.11799999999999</v>
      </c>
      <c r="I235" s="209"/>
      <c r="J235" s="210">
        <f>ROUND(I235*H235,2)</f>
        <v>0</v>
      </c>
      <c r="K235" s="211"/>
      <c r="L235" s="39"/>
      <c r="M235" s="212" t="s">
        <v>1</v>
      </c>
      <c r="N235" s="213" t="s">
        <v>38</v>
      </c>
      <c r="O235" s="71"/>
      <c r="P235" s="214">
        <f>O235*H235</f>
        <v>0</v>
      </c>
      <c r="Q235" s="214">
        <v>2.5023499999999999</v>
      </c>
      <c r="R235" s="214">
        <f>Q235*H235</f>
        <v>1161.3856773</v>
      </c>
      <c r="S235" s="214">
        <v>0</v>
      </c>
      <c r="T235" s="215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16" t="s">
        <v>149</v>
      </c>
      <c r="AT235" s="216" t="s">
        <v>145</v>
      </c>
      <c r="AU235" s="216" t="s">
        <v>83</v>
      </c>
      <c r="AY235" s="17" t="s">
        <v>143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7" t="s">
        <v>81</v>
      </c>
      <c r="BK235" s="217">
        <f>ROUND(I235*H235,2)</f>
        <v>0</v>
      </c>
      <c r="BL235" s="17" t="s">
        <v>149</v>
      </c>
      <c r="BM235" s="216" t="s">
        <v>336</v>
      </c>
    </row>
    <row r="236" spans="1:65" s="2" customFormat="1" ht="19.5">
      <c r="A236" s="34"/>
      <c r="B236" s="35"/>
      <c r="C236" s="36"/>
      <c r="D236" s="220" t="s">
        <v>298</v>
      </c>
      <c r="E236" s="36"/>
      <c r="F236" s="262" t="s">
        <v>337</v>
      </c>
      <c r="G236" s="36"/>
      <c r="H236" s="36"/>
      <c r="I236" s="115"/>
      <c r="J236" s="36"/>
      <c r="K236" s="36"/>
      <c r="L236" s="39"/>
      <c r="M236" s="263"/>
      <c r="N236" s="264"/>
      <c r="O236" s="71"/>
      <c r="P236" s="71"/>
      <c r="Q236" s="71"/>
      <c r="R236" s="71"/>
      <c r="S236" s="71"/>
      <c r="T236" s="72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298</v>
      </c>
      <c r="AU236" s="17" t="s">
        <v>83</v>
      </c>
    </row>
    <row r="237" spans="1:65" s="15" customFormat="1">
      <c r="B237" s="241"/>
      <c r="C237" s="242"/>
      <c r="D237" s="220" t="s">
        <v>151</v>
      </c>
      <c r="E237" s="243" t="s">
        <v>1</v>
      </c>
      <c r="F237" s="244" t="s">
        <v>338</v>
      </c>
      <c r="G237" s="242"/>
      <c r="H237" s="243" t="s">
        <v>1</v>
      </c>
      <c r="I237" s="245"/>
      <c r="J237" s="242"/>
      <c r="K237" s="242"/>
      <c r="L237" s="246"/>
      <c r="M237" s="247"/>
      <c r="N237" s="248"/>
      <c r="O237" s="248"/>
      <c r="P237" s="248"/>
      <c r="Q237" s="248"/>
      <c r="R237" s="248"/>
      <c r="S237" s="248"/>
      <c r="T237" s="249"/>
      <c r="AT237" s="250" t="s">
        <v>151</v>
      </c>
      <c r="AU237" s="250" t="s">
        <v>83</v>
      </c>
      <c r="AV237" s="15" t="s">
        <v>81</v>
      </c>
      <c r="AW237" s="15" t="s">
        <v>30</v>
      </c>
      <c r="AX237" s="15" t="s">
        <v>73</v>
      </c>
      <c r="AY237" s="250" t="s">
        <v>143</v>
      </c>
    </row>
    <row r="238" spans="1:65" s="13" customFormat="1">
      <c r="B238" s="218"/>
      <c r="C238" s="219"/>
      <c r="D238" s="220" t="s">
        <v>151</v>
      </c>
      <c r="E238" s="221" t="s">
        <v>1</v>
      </c>
      <c r="F238" s="222" t="s">
        <v>339</v>
      </c>
      <c r="G238" s="219"/>
      <c r="H238" s="223">
        <v>180.5</v>
      </c>
      <c r="I238" s="224"/>
      <c r="J238" s="219"/>
      <c r="K238" s="219"/>
      <c r="L238" s="225"/>
      <c r="M238" s="226"/>
      <c r="N238" s="227"/>
      <c r="O238" s="227"/>
      <c r="P238" s="227"/>
      <c r="Q238" s="227"/>
      <c r="R238" s="227"/>
      <c r="S238" s="227"/>
      <c r="T238" s="228"/>
      <c r="AT238" s="229" t="s">
        <v>151</v>
      </c>
      <c r="AU238" s="229" t="s">
        <v>83</v>
      </c>
      <c r="AV238" s="13" t="s">
        <v>83</v>
      </c>
      <c r="AW238" s="13" t="s">
        <v>30</v>
      </c>
      <c r="AX238" s="13" t="s">
        <v>73</v>
      </c>
      <c r="AY238" s="229" t="s">
        <v>143</v>
      </c>
    </row>
    <row r="239" spans="1:65" s="15" customFormat="1">
      <c r="B239" s="241"/>
      <c r="C239" s="242"/>
      <c r="D239" s="220" t="s">
        <v>151</v>
      </c>
      <c r="E239" s="243" t="s">
        <v>1</v>
      </c>
      <c r="F239" s="244" t="s">
        <v>340</v>
      </c>
      <c r="G239" s="242"/>
      <c r="H239" s="243" t="s">
        <v>1</v>
      </c>
      <c r="I239" s="245"/>
      <c r="J239" s="242"/>
      <c r="K239" s="242"/>
      <c r="L239" s="246"/>
      <c r="M239" s="247"/>
      <c r="N239" s="248"/>
      <c r="O239" s="248"/>
      <c r="P239" s="248"/>
      <c r="Q239" s="248"/>
      <c r="R239" s="248"/>
      <c r="S239" s="248"/>
      <c r="T239" s="249"/>
      <c r="AT239" s="250" t="s">
        <v>151</v>
      </c>
      <c r="AU239" s="250" t="s">
        <v>83</v>
      </c>
      <c r="AV239" s="15" t="s">
        <v>81</v>
      </c>
      <c r="AW239" s="15" t="s">
        <v>30</v>
      </c>
      <c r="AX239" s="15" t="s">
        <v>73</v>
      </c>
      <c r="AY239" s="250" t="s">
        <v>143</v>
      </c>
    </row>
    <row r="240" spans="1:65" s="13" customFormat="1">
      <c r="B240" s="218"/>
      <c r="C240" s="219"/>
      <c r="D240" s="220" t="s">
        <v>151</v>
      </c>
      <c r="E240" s="221" t="s">
        <v>1</v>
      </c>
      <c r="F240" s="222" t="s">
        <v>341</v>
      </c>
      <c r="G240" s="219"/>
      <c r="H240" s="223">
        <v>163.80000000000001</v>
      </c>
      <c r="I240" s="224"/>
      <c r="J240" s="219"/>
      <c r="K240" s="219"/>
      <c r="L240" s="225"/>
      <c r="M240" s="226"/>
      <c r="N240" s="227"/>
      <c r="O240" s="227"/>
      <c r="P240" s="227"/>
      <c r="Q240" s="227"/>
      <c r="R240" s="227"/>
      <c r="S240" s="227"/>
      <c r="T240" s="228"/>
      <c r="AT240" s="229" t="s">
        <v>151</v>
      </c>
      <c r="AU240" s="229" t="s">
        <v>83</v>
      </c>
      <c r="AV240" s="13" t="s">
        <v>83</v>
      </c>
      <c r="AW240" s="13" t="s">
        <v>30</v>
      </c>
      <c r="AX240" s="13" t="s">
        <v>73</v>
      </c>
      <c r="AY240" s="229" t="s">
        <v>143</v>
      </c>
    </row>
    <row r="241" spans="1:65" s="15" customFormat="1">
      <c r="B241" s="241"/>
      <c r="C241" s="242"/>
      <c r="D241" s="220" t="s">
        <v>151</v>
      </c>
      <c r="E241" s="243" t="s">
        <v>1</v>
      </c>
      <c r="F241" s="244" t="s">
        <v>342</v>
      </c>
      <c r="G241" s="242"/>
      <c r="H241" s="243" t="s">
        <v>1</v>
      </c>
      <c r="I241" s="245"/>
      <c r="J241" s="242"/>
      <c r="K241" s="242"/>
      <c r="L241" s="246"/>
      <c r="M241" s="247"/>
      <c r="N241" s="248"/>
      <c r="O241" s="248"/>
      <c r="P241" s="248"/>
      <c r="Q241" s="248"/>
      <c r="R241" s="248"/>
      <c r="S241" s="248"/>
      <c r="T241" s="249"/>
      <c r="AT241" s="250" t="s">
        <v>151</v>
      </c>
      <c r="AU241" s="250" t="s">
        <v>83</v>
      </c>
      <c r="AV241" s="15" t="s">
        <v>81</v>
      </c>
      <c r="AW241" s="15" t="s">
        <v>30</v>
      </c>
      <c r="AX241" s="15" t="s">
        <v>73</v>
      </c>
      <c r="AY241" s="250" t="s">
        <v>143</v>
      </c>
    </row>
    <row r="242" spans="1:65" s="13" customFormat="1">
      <c r="B242" s="218"/>
      <c r="C242" s="219"/>
      <c r="D242" s="220" t="s">
        <v>151</v>
      </c>
      <c r="E242" s="221" t="s">
        <v>1</v>
      </c>
      <c r="F242" s="222" t="s">
        <v>343</v>
      </c>
      <c r="G242" s="219"/>
      <c r="H242" s="223">
        <v>21.84</v>
      </c>
      <c r="I242" s="224"/>
      <c r="J242" s="219"/>
      <c r="K242" s="219"/>
      <c r="L242" s="225"/>
      <c r="M242" s="226"/>
      <c r="N242" s="227"/>
      <c r="O242" s="227"/>
      <c r="P242" s="227"/>
      <c r="Q242" s="227"/>
      <c r="R242" s="227"/>
      <c r="S242" s="227"/>
      <c r="T242" s="228"/>
      <c r="AT242" s="229" t="s">
        <v>151</v>
      </c>
      <c r="AU242" s="229" t="s">
        <v>83</v>
      </c>
      <c r="AV242" s="13" t="s">
        <v>83</v>
      </c>
      <c r="AW242" s="13" t="s">
        <v>30</v>
      </c>
      <c r="AX242" s="13" t="s">
        <v>73</v>
      </c>
      <c r="AY242" s="229" t="s">
        <v>143</v>
      </c>
    </row>
    <row r="243" spans="1:65" s="15" customFormat="1">
      <c r="B243" s="241"/>
      <c r="C243" s="242"/>
      <c r="D243" s="220" t="s">
        <v>151</v>
      </c>
      <c r="E243" s="243" t="s">
        <v>1</v>
      </c>
      <c r="F243" s="244" t="s">
        <v>344</v>
      </c>
      <c r="G243" s="242"/>
      <c r="H243" s="243" t="s">
        <v>1</v>
      </c>
      <c r="I243" s="245"/>
      <c r="J243" s="242"/>
      <c r="K243" s="242"/>
      <c r="L243" s="246"/>
      <c r="M243" s="247"/>
      <c r="N243" s="248"/>
      <c r="O243" s="248"/>
      <c r="P243" s="248"/>
      <c r="Q243" s="248"/>
      <c r="R243" s="248"/>
      <c r="S243" s="248"/>
      <c r="T243" s="249"/>
      <c r="AT243" s="250" t="s">
        <v>151</v>
      </c>
      <c r="AU243" s="250" t="s">
        <v>83</v>
      </c>
      <c r="AV243" s="15" t="s">
        <v>81</v>
      </c>
      <c r="AW243" s="15" t="s">
        <v>30</v>
      </c>
      <c r="AX243" s="15" t="s">
        <v>73</v>
      </c>
      <c r="AY243" s="250" t="s">
        <v>143</v>
      </c>
    </row>
    <row r="244" spans="1:65" s="13" customFormat="1">
      <c r="B244" s="218"/>
      <c r="C244" s="219"/>
      <c r="D244" s="220" t="s">
        <v>151</v>
      </c>
      <c r="E244" s="221" t="s">
        <v>1</v>
      </c>
      <c r="F244" s="222" t="s">
        <v>345</v>
      </c>
      <c r="G244" s="219"/>
      <c r="H244" s="223">
        <v>4.55</v>
      </c>
      <c r="I244" s="224"/>
      <c r="J244" s="219"/>
      <c r="K244" s="219"/>
      <c r="L244" s="225"/>
      <c r="M244" s="226"/>
      <c r="N244" s="227"/>
      <c r="O244" s="227"/>
      <c r="P244" s="227"/>
      <c r="Q244" s="227"/>
      <c r="R244" s="227"/>
      <c r="S244" s="227"/>
      <c r="T244" s="228"/>
      <c r="AT244" s="229" t="s">
        <v>151</v>
      </c>
      <c r="AU244" s="229" t="s">
        <v>83</v>
      </c>
      <c r="AV244" s="13" t="s">
        <v>83</v>
      </c>
      <c r="AW244" s="13" t="s">
        <v>30</v>
      </c>
      <c r="AX244" s="13" t="s">
        <v>73</v>
      </c>
      <c r="AY244" s="229" t="s">
        <v>143</v>
      </c>
    </row>
    <row r="245" spans="1:65" s="15" customFormat="1">
      <c r="B245" s="241"/>
      <c r="C245" s="242"/>
      <c r="D245" s="220" t="s">
        <v>151</v>
      </c>
      <c r="E245" s="243" t="s">
        <v>1</v>
      </c>
      <c r="F245" s="244" t="s">
        <v>346</v>
      </c>
      <c r="G245" s="242"/>
      <c r="H245" s="243" t="s">
        <v>1</v>
      </c>
      <c r="I245" s="245"/>
      <c r="J245" s="242"/>
      <c r="K245" s="242"/>
      <c r="L245" s="246"/>
      <c r="M245" s="247"/>
      <c r="N245" s="248"/>
      <c r="O245" s="248"/>
      <c r="P245" s="248"/>
      <c r="Q245" s="248"/>
      <c r="R245" s="248"/>
      <c r="S245" s="248"/>
      <c r="T245" s="249"/>
      <c r="AT245" s="250" t="s">
        <v>151</v>
      </c>
      <c r="AU245" s="250" t="s">
        <v>83</v>
      </c>
      <c r="AV245" s="15" t="s">
        <v>81</v>
      </c>
      <c r="AW245" s="15" t="s">
        <v>30</v>
      </c>
      <c r="AX245" s="15" t="s">
        <v>73</v>
      </c>
      <c r="AY245" s="250" t="s">
        <v>143</v>
      </c>
    </row>
    <row r="246" spans="1:65" s="13" customFormat="1">
      <c r="B246" s="218"/>
      <c r="C246" s="219"/>
      <c r="D246" s="220" t="s">
        <v>151</v>
      </c>
      <c r="E246" s="221" t="s">
        <v>1</v>
      </c>
      <c r="F246" s="222" t="s">
        <v>347</v>
      </c>
      <c r="G246" s="219"/>
      <c r="H246" s="223">
        <v>1.728</v>
      </c>
      <c r="I246" s="224"/>
      <c r="J246" s="219"/>
      <c r="K246" s="219"/>
      <c r="L246" s="225"/>
      <c r="M246" s="226"/>
      <c r="N246" s="227"/>
      <c r="O246" s="227"/>
      <c r="P246" s="227"/>
      <c r="Q246" s="227"/>
      <c r="R246" s="227"/>
      <c r="S246" s="227"/>
      <c r="T246" s="228"/>
      <c r="AT246" s="229" t="s">
        <v>151</v>
      </c>
      <c r="AU246" s="229" t="s">
        <v>83</v>
      </c>
      <c r="AV246" s="13" t="s">
        <v>83</v>
      </c>
      <c r="AW246" s="13" t="s">
        <v>30</v>
      </c>
      <c r="AX246" s="13" t="s">
        <v>73</v>
      </c>
      <c r="AY246" s="229" t="s">
        <v>143</v>
      </c>
    </row>
    <row r="247" spans="1:65" s="15" customFormat="1">
      <c r="B247" s="241"/>
      <c r="C247" s="242"/>
      <c r="D247" s="220" t="s">
        <v>151</v>
      </c>
      <c r="E247" s="243" t="s">
        <v>1</v>
      </c>
      <c r="F247" s="244" t="s">
        <v>348</v>
      </c>
      <c r="G247" s="242"/>
      <c r="H247" s="243" t="s">
        <v>1</v>
      </c>
      <c r="I247" s="245"/>
      <c r="J247" s="242"/>
      <c r="K247" s="242"/>
      <c r="L247" s="246"/>
      <c r="M247" s="247"/>
      <c r="N247" s="248"/>
      <c r="O247" s="248"/>
      <c r="P247" s="248"/>
      <c r="Q247" s="248"/>
      <c r="R247" s="248"/>
      <c r="S247" s="248"/>
      <c r="T247" s="249"/>
      <c r="AT247" s="250" t="s">
        <v>151</v>
      </c>
      <c r="AU247" s="250" t="s">
        <v>83</v>
      </c>
      <c r="AV247" s="15" t="s">
        <v>81</v>
      </c>
      <c r="AW247" s="15" t="s">
        <v>30</v>
      </c>
      <c r="AX247" s="15" t="s">
        <v>73</v>
      </c>
      <c r="AY247" s="250" t="s">
        <v>143</v>
      </c>
    </row>
    <row r="248" spans="1:65" s="13" customFormat="1">
      <c r="B248" s="218"/>
      <c r="C248" s="219"/>
      <c r="D248" s="220" t="s">
        <v>151</v>
      </c>
      <c r="E248" s="221" t="s">
        <v>1</v>
      </c>
      <c r="F248" s="222" t="s">
        <v>349</v>
      </c>
      <c r="G248" s="219"/>
      <c r="H248" s="223">
        <v>81</v>
      </c>
      <c r="I248" s="224"/>
      <c r="J248" s="219"/>
      <c r="K248" s="219"/>
      <c r="L248" s="225"/>
      <c r="M248" s="226"/>
      <c r="N248" s="227"/>
      <c r="O248" s="227"/>
      <c r="P248" s="227"/>
      <c r="Q248" s="227"/>
      <c r="R248" s="227"/>
      <c r="S248" s="227"/>
      <c r="T248" s="228"/>
      <c r="AT248" s="229" t="s">
        <v>151</v>
      </c>
      <c r="AU248" s="229" t="s">
        <v>83</v>
      </c>
      <c r="AV248" s="13" t="s">
        <v>83</v>
      </c>
      <c r="AW248" s="13" t="s">
        <v>30</v>
      </c>
      <c r="AX248" s="13" t="s">
        <v>73</v>
      </c>
      <c r="AY248" s="229" t="s">
        <v>143</v>
      </c>
    </row>
    <row r="249" spans="1:65" s="15" customFormat="1">
      <c r="B249" s="241"/>
      <c r="C249" s="242"/>
      <c r="D249" s="220" t="s">
        <v>151</v>
      </c>
      <c r="E249" s="243" t="s">
        <v>1</v>
      </c>
      <c r="F249" s="244" t="s">
        <v>350</v>
      </c>
      <c r="G249" s="242"/>
      <c r="H249" s="243" t="s">
        <v>1</v>
      </c>
      <c r="I249" s="245"/>
      <c r="J249" s="242"/>
      <c r="K249" s="242"/>
      <c r="L249" s="246"/>
      <c r="M249" s="247"/>
      <c r="N249" s="248"/>
      <c r="O249" s="248"/>
      <c r="P249" s="248"/>
      <c r="Q249" s="248"/>
      <c r="R249" s="248"/>
      <c r="S249" s="248"/>
      <c r="T249" s="249"/>
      <c r="AT249" s="250" t="s">
        <v>151</v>
      </c>
      <c r="AU249" s="250" t="s">
        <v>83</v>
      </c>
      <c r="AV249" s="15" t="s">
        <v>81</v>
      </c>
      <c r="AW249" s="15" t="s">
        <v>30</v>
      </c>
      <c r="AX249" s="15" t="s">
        <v>73</v>
      </c>
      <c r="AY249" s="250" t="s">
        <v>143</v>
      </c>
    </row>
    <row r="250" spans="1:65" s="13" customFormat="1">
      <c r="B250" s="218"/>
      <c r="C250" s="219"/>
      <c r="D250" s="220" t="s">
        <v>151</v>
      </c>
      <c r="E250" s="221" t="s">
        <v>1</v>
      </c>
      <c r="F250" s="222" t="s">
        <v>351</v>
      </c>
      <c r="G250" s="219"/>
      <c r="H250" s="223">
        <v>5.7</v>
      </c>
      <c r="I250" s="224"/>
      <c r="J250" s="219"/>
      <c r="K250" s="219"/>
      <c r="L250" s="225"/>
      <c r="M250" s="226"/>
      <c r="N250" s="227"/>
      <c r="O250" s="227"/>
      <c r="P250" s="227"/>
      <c r="Q250" s="227"/>
      <c r="R250" s="227"/>
      <c r="S250" s="227"/>
      <c r="T250" s="228"/>
      <c r="AT250" s="229" t="s">
        <v>151</v>
      </c>
      <c r="AU250" s="229" t="s">
        <v>83</v>
      </c>
      <c r="AV250" s="13" t="s">
        <v>83</v>
      </c>
      <c r="AW250" s="13" t="s">
        <v>30</v>
      </c>
      <c r="AX250" s="13" t="s">
        <v>73</v>
      </c>
      <c r="AY250" s="229" t="s">
        <v>143</v>
      </c>
    </row>
    <row r="251" spans="1:65" s="15" customFormat="1">
      <c r="B251" s="241"/>
      <c r="C251" s="242"/>
      <c r="D251" s="220" t="s">
        <v>151</v>
      </c>
      <c r="E251" s="243" t="s">
        <v>1</v>
      </c>
      <c r="F251" s="244" t="s">
        <v>352</v>
      </c>
      <c r="G251" s="242"/>
      <c r="H251" s="243" t="s">
        <v>1</v>
      </c>
      <c r="I251" s="245"/>
      <c r="J251" s="242"/>
      <c r="K251" s="242"/>
      <c r="L251" s="246"/>
      <c r="M251" s="247"/>
      <c r="N251" s="248"/>
      <c r="O251" s="248"/>
      <c r="P251" s="248"/>
      <c r="Q251" s="248"/>
      <c r="R251" s="248"/>
      <c r="S251" s="248"/>
      <c r="T251" s="249"/>
      <c r="AT251" s="250" t="s">
        <v>151</v>
      </c>
      <c r="AU251" s="250" t="s">
        <v>83</v>
      </c>
      <c r="AV251" s="15" t="s">
        <v>81</v>
      </c>
      <c r="AW251" s="15" t="s">
        <v>30</v>
      </c>
      <c r="AX251" s="15" t="s">
        <v>73</v>
      </c>
      <c r="AY251" s="250" t="s">
        <v>143</v>
      </c>
    </row>
    <row r="252" spans="1:65" s="13" customFormat="1">
      <c r="B252" s="218"/>
      <c r="C252" s="219"/>
      <c r="D252" s="220" t="s">
        <v>151</v>
      </c>
      <c r="E252" s="221" t="s">
        <v>1</v>
      </c>
      <c r="F252" s="222" t="s">
        <v>170</v>
      </c>
      <c r="G252" s="219"/>
      <c r="H252" s="223">
        <v>5</v>
      </c>
      <c r="I252" s="224"/>
      <c r="J252" s="219"/>
      <c r="K252" s="219"/>
      <c r="L252" s="225"/>
      <c r="M252" s="226"/>
      <c r="N252" s="227"/>
      <c r="O252" s="227"/>
      <c r="P252" s="227"/>
      <c r="Q252" s="227"/>
      <c r="R252" s="227"/>
      <c r="S252" s="227"/>
      <c r="T252" s="228"/>
      <c r="AT252" s="229" t="s">
        <v>151</v>
      </c>
      <c r="AU252" s="229" t="s">
        <v>83</v>
      </c>
      <c r="AV252" s="13" t="s">
        <v>83</v>
      </c>
      <c r="AW252" s="13" t="s">
        <v>30</v>
      </c>
      <c r="AX252" s="13" t="s">
        <v>73</v>
      </c>
      <c r="AY252" s="229" t="s">
        <v>143</v>
      </c>
    </row>
    <row r="253" spans="1:65" s="14" customFormat="1">
      <c r="B253" s="230"/>
      <c r="C253" s="231"/>
      <c r="D253" s="220" t="s">
        <v>151</v>
      </c>
      <c r="E253" s="232" t="s">
        <v>1</v>
      </c>
      <c r="F253" s="233" t="s">
        <v>155</v>
      </c>
      <c r="G253" s="231"/>
      <c r="H253" s="234">
        <v>464.11799999999999</v>
      </c>
      <c r="I253" s="235"/>
      <c r="J253" s="231"/>
      <c r="K253" s="231"/>
      <c r="L253" s="236"/>
      <c r="M253" s="237"/>
      <c r="N253" s="238"/>
      <c r="O253" s="238"/>
      <c r="P253" s="238"/>
      <c r="Q253" s="238"/>
      <c r="R253" s="238"/>
      <c r="S253" s="238"/>
      <c r="T253" s="239"/>
      <c r="AT253" s="240" t="s">
        <v>151</v>
      </c>
      <c r="AU253" s="240" t="s">
        <v>83</v>
      </c>
      <c r="AV253" s="14" t="s">
        <v>149</v>
      </c>
      <c r="AW253" s="14" t="s">
        <v>30</v>
      </c>
      <c r="AX253" s="14" t="s">
        <v>81</v>
      </c>
      <c r="AY253" s="240" t="s">
        <v>143</v>
      </c>
    </row>
    <row r="254" spans="1:65" s="2" customFormat="1" ht="16.5" customHeight="1">
      <c r="A254" s="34"/>
      <c r="B254" s="35"/>
      <c r="C254" s="204" t="s">
        <v>353</v>
      </c>
      <c r="D254" s="204" t="s">
        <v>145</v>
      </c>
      <c r="E254" s="205" t="s">
        <v>354</v>
      </c>
      <c r="F254" s="206" t="s">
        <v>355</v>
      </c>
      <c r="G254" s="207" t="s">
        <v>206</v>
      </c>
      <c r="H254" s="208">
        <v>2107.88</v>
      </c>
      <c r="I254" s="209"/>
      <c r="J254" s="210">
        <f>ROUND(I254*H254,2)</f>
        <v>0</v>
      </c>
      <c r="K254" s="211"/>
      <c r="L254" s="39"/>
      <c r="M254" s="212" t="s">
        <v>1</v>
      </c>
      <c r="N254" s="213" t="s">
        <v>38</v>
      </c>
      <c r="O254" s="71"/>
      <c r="P254" s="214">
        <f>O254*H254</f>
        <v>0</v>
      </c>
      <c r="Q254" s="214">
        <v>2.65E-3</v>
      </c>
      <c r="R254" s="214">
        <f>Q254*H254</f>
        <v>5.5858820000000007</v>
      </c>
      <c r="S254" s="214">
        <v>0</v>
      </c>
      <c r="T254" s="215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16" t="s">
        <v>149</v>
      </c>
      <c r="AT254" s="216" t="s">
        <v>145</v>
      </c>
      <c r="AU254" s="216" t="s">
        <v>83</v>
      </c>
      <c r="AY254" s="17" t="s">
        <v>143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7" t="s">
        <v>81</v>
      </c>
      <c r="BK254" s="217">
        <f>ROUND(I254*H254,2)</f>
        <v>0</v>
      </c>
      <c r="BL254" s="17" t="s">
        <v>149</v>
      </c>
      <c r="BM254" s="216" t="s">
        <v>356</v>
      </c>
    </row>
    <row r="255" spans="1:65" s="13" customFormat="1">
      <c r="B255" s="218"/>
      <c r="C255" s="219"/>
      <c r="D255" s="220" t="s">
        <v>151</v>
      </c>
      <c r="E255" s="221" t="s">
        <v>1</v>
      </c>
      <c r="F255" s="222" t="s">
        <v>357</v>
      </c>
      <c r="G255" s="219"/>
      <c r="H255" s="223">
        <v>2107.88</v>
      </c>
      <c r="I255" s="224"/>
      <c r="J255" s="219"/>
      <c r="K255" s="219"/>
      <c r="L255" s="225"/>
      <c r="M255" s="226"/>
      <c r="N255" s="227"/>
      <c r="O255" s="227"/>
      <c r="P255" s="227"/>
      <c r="Q255" s="227"/>
      <c r="R255" s="227"/>
      <c r="S255" s="227"/>
      <c r="T255" s="228"/>
      <c r="AT255" s="229" t="s">
        <v>151</v>
      </c>
      <c r="AU255" s="229" t="s">
        <v>83</v>
      </c>
      <c r="AV255" s="13" t="s">
        <v>83</v>
      </c>
      <c r="AW255" s="13" t="s">
        <v>30</v>
      </c>
      <c r="AX255" s="13" t="s">
        <v>81</v>
      </c>
      <c r="AY255" s="229" t="s">
        <v>143</v>
      </c>
    </row>
    <row r="256" spans="1:65" s="2" customFormat="1" ht="16.5" customHeight="1">
      <c r="A256" s="34"/>
      <c r="B256" s="35"/>
      <c r="C256" s="204" t="s">
        <v>358</v>
      </c>
      <c r="D256" s="204" t="s">
        <v>145</v>
      </c>
      <c r="E256" s="205" t="s">
        <v>359</v>
      </c>
      <c r="F256" s="206" t="s">
        <v>360</v>
      </c>
      <c r="G256" s="207" t="s">
        <v>206</v>
      </c>
      <c r="H256" s="208">
        <v>2107.88</v>
      </c>
      <c r="I256" s="209"/>
      <c r="J256" s="210">
        <f>ROUND(I256*H256,2)</f>
        <v>0</v>
      </c>
      <c r="K256" s="211"/>
      <c r="L256" s="39"/>
      <c r="M256" s="212" t="s">
        <v>1</v>
      </c>
      <c r="N256" s="213" t="s">
        <v>38</v>
      </c>
      <c r="O256" s="71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5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16" t="s">
        <v>149</v>
      </c>
      <c r="AT256" s="216" t="s">
        <v>145</v>
      </c>
      <c r="AU256" s="216" t="s">
        <v>83</v>
      </c>
      <c r="AY256" s="17" t="s">
        <v>143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7" t="s">
        <v>81</v>
      </c>
      <c r="BK256" s="217">
        <f>ROUND(I256*H256,2)</f>
        <v>0</v>
      </c>
      <c r="BL256" s="17" t="s">
        <v>149</v>
      </c>
      <c r="BM256" s="216" t="s">
        <v>361</v>
      </c>
    </row>
    <row r="257" spans="1:65" s="2" customFormat="1" ht="16.5" customHeight="1">
      <c r="A257" s="34"/>
      <c r="B257" s="35"/>
      <c r="C257" s="204" t="s">
        <v>362</v>
      </c>
      <c r="D257" s="204" t="s">
        <v>145</v>
      </c>
      <c r="E257" s="205" t="s">
        <v>363</v>
      </c>
      <c r="F257" s="206" t="s">
        <v>364</v>
      </c>
      <c r="G257" s="207" t="s">
        <v>219</v>
      </c>
      <c r="H257" s="208">
        <v>63.826999999999998</v>
      </c>
      <c r="I257" s="209"/>
      <c r="J257" s="210">
        <f>ROUND(I257*H257,2)</f>
        <v>0</v>
      </c>
      <c r="K257" s="211"/>
      <c r="L257" s="39"/>
      <c r="M257" s="212" t="s">
        <v>1</v>
      </c>
      <c r="N257" s="213" t="s">
        <v>38</v>
      </c>
      <c r="O257" s="71"/>
      <c r="P257" s="214">
        <f>O257*H257</f>
        <v>0</v>
      </c>
      <c r="Q257" s="214">
        <v>1.1038600000000001</v>
      </c>
      <c r="R257" s="214">
        <f>Q257*H257</f>
        <v>70.456072219999996</v>
      </c>
      <c r="S257" s="214">
        <v>0</v>
      </c>
      <c r="T257" s="215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16" t="s">
        <v>149</v>
      </c>
      <c r="AT257" s="216" t="s">
        <v>145</v>
      </c>
      <c r="AU257" s="216" t="s">
        <v>83</v>
      </c>
      <c r="AY257" s="17" t="s">
        <v>143</v>
      </c>
      <c r="BE257" s="217">
        <f>IF(N257="základní",J257,0)</f>
        <v>0</v>
      </c>
      <c r="BF257" s="217">
        <f>IF(N257="snížená",J257,0)</f>
        <v>0</v>
      </c>
      <c r="BG257" s="217">
        <f>IF(N257="zákl. přenesená",J257,0)</f>
        <v>0</v>
      </c>
      <c r="BH257" s="217">
        <f>IF(N257="sníž. přenesená",J257,0)</f>
        <v>0</v>
      </c>
      <c r="BI257" s="217">
        <f>IF(N257="nulová",J257,0)</f>
        <v>0</v>
      </c>
      <c r="BJ257" s="17" t="s">
        <v>81</v>
      </c>
      <c r="BK257" s="217">
        <f>ROUND(I257*H257,2)</f>
        <v>0</v>
      </c>
      <c r="BL257" s="17" t="s">
        <v>149</v>
      </c>
      <c r="BM257" s="216" t="s">
        <v>365</v>
      </c>
    </row>
    <row r="258" spans="1:65" s="13" customFormat="1">
      <c r="B258" s="218"/>
      <c r="C258" s="219"/>
      <c r="D258" s="220" t="s">
        <v>151</v>
      </c>
      <c r="E258" s="221" t="s">
        <v>1</v>
      </c>
      <c r="F258" s="222" t="s">
        <v>366</v>
      </c>
      <c r="G258" s="219"/>
      <c r="H258" s="223">
        <v>62.886000000000003</v>
      </c>
      <c r="I258" s="224"/>
      <c r="J258" s="219"/>
      <c r="K258" s="219"/>
      <c r="L258" s="225"/>
      <c r="M258" s="226"/>
      <c r="N258" s="227"/>
      <c r="O258" s="227"/>
      <c r="P258" s="227"/>
      <c r="Q258" s="227"/>
      <c r="R258" s="227"/>
      <c r="S258" s="227"/>
      <c r="T258" s="228"/>
      <c r="AT258" s="229" t="s">
        <v>151</v>
      </c>
      <c r="AU258" s="229" t="s">
        <v>83</v>
      </c>
      <c r="AV258" s="13" t="s">
        <v>83</v>
      </c>
      <c r="AW258" s="13" t="s">
        <v>30</v>
      </c>
      <c r="AX258" s="13" t="s">
        <v>73</v>
      </c>
      <c r="AY258" s="229" t="s">
        <v>143</v>
      </c>
    </row>
    <row r="259" spans="1:65" s="15" customFormat="1">
      <c r="B259" s="241"/>
      <c r="C259" s="242"/>
      <c r="D259" s="220" t="s">
        <v>151</v>
      </c>
      <c r="E259" s="243" t="s">
        <v>1</v>
      </c>
      <c r="F259" s="244" t="s">
        <v>367</v>
      </c>
      <c r="G259" s="242"/>
      <c r="H259" s="243" t="s">
        <v>1</v>
      </c>
      <c r="I259" s="245"/>
      <c r="J259" s="242"/>
      <c r="K259" s="242"/>
      <c r="L259" s="246"/>
      <c r="M259" s="247"/>
      <c r="N259" s="248"/>
      <c r="O259" s="248"/>
      <c r="P259" s="248"/>
      <c r="Q259" s="248"/>
      <c r="R259" s="248"/>
      <c r="S259" s="248"/>
      <c r="T259" s="249"/>
      <c r="AT259" s="250" t="s">
        <v>151</v>
      </c>
      <c r="AU259" s="250" t="s">
        <v>83</v>
      </c>
      <c r="AV259" s="15" t="s">
        <v>81</v>
      </c>
      <c r="AW259" s="15" t="s">
        <v>30</v>
      </c>
      <c r="AX259" s="15" t="s">
        <v>73</v>
      </c>
      <c r="AY259" s="250" t="s">
        <v>143</v>
      </c>
    </row>
    <row r="260" spans="1:65" s="13" customFormat="1">
      <c r="B260" s="218"/>
      <c r="C260" s="219"/>
      <c r="D260" s="220" t="s">
        <v>151</v>
      </c>
      <c r="E260" s="221" t="s">
        <v>1</v>
      </c>
      <c r="F260" s="222" t="s">
        <v>368</v>
      </c>
      <c r="G260" s="219"/>
      <c r="H260" s="223">
        <v>0.216</v>
      </c>
      <c r="I260" s="224"/>
      <c r="J260" s="219"/>
      <c r="K260" s="219"/>
      <c r="L260" s="225"/>
      <c r="M260" s="226"/>
      <c r="N260" s="227"/>
      <c r="O260" s="227"/>
      <c r="P260" s="227"/>
      <c r="Q260" s="227"/>
      <c r="R260" s="227"/>
      <c r="S260" s="227"/>
      <c r="T260" s="228"/>
      <c r="AT260" s="229" t="s">
        <v>151</v>
      </c>
      <c r="AU260" s="229" t="s">
        <v>83</v>
      </c>
      <c r="AV260" s="13" t="s">
        <v>83</v>
      </c>
      <c r="AW260" s="13" t="s">
        <v>30</v>
      </c>
      <c r="AX260" s="13" t="s">
        <v>73</v>
      </c>
      <c r="AY260" s="229" t="s">
        <v>143</v>
      </c>
    </row>
    <row r="261" spans="1:65" s="13" customFormat="1">
      <c r="B261" s="218"/>
      <c r="C261" s="219"/>
      <c r="D261" s="220" t="s">
        <v>151</v>
      </c>
      <c r="E261" s="221" t="s">
        <v>1</v>
      </c>
      <c r="F261" s="222" t="s">
        <v>369</v>
      </c>
      <c r="G261" s="219"/>
      <c r="H261" s="223">
        <v>0.16500000000000001</v>
      </c>
      <c r="I261" s="224"/>
      <c r="J261" s="219"/>
      <c r="K261" s="219"/>
      <c r="L261" s="225"/>
      <c r="M261" s="226"/>
      <c r="N261" s="227"/>
      <c r="O261" s="227"/>
      <c r="P261" s="227"/>
      <c r="Q261" s="227"/>
      <c r="R261" s="227"/>
      <c r="S261" s="227"/>
      <c r="T261" s="228"/>
      <c r="AT261" s="229" t="s">
        <v>151</v>
      </c>
      <c r="AU261" s="229" t="s">
        <v>83</v>
      </c>
      <c r="AV261" s="13" t="s">
        <v>83</v>
      </c>
      <c r="AW261" s="13" t="s">
        <v>30</v>
      </c>
      <c r="AX261" s="13" t="s">
        <v>73</v>
      </c>
      <c r="AY261" s="229" t="s">
        <v>143</v>
      </c>
    </row>
    <row r="262" spans="1:65" s="13" customFormat="1">
      <c r="B262" s="218"/>
      <c r="C262" s="219"/>
      <c r="D262" s="220" t="s">
        <v>151</v>
      </c>
      <c r="E262" s="221" t="s">
        <v>1</v>
      </c>
      <c r="F262" s="222" t="s">
        <v>370</v>
      </c>
      <c r="G262" s="219"/>
      <c r="H262" s="223">
        <v>0.56000000000000005</v>
      </c>
      <c r="I262" s="224"/>
      <c r="J262" s="219"/>
      <c r="K262" s="219"/>
      <c r="L262" s="225"/>
      <c r="M262" s="226"/>
      <c r="N262" s="227"/>
      <c r="O262" s="227"/>
      <c r="P262" s="227"/>
      <c r="Q262" s="227"/>
      <c r="R262" s="227"/>
      <c r="S262" s="227"/>
      <c r="T262" s="228"/>
      <c r="AT262" s="229" t="s">
        <v>151</v>
      </c>
      <c r="AU262" s="229" t="s">
        <v>83</v>
      </c>
      <c r="AV262" s="13" t="s">
        <v>83</v>
      </c>
      <c r="AW262" s="13" t="s">
        <v>30</v>
      </c>
      <c r="AX262" s="13" t="s">
        <v>73</v>
      </c>
      <c r="AY262" s="229" t="s">
        <v>143</v>
      </c>
    </row>
    <row r="263" spans="1:65" s="14" customFormat="1">
      <c r="B263" s="230"/>
      <c r="C263" s="231"/>
      <c r="D263" s="220" t="s">
        <v>151</v>
      </c>
      <c r="E263" s="232" t="s">
        <v>1</v>
      </c>
      <c r="F263" s="233" t="s">
        <v>155</v>
      </c>
      <c r="G263" s="231"/>
      <c r="H263" s="234">
        <v>63.826999999999998</v>
      </c>
      <c r="I263" s="235"/>
      <c r="J263" s="231"/>
      <c r="K263" s="231"/>
      <c r="L263" s="236"/>
      <c r="M263" s="237"/>
      <c r="N263" s="238"/>
      <c r="O263" s="238"/>
      <c r="P263" s="238"/>
      <c r="Q263" s="238"/>
      <c r="R263" s="238"/>
      <c r="S263" s="238"/>
      <c r="T263" s="239"/>
      <c r="AT263" s="240" t="s">
        <v>151</v>
      </c>
      <c r="AU263" s="240" t="s">
        <v>83</v>
      </c>
      <c r="AV263" s="14" t="s">
        <v>149</v>
      </c>
      <c r="AW263" s="14" t="s">
        <v>30</v>
      </c>
      <c r="AX263" s="14" t="s">
        <v>81</v>
      </c>
      <c r="AY263" s="240" t="s">
        <v>143</v>
      </c>
    </row>
    <row r="264" spans="1:65" s="12" customFormat="1" ht="22.9" customHeight="1">
      <c r="B264" s="188"/>
      <c r="C264" s="189"/>
      <c r="D264" s="190" t="s">
        <v>72</v>
      </c>
      <c r="E264" s="202" t="s">
        <v>170</v>
      </c>
      <c r="F264" s="202" t="s">
        <v>371</v>
      </c>
      <c r="G264" s="189"/>
      <c r="H264" s="189"/>
      <c r="I264" s="192"/>
      <c r="J264" s="203">
        <f>BK264</f>
        <v>0</v>
      </c>
      <c r="K264" s="189"/>
      <c r="L264" s="194"/>
      <c r="M264" s="195"/>
      <c r="N264" s="196"/>
      <c r="O264" s="196"/>
      <c r="P264" s="197">
        <f>SUM(P265:P266)</f>
        <v>0</v>
      </c>
      <c r="Q264" s="196"/>
      <c r="R264" s="197">
        <f>SUM(R265:R266)</f>
        <v>0</v>
      </c>
      <c r="S264" s="196"/>
      <c r="T264" s="198">
        <f>SUM(T265:T266)</f>
        <v>0</v>
      </c>
      <c r="AR264" s="199" t="s">
        <v>81</v>
      </c>
      <c r="AT264" s="200" t="s">
        <v>72</v>
      </c>
      <c r="AU264" s="200" t="s">
        <v>81</v>
      </c>
      <c r="AY264" s="199" t="s">
        <v>143</v>
      </c>
      <c r="BK264" s="201">
        <f>SUM(BK265:BK266)</f>
        <v>0</v>
      </c>
    </row>
    <row r="265" spans="1:65" s="2" customFormat="1" ht="16.5" customHeight="1">
      <c r="A265" s="34"/>
      <c r="B265" s="35"/>
      <c r="C265" s="204" t="s">
        <v>372</v>
      </c>
      <c r="D265" s="204" t="s">
        <v>145</v>
      </c>
      <c r="E265" s="205" t="s">
        <v>373</v>
      </c>
      <c r="F265" s="206" t="s">
        <v>374</v>
      </c>
      <c r="G265" s="207" t="s">
        <v>206</v>
      </c>
      <c r="H265" s="208">
        <v>30.88</v>
      </c>
      <c r="I265" s="209"/>
      <c r="J265" s="210">
        <f>ROUND(I265*H265,2)</f>
        <v>0</v>
      </c>
      <c r="K265" s="211"/>
      <c r="L265" s="39"/>
      <c r="M265" s="212" t="s">
        <v>1</v>
      </c>
      <c r="N265" s="213" t="s">
        <v>38</v>
      </c>
      <c r="O265" s="71"/>
      <c r="P265" s="214">
        <f>O265*H265</f>
        <v>0</v>
      </c>
      <c r="Q265" s="214">
        <v>0</v>
      </c>
      <c r="R265" s="214">
        <f>Q265*H265</f>
        <v>0</v>
      </c>
      <c r="S265" s="214">
        <v>0</v>
      </c>
      <c r="T265" s="215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16" t="s">
        <v>149</v>
      </c>
      <c r="AT265" s="216" t="s">
        <v>145</v>
      </c>
      <c r="AU265" s="216" t="s">
        <v>83</v>
      </c>
      <c r="AY265" s="17" t="s">
        <v>143</v>
      </c>
      <c r="BE265" s="217">
        <f>IF(N265="základní",J265,0)</f>
        <v>0</v>
      </c>
      <c r="BF265" s="217">
        <f>IF(N265="snížená",J265,0)</f>
        <v>0</v>
      </c>
      <c r="BG265" s="217">
        <f>IF(N265="zákl. přenesená",J265,0)</f>
        <v>0</v>
      </c>
      <c r="BH265" s="217">
        <f>IF(N265="sníž. přenesená",J265,0)</f>
        <v>0</v>
      </c>
      <c r="BI265" s="217">
        <f>IF(N265="nulová",J265,0)</f>
        <v>0</v>
      </c>
      <c r="BJ265" s="17" t="s">
        <v>81</v>
      </c>
      <c r="BK265" s="217">
        <f>ROUND(I265*H265,2)</f>
        <v>0</v>
      </c>
      <c r="BL265" s="17" t="s">
        <v>149</v>
      </c>
      <c r="BM265" s="216" t="s">
        <v>375</v>
      </c>
    </row>
    <row r="266" spans="1:65" s="2" customFormat="1" ht="19.5">
      <c r="A266" s="34"/>
      <c r="B266" s="35"/>
      <c r="C266" s="36"/>
      <c r="D266" s="220" t="s">
        <v>298</v>
      </c>
      <c r="E266" s="36"/>
      <c r="F266" s="262" t="s">
        <v>376</v>
      </c>
      <c r="G266" s="36"/>
      <c r="H266" s="36"/>
      <c r="I266" s="115"/>
      <c r="J266" s="36"/>
      <c r="K266" s="36"/>
      <c r="L266" s="39"/>
      <c r="M266" s="263"/>
      <c r="N266" s="264"/>
      <c r="O266" s="71"/>
      <c r="P266" s="71"/>
      <c r="Q266" s="71"/>
      <c r="R266" s="71"/>
      <c r="S266" s="71"/>
      <c r="T266" s="72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7" t="s">
        <v>298</v>
      </c>
      <c r="AU266" s="17" t="s">
        <v>83</v>
      </c>
    </row>
    <row r="267" spans="1:65" s="12" customFormat="1" ht="22.9" customHeight="1">
      <c r="B267" s="188"/>
      <c r="C267" s="189"/>
      <c r="D267" s="190" t="s">
        <v>72</v>
      </c>
      <c r="E267" s="202" t="s">
        <v>176</v>
      </c>
      <c r="F267" s="202" t="s">
        <v>377</v>
      </c>
      <c r="G267" s="189"/>
      <c r="H267" s="189"/>
      <c r="I267" s="192"/>
      <c r="J267" s="203">
        <f>BK267</f>
        <v>0</v>
      </c>
      <c r="K267" s="189"/>
      <c r="L267" s="194"/>
      <c r="M267" s="195"/>
      <c r="N267" s="196"/>
      <c r="O267" s="196"/>
      <c r="P267" s="197">
        <f>SUM(P268:P324)</f>
        <v>0</v>
      </c>
      <c r="Q267" s="196"/>
      <c r="R267" s="197">
        <f>SUM(R268:R324)</f>
        <v>138.48653599999994</v>
      </c>
      <c r="S267" s="196"/>
      <c r="T267" s="198">
        <f>SUM(T268:T324)</f>
        <v>0</v>
      </c>
      <c r="AR267" s="199" t="s">
        <v>81</v>
      </c>
      <c r="AT267" s="200" t="s">
        <v>72</v>
      </c>
      <c r="AU267" s="200" t="s">
        <v>81</v>
      </c>
      <c r="AY267" s="199" t="s">
        <v>143</v>
      </c>
      <c r="BK267" s="201">
        <f>SUM(BK268:BK324)</f>
        <v>0</v>
      </c>
    </row>
    <row r="268" spans="1:65" s="2" customFormat="1" ht="16.5" customHeight="1">
      <c r="A268" s="34"/>
      <c r="B268" s="35"/>
      <c r="C268" s="204" t="s">
        <v>378</v>
      </c>
      <c r="D268" s="204" t="s">
        <v>145</v>
      </c>
      <c r="E268" s="205" t="s">
        <v>379</v>
      </c>
      <c r="F268" s="206" t="s">
        <v>380</v>
      </c>
      <c r="G268" s="207" t="s">
        <v>206</v>
      </c>
      <c r="H268" s="208">
        <v>25.202999999999999</v>
      </c>
      <c r="I268" s="209"/>
      <c r="J268" s="210">
        <f>ROUND(I268*H268,2)</f>
        <v>0</v>
      </c>
      <c r="K268" s="211"/>
      <c r="L268" s="39"/>
      <c r="M268" s="212" t="s">
        <v>1</v>
      </c>
      <c r="N268" s="213" t="s">
        <v>38</v>
      </c>
      <c r="O268" s="71"/>
      <c r="P268" s="214">
        <f>O268*H268</f>
        <v>0</v>
      </c>
      <c r="Q268" s="214">
        <v>2.0999999999999999E-3</v>
      </c>
      <c r="R268" s="214">
        <f>Q268*H268</f>
        <v>5.2926299999999996E-2</v>
      </c>
      <c r="S268" s="214">
        <v>0</v>
      </c>
      <c r="T268" s="215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16" t="s">
        <v>149</v>
      </c>
      <c r="AT268" s="216" t="s">
        <v>145</v>
      </c>
      <c r="AU268" s="216" t="s">
        <v>83</v>
      </c>
      <c r="AY268" s="17" t="s">
        <v>143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7" t="s">
        <v>81</v>
      </c>
      <c r="BK268" s="217">
        <f>ROUND(I268*H268,2)</f>
        <v>0</v>
      </c>
      <c r="BL268" s="17" t="s">
        <v>149</v>
      </c>
      <c r="BM268" s="216" t="s">
        <v>381</v>
      </c>
    </row>
    <row r="269" spans="1:65" s="13" customFormat="1">
      <c r="B269" s="218"/>
      <c r="C269" s="219"/>
      <c r="D269" s="220" t="s">
        <v>151</v>
      </c>
      <c r="E269" s="221" t="s">
        <v>1</v>
      </c>
      <c r="F269" s="222" t="s">
        <v>382</v>
      </c>
      <c r="G269" s="219"/>
      <c r="H269" s="223">
        <v>25.202999999999999</v>
      </c>
      <c r="I269" s="224"/>
      <c r="J269" s="219"/>
      <c r="K269" s="219"/>
      <c r="L269" s="225"/>
      <c r="M269" s="226"/>
      <c r="N269" s="227"/>
      <c r="O269" s="227"/>
      <c r="P269" s="227"/>
      <c r="Q269" s="227"/>
      <c r="R269" s="227"/>
      <c r="S269" s="227"/>
      <c r="T269" s="228"/>
      <c r="AT269" s="229" t="s">
        <v>151</v>
      </c>
      <c r="AU269" s="229" t="s">
        <v>83</v>
      </c>
      <c r="AV269" s="13" t="s">
        <v>83</v>
      </c>
      <c r="AW269" s="13" t="s">
        <v>30</v>
      </c>
      <c r="AX269" s="13" t="s">
        <v>81</v>
      </c>
      <c r="AY269" s="229" t="s">
        <v>143</v>
      </c>
    </row>
    <row r="270" spans="1:65" s="2" customFormat="1" ht="16.5" customHeight="1">
      <c r="A270" s="34"/>
      <c r="B270" s="35"/>
      <c r="C270" s="204" t="s">
        <v>383</v>
      </c>
      <c r="D270" s="204" t="s">
        <v>145</v>
      </c>
      <c r="E270" s="205" t="s">
        <v>384</v>
      </c>
      <c r="F270" s="206" t="s">
        <v>385</v>
      </c>
      <c r="G270" s="207" t="s">
        <v>206</v>
      </c>
      <c r="H270" s="208">
        <v>137.80000000000001</v>
      </c>
      <c r="I270" s="209"/>
      <c r="J270" s="210">
        <f>ROUND(I270*H270,2)</f>
        <v>0</v>
      </c>
      <c r="K270" s="211"/>
      <c r="L270" s="39"/>
      <c r="M270" s="212" t="s">
        <v>1</v>
      </c>
      <c r="N270" s="213" t="s">
        <v>38</v>
      </c>
      <c r="O270" s="71"/>
      <c r="P270" s="214">
        <f>O270*H270</f>
        <v>0</v>
      </c>
      <c r="Q270" s="214">
        <v>4.8900000000000002E-3</v>
      </c>
      <c r="R270" s="214">
        <f>Q270*H270</f>
        <v>0.67384200000000005</v>
      </c>
      <c r="S270" s="214">
        <v>0</v>
      </c>
      <c r="T270" s="215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16" t="s">
        <v>149</v>
      </c>
      <c r="AT270" s="216" t="s">
        <v>145</v>
      </c>
      <c r="AU270" s="216" t="s">
        <v>83</v>
      </c>
      <c r="AY270" s="17" t="s">
        <v>143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7" t="s">
        <v>81</v>
      </c>
      <c r="BK270" s="217">
        <f>ROUND(I270*H270,2)</f>
        <v>0</v>
      </c>
      <c r="BL270" s="17" t="s">
        <v>149</v>
      </c>
      <c r="BM270" s="216" t="s">
        <v>386</v>
      </c>
    </row>
    <row r="271" spans="1:65" s="2" customFormat="1" ht="19.5">
      <c r="A271" s="34"/>
      <c r="B271" s="35"/>
      <c r="C271" s="36"/>
      <c r="D271" s="220" t="s">
        <v>298</v>
      </c>
      <c r="E271" s="36"/>
      <c r="F271" s="262" t="s">
        <v>387</v>
      </c>
      <c r="G271" s="36"/>
      <c r="H271" s="36"/>
      <c r="I271" s="115"/>
      <c r="J271" s="36"/>
      <c r="K271" s="36"/>
      <c r="L271" s="39"/>
      <c r="M271" s="263"/>
      <c r="N271" s="264"/>
      <c r="O271" s="71"/>
      <c r="P271" s="71"/>
      <c r="Q271" s="71"/>
      <c r="R271" s="71"/>
      <c r="S271" s="71"/>
      <c r="T271" s="72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298</v>
      </c>
      <c r="AU271" s="17" t="s">
        <v>83</v>
      </c>
    </row>
    <row r="272" spans="1:65" s="15" customFormat="1">
      <c r="B272" s="241"/>
      <c r="C272" s="242"/>
      <c r="D272" s="220" t="s">
        <v>151</v>
      </c>
      <c r="E272" s="243" t="s">
        <v>1</v>
      </c>
      <c r="F272" s="244" t="s">
        <v>388</v>
      </c>
      <c r="G272" s="242"/>
      <c r="H272" s="243" t="s">
        <v>1</v>
      </c>
      <c r="I272" s="245"/>
      <c r="J272" s="242"/>
      <c r="K272" s="242"/>
      <c r="L272" s="246"/>
      <c r="M272" s="247"/>
      <c r="N272" s="248"/>
      <c r="O272" s="248"/>
      <c r="P272" s="248"/>
      <c r="Q272" s="248"/>
      <c r="R272" s="248"/>
      <c r="S272" s="248"/>
      <c r="T272" s="249"/>
      <c r="AT272" s="250" t="s">
        <v>151</v>
      </c>
      <c r="AU272" s="250" t="s">
        <v>83</v>
      </c>
      <c r="AV272" s="15" t="s">
        <v>81</v>
      </c>
      <c r="AW272" s="15" t="s">
        <v>30</v>
      </c>
      <c r="AX272" s="15" t="s">
        <v>73</v>
      </c>
      <c r="AY272" s="250" t="s">
        <v>143</v>
      </c>
    </row>
    <row r="273" spans="1:65" s="13" customFormat="1">
      <c r="B273" s="218"/>
      <c r="C273" s="219"/>
      <c r="D273" s="220" t="s">
        <v>151</v>
      </c>
      <c r="E273" s="221" t="s">
        <v>1</v>
      </c>
      <c r="F273" s="222" t="s">
        <v>389</v>
      </c>
      <c r="G273" s="219"/>
      <c r="H273" s="223">
        <v>137.80000000000001</v>
      </c>
      <c r="I273" s="224"/>
      <c r="J273" s="219"/>
      <c r="K273" s="219"/>
      <c r="L273" s="225"/>
      <c r="M273" s="226"/>
      <c r="N273" s="227"/>
      <c r="O273" s="227"/>
      <c r="P273" s="227"/>
      <c r="Q273" s="227"/>
      <c r="R273" s="227"/>
      <c r="S273" s="227"/>
      <c r="T273" s="228"/>
      <c r="AT273" s="229" t="s">
        <v>151</v>
      </c>
      <c r="AU273" s="229" t="s">
        <v>83</v>
      </c>
      <c r="AV273" s="13" t="s">
        <v>83</v>
      </c>
      <c r="AW273" s="13" t="s">
        <v>30</v>
      </c>
      <c r="AX273" s="13" t="s">
        <v>81</v>
      </c>
      <c r="AY273" s="229" t="s">
        <v>143</v>
      </c>
    </row>
    <row r="274" spans="1:65" s="2" customFormat="1" ht="16.5" customHeight="1">
      <c r="A274" s="34"/>
      <c r="B274" s="35"/>
      <c r="C274" s="204" t="s">
        <v>390</v>
      </c>
      <c r="D274" s="204" t="s">
        <v>145</v>
      </c>
      <c r="E274" s="205" t="s">
        <v>391</v>
      </c>
      <c r="F274" s="206" t="s">
        <v>392</v>
      </c>
      <c r="G274" s="207" t="s">
        <v>206</v>
      </c>
      <c r="H274" s="208">
        <v>109.2</v>
      </c>
      <c r="I274" s="209"/>
      <c r="J274" s="210">
        <f>ROUND(I274*H274,2)</f>
        <v>0</v>
      </c>
      <c r="K274" s="211"/>
      <c r="L274" s="39"/>
      <c r="M274" s="212" t="s">
        <v>1</v>
      </c>
      <c r="N274" s="213" t="s">
        <v>38</v>
      </c>
      <c r="O274" s="71"/>
      <c r="P274" s="214">
        <f>O274*H274</f>
        <v>0</v>
      </c>
      <c r="Q274" s="214">
        <v>8.5000000000000006E-3</v>
      </c>
      <c r="R274" s="214">
        <f>Q274*H274</f>
        <v>0.92820000000000014</v>
      </c>
      <c r="S274" s="214">
        <v>0</v>
      </c>
      <c r="T274" s="215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16" t="s">
        <v>149</v>
      </c>
      <c r="AT274" s="216" t="s">
        <v>145</v>
      </c>
      <c r="AU274" s="216" t="s">
        <v>83</v>
      </c>
      <c r="AY274" s="17" t="s">
        <v>143</v>
      </c>
      <c r="BE274" s="217">
        <f>IF(N274="základní",J274,0)</f>
        <v>0</v>
      </c>
      <c r="BF274" s="217">
        <f>IF(N274="snížená",J274,0)</f>
        <v>0</v>
      </c>
      <c r="BG274" s="217">
        <f>IF(N274="zákl. přenesená",J274,0)</f>
        <v>0</v>
      </c>
      <c r="BH274" s="217">
        <f>IF(N274="sníž. přenesená",J274,0)</f>
        <v>0</v>
      </c>
      <c r="BI274" s="217">
        <f>IF(N274="nulová",J274,0)</f>
        <v>0</v>
      </c>
      <c r="BJ274" s="17" t="s">
        <v>81</v>
      </c>
      <c r="BK274" s="217">
        <f>ROUND(I274*H274,2)</f>
        <v>0</v>
      </c>
      <c r="BL274" s="17" t="s">
        <v>149</v>
      </c>
      <c r="BM274" s="216" t="s">
        <v>393</v>
      </c>
    </row>
    <row r="275" spans="1:65" s="13" customFormat="1">
      <c r="B275" s="218"/>
      <c r="C275" s="219"/>
      <c r="D275" s="220" t="s">
        <v>151</v>
      </c>
      <c r="E275" s="221" t="s">
        <v>1</v>
      </c>
      <c r="F275" s="222" t="s">
        <v>394</v>
      </c>
      <c r="G275" s="219"/>
      <c r="H275" s="223">
        <v>109.2</v>
      </c>
      <c r="I275" s="224"/>
      <c r="J275" s="219"/>
      <c r="K275" s="219"/>
      <c r="L275" s="225"/>
      <c r="M275" s="226"/>
      <c r="N275" s="227"/>
      <c r="O275" s="227"/>
      <c r="P275" s="227"/>
      <c r="Q275" s="227"/>
      <c r="R275" s="227"/>
      <c r="S275" s="227"/>
      <c r="T275" s="228"/>
      <c r="AT275" s="229" t="s">
        <v>151</v>
      </c>
      <c r="AU275" s="229" t="s">
        <v>83</v>
      </c>
      <c r="AV275" s="13" t="s">
        <v>83</v>
      </c>
      <c r="AW275" s="13" t="s">
        <v>30</v>
      </c>
      <c r="AX275" s="13" t="s">
        <v>81</v>
      </c>
      <c r="AY275" s="229" t="s">
        <v>143</v>
      </c>
    </row>
    <row r="276" spans="1:65" s="2" customFormat="1" ht="16.5" customHeight="1">
      <c r="A276" s="34"/>
      <c r="B276" s="35"/>
      <c r="C276" s="251" t="s">
        <v>395</v>
      </c>
      <c r="D276" s="251" t="s">
        <v>251</v>
      </c>
      <c r="E276" s="252" t="s">
        <v>396</v>
      </c>
      <c r="F276" s="253" t="s">
        <v>397</v>
      </c>
      <c r="G276" s="254" t="s">
        <v>206</v>
      </c>
      <c r="H276" s="255">
        <v>111.384</v>
      </c>
      <c r="I276" s="256"/>
      <c r="J276" s="257">
        <f>ROUND(I276*H276,2)</f>
        <v>0</v>
      </c>
      <c r="K276" s="258"/>
      <c r="L276" s="259"/>
      <c r="M276" s="260" t="s">
        <v>1</v>
      </c>
      <c r="N276" s="261" t="s">
        <v>38</v>
      </c>
      <c r="O276" s="71"/>
      <c r="P276" s="214">
        <f>O276*H276</f>
        <v>0</v>
      </c>
      <c r="Q276" s="214">
        <v>2.5500000000000002E-3</v>
      </c>
      <c r="R276" s="214">
        <f>Q276*H276</f>
        <v>0.28402920000000004</v>
      </c>
      <c r="S276" s="214">
        <v>0</v>
      </c>
      <c r="T276" s="215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216" t="s">
        <v>311</v>
      </c>
      <c r="AT276" s="216" t="s">
        <v>251</v>
      </c>
      <c r="AU276" s="216" t="s">
        <v>83</v>
      </c>
      <c r="AY276" s="17" t="s">
        <v>143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7" t="s">
        <v>81</v>
      </c>
      <c r="BK276" s="217">
        <f>ROUND(I276*H276,2)</f>
        <v>0</v>
      </c>
      <c r="BL276" s="17" t="s">
        <v>226</v>
      </c>
      <c r="BM276" s="216" t="s">
        <v>398</v>
      </c>
    </row>
    <row r="277" spans="1:65" s="2" customFormat="1" ht="19.5">
      <c r="A277" s="34"/>
      <c r="B277" s="35"/>
      <c r="C277" s="36"/>
      <c r="D277" s="220" t="s">
        <v>298</v>
      </c>
      <c r="E277" s="36"/>
      <c r="F277" s="262" t="s">
        <v>399</v>
      </c>
      <c r="G277" s="36"/>
      <c r="H277" s="36"/>
      <c r="I277" s="115"/>
      <c r="J277" s="36"/>
      <c r="K277" s="36"/>
      <c r="L277" s="39"/>
      <c r="M277" s="263"/>
      <c r="N277" s="264"/>
      <c r="O277" s="71"/>
      <c r="P277" s="71"/>
      <c r="Q277" s="71"/>
      <c r="R277" s="71"/>
      <c r="S277" s="71"/>
      <c r="T277" s="72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7" t="s">
        <v>298</v>
      </c>
      <c r="AU277" s="17" t="s">
        <v>83</v>
      </c>
    </row>
    <row r="278" spans="1:65" s="13" customFormat="1">
      <c r="B278" s="218"/>
      <c r="C278" s="219"/>
      <c r="D278" s="220" t="s">
        <v>151</v>
      </c>
      <c r="E278" s="219"/>
      <c r="F278" s="222" t="s">
        <v>400</v>
      </c>
      <c r="G278" s="219"/>
      <c r="H278" s="223">
        <v>111.384</v>
      </c>
      <c r="I278" s="224"/>
      <c r="J278" s="219"/>
      <c r="K278" s="219"/>
      <c r="L278" s="225"/>
      <c r="M278" s="226"/>
      <c r="N278" s="227"/>
      <c r="O278" s="227"/>
      <c r="P278" s="227"/>
      <c r="Q278" s="227"/>
      <c r="R278" s="227"/>
      <c r="S278" s="227"/>
      <c r="T278" s="228"/>
      <c r="AT278" s="229" t="s">
        <v>151</v>
      </c>
      <c r="AU278" s="229" t="s">
        <v>83</v>
      </c>
      <c r="AV278" s="13" t="s">
        <v>83</v>
      </c>
      <c r="AW278" s="13" t="s">
        <v>4</v>
      </c>
      <c r="AX278" s="13" t="s">
        <v>81</v>
      </c>
      <c r="AY278" s="229" t="s">
        <v>143</v>
      </c>
    </row>
    <row r="279" spans="1:65" s="2" customFormat="1" ht="16.5" customHeight="1">
      <c r="A279" s="34"/>
      <c r="B279" s="35"/>
      <c r="C279" s="204" t="s">
        <v>401</v>
      </c>
      <c r="D279" s="204" t="s">
        <v>145</v>
      </c>
      <c r="E279" s="205" t="s">
        <v>402</v>
      </c>
      <c r="F279" s="206" t="s">
        <v>403</v>
      </c>
      <c r="G279" s="207" t="s">
        <v>266</v>
      </c>
      <c r="H279" s="208">
        <v>37.799999999999997</v>
      </c>
      <c r="I279" s="209"/>
      <c r="J279" s="210">
        <f>ROUND(I279*H279,2)</f>
        <v>0</v>
      </c>
      <c r="K279" s="211"/>
      <c r="L279" s="39"/>
      <c r="M279" s="212" t="s">
        <v>1</v>
      </c>
      <c r="N279" s="213" t="s">
        <v>38</v>
      </c>
      <c r="O279" s="71"/>
      <c r="P279" s="214">
        <f>O279*H279</f>
        <v>0</v>
      </c>
      <c r="Q279" s="214">
        <v>6.0000000000000002E-5</v>
      </c>
      <c r="R279" s="214">
        <f>Q279*H279</f>
        <v>2.2680000000000001E-3</v>
      </c>
      <c r="S279" s="214">
        <v>0</v>
      </c>
      <c r="T279" s="215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216" t="s">
        <v>149</v>
      </c>
      <c r="AT279" s="216" t="s">
        <v>145</v>
      </c>
      <c r="AU279" s="216" t="s">
        <v>83</v>
      </c>
      <c r="AY279" s="17" t="s">
        <v>143</v>
      </c>
      <c r="BE279" s="217">
        <f>IF(N279="základní",J279,0)</f>
        <v>0</v>
      </c>
      <c r="BF279" s="217">
        <f>IF(N279="snížená",J279,0)</f>
        <v>0</v>
      </c>
      <c r="BG279" s="217">
        <f>IF(N279="zákl. přenesená",J279,0)</f>
        <v>0</v>
      </c>
      <c r="BH279" s="217">
        <f>IF(N279="sníž. přenesená",J279,0)</f>
        <v>0</v>
      </c>
      <c r="BI279" s="217">
        <f>IF(N279="nulová",J279,0)</f>
        <v>0</v>
      </c>
      <c r="BJ279" s="17" t="s">
        <v>81</v>
      </c>
      <c r="BK279" s="217">
        <f>ROUND(I279*H279,2)</f>
        <v>0</v>
      </c>
      <c r="BL279" s="17" t="s">
        <v>149</v>
      </c>
      <c r="BM279" s="216" t="s">
        <v>404</v>
      </c>
    </row>
    <row r="280" spans="1:65" s="13" customFormat="1">
      <c r="B280" s="218"/>
      <c r="C280" s="219"/>
      <c r="D280" s="220" t="s">
        <v>151</v>
      </c>
      <c r="E280" s="221" t="s">
        <v>1</v>
      </c>
      <c r="F280" s="222" t="s">
        <v>405</v>
      </c>
      <c r="G280" s="219"/>
      <c r="H280" s="223">
        <v>37.799999999999997</v>
      </c>
      <c r="I280" s="224"/>
      <c r="J280" s="219"/>
      <c r="K280" s="219"/>
      <c r="L280" s="225"/>
      <c r="M280" s="226"/>
      <c r="N280" s="227"/>
      <c r="O280" s="227"/>
      <c r="P280" s="227"/>
      <c r="Q280" s="227"/>
      <c r="R280" s="227"/>
      <c r="S280" s="227"/>
      <c r="T280" s="228"/>
      <c r="AT280" s="229" t="s">
        <v>151</v>
      </c>
      <c r="AU280" s="229" t="s">
        <v>83</v>
      </c>
      <c r="AV280" s="13" t="s">
        <v>83</v>
      </c>
      <c r="AW280" s="13" t="s">
        <v>30</v>
      </c>
      <c r="AX280" s="13" t="s">
        <v>81</v>
      </c>
      <c r="AY280" s="229" t="s">
        <v>143</v>
      </c>
    </row>
    <row r="281" spans="1:65" s="2" customFormat="1" ht="16.5" customHeight="1">
      <c r="A281" s="34"/>
      <c r="B281" s="35"/>
      <c r="C281" s="251" t="s">
        <v>406</v>
      </c>
      <c r="D281" s="251" t="s">
        <v>251</v>
      </c>
      <c r="E281" s="252" t="s">
        <v>407</v>
      </c>
      <c r="F281" s="253" t="s">
        <v>408</v>
      </c>
      <c r="G281" s="254" t="s">
        <v>266</v>
      </c>
      <c r="H281" s="255">
        <v>39.69</v>
      </c>
      <c r="I281" s="256"/>
      <c r="J281" s="257">
        <f>ROUND(I281*H281,2)</f>
        <v>0</v>
      </c>
      <c r="K281" s="258"/>
      <c r="L281" s="259"/>
      <c r="M281" s="260" t="s">
        <v>1</v>
      </c>
      <c r="N281" s="261" t="s">
        <v>38</v>
      </c>
      <c r="O281" s="71"/>
      <c r="P281" s="214">
        <f>O281*H281</f>
        <v>0</v>
      </c>
      <c r="Q281" s="214">
        <v>5.9999999999999995E-4</v>
      </c>
      <c r="R281" s="214">
        <f>Q281*H281</f>
        <v>2.3813999999999995E-2</v>
      </c>
      <c r="S281" s="214">
        <v>0</v>
      </c>
      <c r="T281" s="215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216" t="s">
        <v>185</v>
      </c>
      <c r="AT281" s="216" t="s">
        <v>251</v>
      </c>
      <c r="AU281" s="216" t="s">
        <v>83</v>
      </c>
      <c r="AY281" s="17" t="s">
        <v>143</v>
      </c>
      <c r="BE281" s="217">
        <f>IF(N281="základní",J281,0)</f>
        <v>0</v>
      </c>
      <c r="BF281" s="217">
        <f>IF(N281="snížená",J281,0)</f>
        <v>0</v>
      </c>
      <c r="BG281" s="217">
        <f>IF(N281="zákl. přenesená",J281,0)</f>
        <v>0</v>
      </c>
      <c r="BH281" s="217">
        <f>IF(N281="sníž. přenesená",J281,0)</f>
        <v>0</v>
      </c>
      <c r="BI281" s="217">
        <f>IF(N281="nulová",J281,0)</f>
        <v>0</v>
      </c>
      <c r="BJ281" s="17" t="s">
        <v>81</v>
      </c>
      <c r="BK281" s="217">
        <f>ROUND(I281*H281,2)</f>
        <v>0</v>
      </c>
      <c r="BL281" s="17" t="s">
        <v>149</v>
      </c>
      <c r="BM281" s="216" t="s">
        <v>409</v>
      </c>
    </row>
    <row r="282" spans="1:65" s="13" customFormat="1">
      <c r="B282" s="218"/>
      <c r="C282" s="219"/>
      <c r="D282" s="220" t="s">
        <v>151</v>
      </c>
      <c r="E282" s="219"/>
      <c r="F282" s="222" t="s">
        <v>410</v>
      </c>
      <c r="G282" s="219"/>
      <c r="H282" s="223">
        <v>39.69</v>
      </c>
      <c r="I282" s="224"/>
      <c r="J282" s="219"/>
      <c r="K282" s="219"/>
      <c r="L282" s="225"/>
      <c r="M282" s="226"/>
      <c r="N282" s="227"/>
      <c r="O282" s="227"/>
      <c r="P282" s="227"/>
      <c r="Q282" s="227"/>
      <c r="R282" s="227"/>
      <c r="S282" s="227"/>
      <c r="T282" s="228"/>
      <c r="AT282" s="229" t="s">
        <v>151</v>
      </c>
      <c r="AU282" s="229" t="s">
        <v>83</v>
      </c>
      <c r="AV282" s="13" t="s">
        <v>83</v>
      </c>
      <c r="AW282" s="13" t="s">
        <v>4</v>
      </c>
      <c r="AX282" s="13" t="s">
        <v>81</v>
      </c>
      <c r="AY282" s="229" t="s">
        <v>143</v>
      </c>
    </row>
    <row r="283" spans="1:65" s="2" customFormat="1" ht="16.5" customHeight="1">
      <c r="A283" s="34"/>
      <c r="B283" s="35"/>
      <c r="C283" s="204" t="s">
        <v>411</v>
      </c>
      <c r="D283" s="204" t="s">
        <v>145</v>
      </c>
      <c r="E283" s="205" t="s">
        <v>412</v>
      </c>
      <c r="F283" s="206" t="s">
        <v>413</v>
      </c>
      <c r="G283" s="207" t="s">
        <v>206</v>
      </c>
      <c r="H283" s="208">
        <v>25.85</v>
      </c>
      <c r="I283" s="209"/>
      <c r="J283" s="210">
        <f>ROUND(I283*H283,2)</f>
        <v>0</v>
      </c>
      <c r="K283" s="211"/>
      <c r="L283" s="39"/>
      <c r="M283" s="212" t="s">
        <v>1</v>
      </c>
      <c r="N283" s="213" t="s">
        <v>38</v>
      </c>
      <c r="O283" s="71"/>
      <c r="P283" s="214">
        <f>O283*H283</f>
        <v>0</v>
      </c>
      <c r="Q283" s="214">
        <v>2.1090000000000001E-2</v>
      </c>
      <c r="R283" s="214">
        <f>Q283*H283</f>
        <v>0.54517650000000006</v>
      </c>
      <c r="S283" s="214">
        <v>0</v>
      </c>
      <c r="T283" s="215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216" t="s">
        <v>149</v>
      </c>
      <c r="AT283" s="216" t="s">
        <v>145</v>
      </c>
      <c r="AU283" s="216" t="s">
        <v>83</v>
      </c>
      <c r="AY283" s="17" t="s">
        <v>143</v>
      </c>
      <c r="BE283" s="217">
        <f>IF(N283="základní",J283,0)</f>
        <v>0</v>
      </c>
      <c r="BF283" s="217">
        <f>IF(N283="snížená",J283,0)</f>
        <v>0</v>
      </c>
      <c r="BG283" s="217">
        <f>IF(N283="zákl. přenesená",J283,0)</f>
        <v>0</v>
      </c>
      <c r="BH283" s="217">
        <f>IF(N283="sníž. přenesená",J283,0)</f>
        <v>0</v>
      </c>
      <c r="BI283" s="217">
        <f>IF(N283="nulová",J283,0)</f>
        <v>0</v>
      </c>
      <c r="BJ283" s="17" t="s">
        <v>81</v>
      </c>
      <c r="BK283" s="217">
        <f>ROUND(I283*H283,2)</f>
        <v>0</v>
      </c>
      <c r="BL283" s="17" t="s">
        <v>149</v>
      </c>
      <c r="BM283" s="216" t="s">
        <v>414</v>
      </c>
    </row>
    <row r="284" spans="1:65" s="13" customFormat="1">
      <c r="B284" s="218"/>
      <c r="C284" s="219"/>
      <c r="D284" s="220" t="s">
        <v>151</v>
      </c>
      <c r="E284" s="221" t="s">
        <v>1</v>
      </c>
      <c r="F284" s="222" t="s">
        <v>415</v>
      </c>
      <c r="G284" s="219"/>
      <c r="H284" s="223">
        <v>25.85</v>
      </c>
      <c r="I284" s="224"/>
      <c r="J284" s="219"/>
      <c r="K284" s="219"/>
      <c r="L284" s="225"/>
      <c r="M284" s="226"/>
      <c r="N284" s="227"/>
      <c r="O284" s="227"/>
      <c r="P284" s="227"/>
      <c r="Q284" s="227"/>
      <c r="R284" s="227"/>
      <c r="S284" s="227"/>
      <c r="T284" s="228"/>
      <c r="AT284" s="229" t="s">
        <v>151</v>
      </c>
      <c r="AU284" s="229" t="s">
        <v>83</v>
      </c>
      <c r="AV284" s="13" t="s">
        <v>83</v>
      </c>
      <c r="AW284" s="13" t="s">
        <v>30</v>
      </c>
      <c r="AX284" s="13" t="s">
        <v>81</v>
      </c>
      <c r="AY284" s="229" t="s">
        <v>143</v>
      </c>
    </row>
    <row r="285" spans="1:65" s="2" customFormat="1" ht="16.5" customHeight="1">
      <c r="A285" s="34"/>
      <c r="B285" s="35"/>
      <c r="C285" s="204" t="s">
        <v>416</v>
      </c>
      <c r="D285" s="204" t="s">
        <v>145</v>
      </c>
      <c r="E285" s="205" t="s">
        <v>417</v>
      </c>
      <c r="F285" s="206" t="s">
        <v>418</v>
      </c>
      <c r="G285" s="207" t="s">
        <v>206</v>
      </c>
      <c r="H285" s="208">
        <v>114.64</v>
      </c>
      <c r="I285" s="209"/>
      <c r="J285" s="210">
        <f>ROUND(I285*H285,2)</f>
        <v>0</v>
      </c>
      <c r="K285" s="211"/>
      <c r="L285" s="39"/>
      <c r="M285" s="212" t="s">
        <v>1</v>
      </c>
      <c r="N285" s="213" t="s">
        <v>38</v>
      </c>
      <c r="O285" s="71"/>
      <c r="P285" s="214">
        <f>O285*H285</f>
        <v>0</v>
      </c>
      <c r="Q285" s="214">
        <v>2.6800000000000001E-3</v>
      </c>
      <c r="R285" s="214">
        <f>Q285*H285</f>
        <v>0.30723519999999999</v>
      </c>
      <c r="S285" s="214">
        <v>0</v>
      </c>
      <c r="T285" s="215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216" t="s">
        <v>149</v>
      </c>
      <c r="AT285" s="216" t="s">
        <v>145</v>
      </c>
      <c r="AU285" s="216" t="s">
        <v>83</v>
      </c>
      <c r="AY285" s="17" t="s">
        <v>143</v>
      </c>
      <c r="BE285" s="217">
        <f>IF(N285="základní",J285,0)</f>
        <v>0</v>
      </c>
      <c r="BF285" s="217">
        <f>IF(N285="snížená",J285,0)</f>
        <v>0</v>
      </c>
      <c r="BG285" s="217">
        <f>IF(N285="zákl. přenesená",J285,0)</f>
        <v>0</v>
      </c>
      <c r="BH285" s="217">
        <f>IF(N285="sníž. přenesená",J285,0)</f>
        <v>0</v>
      </c>
      <c r="BI285" s="217">
        <f>IF(N285="nulová",J285,0)</f>
        <v>0</v>
      </c>
      <c r="BJ285" s="17" t="s">
        <v>81</v>
      </c>
      <c r="BK285" s="217">
        <f>ROUND(I285*H285,2)</f>
        <v>0</v>
      </c>
      <c r="BL285" s="17" t="s">
        <v>149</v>
      </c>
      <c r="BM285" s="216" t="s">
        <v>419</v>
      </c>
    </row>
    <row r="286" spans="1:65" s="13" customFormat="1">
      <c r="B286" s="218"/>
      <c r="C286" s="219"/>
      <c r="D286" s="220" t="s">
        <v>151</v>
      </c>
      <c r="E286" s="221" t="s">
        <v>1</v>
      </c>
      <c r="F286" s="222" t="s">
        <v>420</v>
      </c>
      <c r="G286" s="219"/>
      <c r="H286" s="223">
        <v>114.64</v>
      </c>
      <c r="I286" s="224"/>
      <c r="J286" s="219"/>
      <c r="K286" s="219"/>
      <c r="L286" s="225"/>
      <c r="M286" s="226"/>
      <c r="N286" s="227"/>
      <c r="O286" s="227"/>
      <c r="P286" s="227"/>
      <c r="Q286" s="227"/>
      <c r="R286" s="227"/>
      <c r="S286" s="227"/>
      <c r="T286" s="228"/>
      <c r="AT286" s="229" t="s">
        <v>151</v>
      </c>
      <c r="AU286" s="229" t="s">
        <v>83</v>
      </c>
      <c r="AV286" s="13" t="s">
        <v>83</v>
      </c>
      <c r="AW286" s="13" t="s">
        <v>30</v>
      </c>
      <c r="AX286" s="13" t="s">
        <v>81</v>
      </c>
      <c r="AY286" s="229" t="s">
        <v>143</v>
      </c>
    </row>
    <row r="287" spans="1:65" s="2" customFormat="1" ht="16.5" customHeight="1">
      <c r="A287" s="34"/>
      <c r="B287" s="35"/>
      <c r="C287" s="204" t="s">
        <v>421</v>
      </c>
      <c r="D287" s="204" t="s">
        <v>145</v>
      </c>
      <c r="E287" s="205" t="s">
        <v>422</v>
      </c>
      <c r="F287" s="206" t="s">
        <v>423</v>
      </c>
      <c r="G287" s="207" t="s">
        <v>206</v>
      </c>
      <c r="H287" s="208">
        <v>23.16</v>
      </c>
      <c r="I287" s="209"/>
      <c r="J287" s="210">
        <f>ROUND(I287*H287,2)</f>
        <v>0</v>
      </c>
      <c r="K287" s="211"/>
      <c r="L287" s="39"/>
      <c r="M287" s="212" t="s">
        <v>1</v>
      </c>
      <c r="N287" s="213" t="s">
        <v>38</v>
      </c>
      <c r="O287" s="71"/>
      <c r="P287" s="214">
        <f>O287*H287</f>
        <v>0</v>
      </c>
      <c r="Q287" s="214">
        <v>6.28E-3</v>
      </c>
      <c r="R287" s="214">
        <f>Q287*H287</f>
        <v>0.14544480000000001</v>
      </c>
      <c r="S287" s="214">
        <v>0</v>
      </c>
      <c r="T287" s="215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16" t="s">
        <v>149</v>
      </c>
      <c r="AT287" s="216" t="s">
        <v>145</v>
      </c>
      <c r="AU287" s="216" t="s">
        <v>83</v>
      </c>
      <c r="AY287" s="17" t="s">
        <v>143</v>
      </c>
      <c r="BE287" s="217">
        <f>IF(N287="základní",J287,0)</f>
        <v>0</v>
      </c>
      <c r="BF287" s="217">
        <f>IF(N287="snížená",J287,0)</f>
        <v>0</v>
      </c>
      <c r="BG287" s="217">
        <f>IF(N287="zákl. přenesená",J287,0)</f>
        <v>0</v>
      </c>
      <c r="BH287" s="217">
        <f>IF(N287="sníž. přenesená",J287,0)</f>
        <v>0</v>
      </c>
      <c r="BI287" s="217">
        <f>IF(N287="nulová",J287,0)</f>
        <v>0</v>
      </c>
      <c r="BJ287" s="17" t="s">
        <v>81</v>
      </c>
      <c r="BK287" s="217">
        <f>ROUND(I287*H287,2)</f>
        <v>0</v>
      </c>
      <c r="BL287" s="17" t="s">
        <v>149</v>
      </c>
      <c r="BM287" s="216" t="s">
        <v>424</v>
      </c>
    </row>
    <row r="288" spans="1:65" s="15" customFormat="1">
      <c r="B288" s="241"/>
      <c r="C288" s="242"/>
      <c r="D288" s="220" t="s">
        <v>151</v>
      </c>
      <c r="E288" s="243" t="s">
        <v>1</v>
      </c>
      <c r="F288" s="244" t="s">
        <v>425</v>
      </c>
      <c r="G288" s="242"/>
      <c r="H288" s="243" t="s">
        <v>1</v>
      </c>
      <c r="I288" s="245"/>
      <c r="J288" s="242"/>
      <c r="K288" s="242"/>
      <c r="L288" s="246"/>
      <c r="M288" s="247"/>
      <c r="N288" s="248"/>
      <c r="O288" s="248"/>
      <c r="P288" s="248"/>
      <c r="Q288" s="248"/>
      <c r="R288" s="248"/>
      <c r="S288" s="248"/>
      <c r="T288" s="249"/>
      <c r="AT288" s="250" t="s">
        <v>151</v>
      </c>
      <c r="AU288" s="250" t="s">
        <v>83</v>
      </c>
      <c r="AV288" s="15" t="s">
        <v>81</v>
      </c>
      <c r="AW288" s="15" t="s">
        <v>30</v>
      </c>
      <c r="AX288" s="15" t="s">
        <v>73</v>
      </c>
      <c r="AY288" s="250" t="s">
        <v>143</v>
      </c>
    </row>
    <row r="289" spans="1:65" s="13" customFormat="1">
      <c r="B289" s="218"/>
      <c r="C289" s="219"/>
      <c r="D289" s="220" t="s">
        <v>151</v>
      </c>
      <c r="E289" s="221" t="s">
        <v>1</v>
      </c>
      <c r="F289" s="222" t="s">
        <v>426</v>
      </c>
      <c r="G289" s="219"/>
      <c r="H289" s="223">
        <v>23.16</v>
      </c>
      <c r="I289" s="224"/>
      <c r="J289" s="219"/>
      <c r="K289" s="219"/>
      <c r="L289" s="225"/>
      <c r="M289" s="226"/>
      <c r="N289" s="227"/>
      <c r="O289" s="227"/>
      <c r="P289" s="227"/>
      <c r="Q289" s="227"/>
      <c r="R289" s="227"/>
      <c r="S289" s="227"/>
      <c r="T289" s="228"/>
      <c r="AT289" s="229" t="s">
        <v>151</v>
      </c>
      <c r="AU289" s="229" t="s">
        <v>83</v>
      </c>
      <c r="AV289" s="13" t="s">
        <v>83</v>
      </c>
      <c r="AW289" s="13" t="s">
        <v>30</v>
      </c>
      <c r="AX289" s="13" t="s">
        <v>81</v>
      </c>
      <c r="AY289" s="229" t="s">
        <v>143</v>
      </c>
    </row>
    <row r="290" spans="1:65" s="2" customFormat="1" ht="16.5" customHeight="1">
      <c r="A290" s="34"/>
      <c r="B290" s="35"/>
      <c r="C290" s="204" t="s">
        <v>427</v>
      </c>
      <c r="D290" s="204" t="s">
        <v>145</v>
      </c>
      <c r="E290" s="205" t="s">
        <v>428</v>
      </c>
      <c r="F290" s="206" t="s">
        <v>429</v>
      </c>
      <c r="G290" s="207" t="s">
        <v>148</v>
      </c>
      <c r="H290" s="208">
        <v>14.45</v>
      </c>
      <c r="I290" s="209"/>
      <c r="J290" s="210">
        <f>ROUND(I290*H290,2)</f>
        <v>0</v>
      </c>
      <c r="K290" s="211"/>
      <c r="L290" s="39"/>
      <c r="M290" s="212" t="s">
        <v>1</v>
      </c>
      <c r="N290" s="213" t="s">
        <v>38</v>
      </c>
      <c r="O290" s="71"/>
      <c r="P290" s="214">
        <f>O290*H290</f>
        <v>0</v>
      </c>
      <c r="Q290" s="214">
        <v>2.2563399999999998</v>
      </c>
      <c r="R290" s="214">
        <f>Q290*H290</f>
        <v>32.604112999999998</v>
      </c>
      <c r="S290" s="214">
        <v>0</v>
      </c>
      <c r="T290" s="215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16" t="s">
        <v>149</v>
      </c>
      <c r="AT290" s="216" t="s">
        <v>145</v>
      </c>
      <c r="AU290" s="216" t="s">
        <v>83</v>
      </c>
      <c r="AY290" s="17" t="s">
        <v>143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7" t="s">
        <v>81</v>
      </c>
      <c r="BK290" s="217">
        <f>ROUND(I290*H290,2)</f>
        <v>0</v>
      </c>
      <c r="BL290" s="17" t="s">
        <v>149</v>
      </c>
      <c r="BM290" s="216" t="s">
        <v>430</v>
      </c>
    </row>
    <row r="291" spans="1:65" s="13" customFormat="1">
      <c r="B291" s="218"/>
      <c r="C291" s="219"/>
      <c r="D291" s="220" t="s">
        <v>151</v>
      </c>
      <c r="E291" s="221" t="s">
        <v>1</v>
      </c>
      <c r="F291" s="222" t="s">
        <v>431</v>
      </c>
      <c r="G291" s="219"/>
      <c r="H291" s="223">
        <v>14.45</v>
      </c>
      <c r="I291" s="224"/>
      <c r="J291" s="219"/>
      <c r="K291" s="219"/>
      <c r="L291" s="225"/>
      <c r="M291" s="226"/>
      <c r="N291" s="227"/>
      <c r="O291" s="227"/>
      <c r="P291" s="227"/>
      <c r="Q291" s="227"/>
      <c r="R291" s="227"/>
      <c r="S291" s="227"/>
      <c r="T291" s="228"/>
      <c r="AT291" s="229" t="s">
        <v>151</v>
      </c>
      <c r="AU291" s="229" t="s">
        <v>83</v>
      </c>
      <c r="AV291" s="13" t="s">
        <v>83</v>
      </c>
      <c r="AW291" s="13" t="s">
        <v>30</v>
      </c>
      <c r="AX291" s="13" t="s">
        <v>81</v>
      </c>
      <c r="AY291" s="229" t="s">
        <v>143</v>
      </c>
    </row>
    <row r="292" spans="1:65" s="2" customFormat="1" ht="16.5" customHeight="1">
      <c r="A292" s="34"/>
      <c r="B292" s="35"/>
      <c r="C292" s="204" t="s">
        <v>432</v>
      </c>
      <c r="D292" s="204" t="s">
        <v>145</v>
      </c>
      <c r="E292" s="205" t="s">
        <v>433</v>
      </c>
      <c r="F292" s="206" t="s">
        <v>434</v>
      </c>
      <c r="G292" s="207" t="s">
        <v>148</v>
      </c>
      <c r="H292" s="208">
        <v>16.2</v>
      </c>
      <c r="I292" s="209"/>
      <c r="J292" s="210">
        <f>ROUND(I292*H292,2)</f>
        <v>0</v>
      </c>
      <c r="K292" s="211"/>
      <c r="L292" s="39"/>
      <c r="M292" s="212" t="s">
        <v>1</v>
      </c>
      <c r="N292" s="213" t="s">
        <v>38</v>
      </c>
      <c r="O292" s="71"/>
      <c r="P292" s="214">
        <f>O292*H292</f>
        <v>0</v>
      </c>
      <c r="Q292" s="214">
        <v>2.2563399999999998</v>
      </c>
      <c r="R292" s="214">
        <f>Q292*H292</f>
        <v>36.552707999999996</v>
      </c>
      <c r="S292" s="214">
        <v>0</v>
      </c>
      <c r="T292" s="215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216" t="s">
        <v>149</v>
      </c>
      <c r="AT292" s="216" t="s">
        <v>145</v>
      </c>
      <c r="AU292" s="216" t="s">
        <v>83</v>
      </c>
      <c r="AY292" s="17" t="s">
        <v>143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7" t="s">
        <v>81</v>
      </c>
      <c r="BK292" s="217">
        <f>ROUND(I292*H292,2)</f>
        <v>0</v>
      </c>
      <c r="BL292" s="17" t="s">
        <v>149</v>
      </c>
      <c r="BM292" s="216" t="s">
        <v>435</v>
      </c>
    </row>
    <row r="293" spans="1:65" s="13" customFormat="1">
      <c r="B293" s="218"/>
      <c r="C293" s="219"/>
      <c r="D293" s="220" t="s">
        <v>151</v>
      </c>
      <c r="E293" s="221" t="s">
        <v>1</v>
      </c>
      <c r="F293" s="222" t="s">
        <v>436</v>
      </c>
      <c r="G293" s="219"/>
      <c r="H293" s="223">
        <v>16.2</v>
      </c>
      <c r="I293" s="224"/>
      <c r="J293" s="219"/>
      <c r="K293" s="219"/>
      <c r="L293" s="225"/>
      <c r="M293" s="226"/>
      <c r="N293" s="227"/>
      <c r="O293" s="227"/>
      <c r="P293" s="227"/>
      <c r="Q293" s="227"/>
      <c r="R293" s="227"/>
      <c r="S293" s="227"/>
      <c r="T293" s="228"/>
      <c r="AT293" s="229" t="s">
        <v>151</v>
      </c>
      <c r="AU293" s="229" t="s">
        <v>83</v>
      </c>
      <c r="AV293" s="13" t="s">
        <v>83</v>
      </c>
      <c r="AW293" s="13" t="s">
        <v>30</v>
      </c>
      <c r="AX293" s="13" t="s">
        <v>81</v>
      </c>
      <c r="AY293" s="229" t="s">
        <v>143</v>
      </c>
    </row>
    <row r="294" spans="1:65" s="2" customFormat="1" ht="16.5" customHeight="1">
      <c r="A294" s="34"/>
      <c r="B294" s="35"/>
      <c r="C294" s="204" t="s">
        <v>437</v>
      </c>
      <c r="D294" s="204" t="s">
        <v>145</v>
      </c>
      <c r="E294" s="205" t="s">
        <v>438</v>
      </c>
      <c r="F294" s="206" t="s">
        <v>439</v>
      </c>
      <c r="G294" s="207" t="s">
        <v>148</v>
      </c>
      <c r="H294" s="208">
        <v>100.52500000000001</v>
      </c>
      <c r="I294" s="209"/>
      <c r="J294" s="210">
        <f>ROUND(I294*H294,2)</f>
        <v>0</v>
      </c>
      <c r="K294" s="211"/>
      <c r="L294" s="39"/>
      <c r="M294" s="212" t="s">
        <v>1</v>
      </c>
      <c r="N294" s="213" t="s">
        <v>38</v>
      </c>
      <c r="O294" s="71"/>
      <c r="P294" s="214">
        <f>O294*H294</f>
        <v>0</v>
      </c>
      <c r="Q294" s="214">
        <v>2.0199999999999999E-2</v>
      </c>
      <c r="R294" s="214">
        <f>Q294*H294</f>
        <v>2.030605</v>
      </c>
      <c r="S294" s="214">
        <v>0</v>
      </c>
      <c r="T294" s="215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216" t="s">
        <v>149</v>
      </c>
      <c r="AT294" s="216" t="s">
        <v>145</v>
      </c>
      <c r="AU294" s="216" t="s">
        <v>83</v>
      </c>
      <c r="AY294" s="17" t="s">
        <v>143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7" t="s">
        <v>81</v>
      </c>
      <c r="BK294" s="217">
        <f>ROUND(I294*H294,2)</f>
        <v>0</v>
      </c>
      <c r="BL294" s="17" t="s">
        <v>149</v>
      </c>
      <c r="BM294" s="216" t="s">
        <v>440</v>
      </c>
    </row>
    <row r="295" spans="1:65" s="15" customFormat="1">
      <c r="B295" s="241"/>
      <c r="C295" s="242"/>
      <c r="D295" s="220" t="s">
        <v>151</v>
      </c>
      <c r="E295" s="243" t="s">
        <v>1</v>
      </c>
      <c r="F295" s="244" t="s">
        <v>441</v>
      </c>
      <c r="G295" s="242"/>
      <c r="H295" s="243" t="s">
        <v>1</v>
      </c>
      <c r="I295" s="245"/>
      <c r="J295" s="242"/>
      <c r="K295" s="242"/>
      <c r="L295" s="246"/>
      <c r="M295" s="247"/>
      <c r="N295" s="248"/>
      <c r="O295" s="248"/>
      <c r="P295" s="248"/>
      <c r="Q295" s="248"/>
      <c r="R295" s="248"/>
      <c r="S295" s="248"/>
      <c r="T295" s="249"/>
      <c r="AT295" s="250" t="s">
        <v>151</v>
      </c>
      <c r="AU295" s="250" t="s">
        <v>83</v>
      </c>
      <c r="AV295" s="15" t="s">
        <v>81</v>
      </c>
      <c r="AW295" s="15" t="s">
        <v>30</v>
      </c>
      <c r="AX295" s="15" t="s">
        <v>73</v>
      </c>
      <c r="AY295" s="250" t="s">
        <v>143</v>
      </c>
    </row>
    <row r="296" spans="1:65" s="15" customFormat="1">
      <c r="B296" s="241"/>
      <c r="C296" s="242"/>
      <c r="D296" s="220" t="s">
        <v>151</v>
      </c>
      <c r="E296" s="243" t="s">
        <v>1</v>
      </c>
      <c r="F296" s="244" t="s">
        <v>442</v>
      </c>
      <c r="G296" s="242"/>
      <c r="H296" s="243" t="s">
        <v>1</v>
      </c>
      <c r="I296" s="245"/>
      <c r="J296" s="242"/>
      <c r="K296" s="242"/>
      <c r="L296" s="246"/>
      <c r="M296" s="247"/>
      <c r="N296" s="248"/>
      <c r="O296" s="248"/>
      <c r="P296" s="248"/>
      <c r="Q296" s="248"/>
      <c r="R296" s="248"/>
      <c r="S296" s="248"/>
      <c r="T296" s="249"/>
      <c r="AT296" s="250" t="s">
        <v>151</v>
      </c>
      <c r="AU296" s="250" t="s">
        <v>83</v>
      </c>
      <c r="AV296" s="15" t="s">
        <v>81</v>
      </c>
      <c r="AW296" s="15" t="s">
        <v>30</v>
      </c>
      <c r="AX296" s="15" t="s">
        <v>73</v>
      </c>
      <c r="AY296" s="250" t="s">
        <v>143</v>
      </c>
    </row>
    <row r="297" spans="1:65" s="13" customFormat="1">
      <c r="B297" s="218"/>
      <c r="C297" s="219"/>
      <c r="D297" s="220" t="s">
        <v>151</v>
      </c>
      <c r="E297" s="221" t="s">
        <v>1</v>
      </c>
      <c r="F297" s="222" t="s">
        <v>443</v>
      </c>
      <c r="G297" s="219"/>
      <c r="H297" s="223">
        <v>32.4</v>
      </c>
      <c r="I297" s="224"/>
      <c r="J297" s="219"/>
      <c r="K297" s="219"/>
      <c r="L297" s="225"/>
      <c r="M297" s="226"/>
      <c r="N297" s="227"/>
      <c r="O297" s="227"/>
      <c r="P297" s="227"/>
      <c r="Q297" s="227"/>
      <c r="R297" s="227"/>
      <c r="S297" s="227"/>
      <c r="T297" s="228"/>
      <c r="AT297" s="229" t="s">
        <v>151</v>
      </c>
      <c r="AU297" s="229" t="s">
        <v>83</v>
      </c>
      <c r="AV297" s="13" t="s">
        <v>83</v>
      </c>
      <c r="AW297" s="13" t="s">
        <v>30</v>
      </c>
      <c r="AX297" s="13" t="s">
        <v>73</v>
      </c>
      <c r="AY297" s="229" t="s">
        <v>143</v>
      </c>
    </row>
    <row r="298" spans="1:65" s="15" customFormat="1">
      <c r="B298" s="241"/>
      <c r="C298" s="242"/>
      <c r="D298" s="220" t="s">
        <v>151</v>
      </c>
      <c r="E298" s="243" t="s">
        <v>1</v>
      </c>
      <c r="F298" s="244" t="s">
        <v>315</v>
      </c>
      <c r="G298" s="242"/>
      <c r="H298" s="243" t="s">
        <v>1</v>
      </c>
      <c r="I298" s="245"/>
      <c r="J298" s="242"/>
      <c r="K298" s="242"/>
      <c r="L298" s="246"/>
      <c r="M298" s="247"/>
      <c r="N298" s="248"/>
      <c r="O298" s="248"/>
      <c r="P298" s="248"/>
      <c r="Q298" s="248"/>
      <c r="R298" s="248"/>
      <c r="S298" s="248"/>
      <c r="T298" s="249"/>
      <c r="AT298" s="250" t="s">
        <v>151</v>
      </c>
      <c r="AU298" s="250" t="s">
        <v>83</v>
      </c>
      <c r="AV298" s="15" t="s">
        <v>81</v>
      </c>
      <c r="AW298" s="15" t="s">
        <v>30</v>
      </c>
      <c r="AX298" s="15" t="s">
        <v>73</v>
      </c>
      <c r="AY298" s="250" t="s">
        <v>143</v>
      </c>
    </row>
    <row r="299" spans="1:65" s="13" customFormat="1">
      <c r="B299" s="218"/>
      <c r="C299" s="219"/>
      <c r="D299" s="220" t="s">
        <v>151</v>
      </c>
      <c r="E299" s="221" t="s">
        <v>1</v>
      </c>
      <c r="F299" s="222" t="s">
        <v>316</v>
      </c>
      <c r="G299" s="219"/>
      <c r="H299" s="223">
        <v>36.125</v>
      </c>
      <c r="I299" s="224"/>
      <c r="J299" s="219"/>
      <c r="K299" s="219"/>
      <c r="L299" s="225"/>
      <c r="M299" s="226"/>
      <c r="N299" s="227"/>
      <c r="O299" s="227"/>
      <c r="P299" s="227"/>
      <c r="Q299" s="227"/>
      <c r="R299" s="227"/>
      <c r="S299" s="227"/>
      <c r="T299" s="228"/>
      <c r="AT299" s="229" t="s">
        <v>151</v>
      </c>
      <c r="AU299" s="229" t="s">
        <v>83</v>
      </c>
      <c r="AV299" s="13" t="s">
        <v>83</v>
      </c>
      <c r="AW299" s="13" t="s">
        <v>30</v>
      </c>
      <c r="AX299" s="13" t="s">
        <v>73</v>
      </c>
      <c r="AY299" s="229" t="s">
        <v>143</v>
      </c>
    </row>
    <row r="300" spans="1:65" s="15" customFormat="1">
      <c r="B300" s="241"/>
      <c r="C300" s="242"/>
      <c r="D300" s="220" t="s">
        <v>151</v>
      </c>
      <c r="E300" s="243" t="s">
        <v>1</v>
      </c>
      <c r="F300" s="244" t="s">
        <v>317</v>
      </c>
      <c r="G300" s="242"/>
      <c r="H300" s="243" t="s">
        <v>1</v>
      </c>
      <c r="I300" s="245"/>
      <c r="J300" s="242"/>
      <c r="K300" s="242"/>
      <c r="L300" s="246"/>
      <c r="M300" s="247"/>
      <c r="N300" s="248"/>
      <c r="O300" s="248"/>
      <c r="P300" s="248"/>
      <c r="Q300" s="248"/>
      <c r="R300" s="248"/>
      <c r="S300" s="248"/>
      <c r="T300" s="249"/>
      <c r="AT300" s="250" t="s">
        <v>151</v>
      </c>
      <c r="AU300" s="250" t="s">
        <v>83</v>
      </c>
      <c r="AV300" s="15" t="s">
        <v>81</v>
      </c>
      <c r="AW300" s="15" t="s">
        <v>30</v>
      </c>
      <c r="AX300" s="15" t="s">
        <v>73</v>
      </c>
      <c r="AY300" s="250" t="s">
        <v>143</v>
      </c>
    </row>
    <row r="301" spans="1:65" s="13" customFormat="1">
      <c r="B301" s="218"/>
      <c r="C301" s="219"/>
      <c r="D301" s="220" t="s">
        <v>151</v>
      </c>
      <c r="E301" s="221" t="s">
        <v>1</v>
      </c>
      <c r="F301" s="222" t="s">
        <v>318</v>
      </c>
      <c r="G301" s="219"/>
      <c r="H301" s="223">
        <v>32</v>
      </c>
      <c r="I301" s="224"/>
      <c r="J301" s="219"/>
      <c r="K301" s="219"/>
      <c r="L301" s="225"/>
      <c r="M301" s="226"/>
      <c r="N301" s="227"/>
      <c r="O301" s="227"/>
      <c r="P301" s="227"/>
      <c r="Q301" s="227"/>
      <c r="R301" s="227"/>
      <c r="S301" s="227"/>
      <c r="T301" s="228"/>
      <c r="AT301" s="229" t="s">
        <v>151</v>
      </c>
      <c r="AU301" s="229" t="s">
        <v>83</v>
      </c>
      <c r="AV301" s="13" t="s">
        <v>83</v>
      </c>
      <c r="AW301" s="13" t="s">
        <v>30</v>
      </c>
      <c r="AX301" s="13" t="s">
        <v>73</v>
      </c>
      <c r="AY301" s="229" t="s">
        <v>143</v>
      </c>
    </row>
    <row r="302" spans="1:65" s="14" customFormat="1">
      <c r="B302" s="230"/>
      <c r="C302" s="231"/>
      <c r="D302" s="220" t="s">
        <v>151</v>
      </c>
      <c r="E302" s="232" t="s">
        <v>1</v>
      </c>
      <c r="F302" s="233" t="s">
        <v>155</v>
      </c>
      <c r="G302" s="231"/>
      <c r="H302" s="234">
        <v>100.52500000000001</v>
      </c>
      <c r="I302" s="235"/>
      <c r="J302" s="231"/>
      <c r="K302" s="231"/>
      <c r="L302" s="236"/>
      <c r="M302" s="237"/>
      <c r="N302" s="238"/>
      <c r="O302" s="238"/>
      <c r="P302" s="238"/>
      <c r="Q302" s="238"/>
      <c r="R302" s="238"/>
      <c r="S302" s="238"/>
      <c r="T302" s="239"/>
      <c r="AT302" s="240" t="s">
        <v>151</v>
      </c>
      <c r="AU302" s="240" t="s">
        <v>83</v>
      </c>
      <c r="AV302" s="14" t="s">
        <v>149</v>
      </c>
      <c r="AW302" s="14" t="s">
        <v>30</v>
      </c>
      <c r="AX302" s="14" t="s">
        <v>81</v>
      </c>
      <c r="AY302" s="240" t="s">
        <v>143</v>
      </c>
    </row>
    <row r="303" spans="1:65" s="2" customFormat="1" ht="16.5" customHeight="1">
      <c r="A303" s="34"/>
      <c r="B303" s="35"/>
      <c r="C303" s="204" t="s">
        <v>444</v>
      </c>
      <c r="D303" s="204" t="s">
        <v>145</v>
      </c>
      <c r="E303" s="205" t="s">
        <v>445</v>
      </c>
      <c r="F303" s="206" t="s">
        <v>446</v>
      </c>
      <c r="G303" s="207" t="s">
        <v>148</v>
      </c>
      <c r="H303" s="208">
        <v>28.9</v>
      </c>
      <c r="I303" s="209"/>
      <c r="J303" s="210">
        <f>ROUND(I303*H303,2)</f>
        <v>0</v>
      </c>
      <c r="K303" s="211"/>
      <c r="L303" s="39"/>
      <c r="M303" s="212" t="s">
        <v>1</v>
      </c>
      <c r="N303" s="213" t="s">
        <v>38</v>
      </c>
      <c r="O303" s="71"/>
      <c r="P303" s="214">
        <f>O303*H303</f>
        <v>0</v>
      </c>
      <c r="Q303" s="214">
        <v>0.70699999999999996</v>
      </c>
      <c r="R303" s="214">
        <f>Q303*H303</f>
        <v>20.432299999999998</v>
      </c>
      <c r="S303" s="214">
        <v>0</v>
      </c>
      <c r="T303" s="215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216" t="s">
        <v>149</v>
      </c>
      <c r="AT303" s="216" t="s">
        <v>145</v>
      </c>
      <c r="AU303" s="216" t="s">
        <v>83</v>
      </c>
      <c r="AY303" s="17" t="s">
        <v>143</v>
      </c>
      <c r="BE303" s="217">
        <f>IF(N303="základní",J303,0)</f>
        <v>0</v>
      </c>
      <c r="BF303" s="217">
        <f>IF(N303="snížená",J303,0)</f>
        <v>0</v>
      </c>
      <c r="BG303" s="217">
        <f>IF(N303="zákl. přenesená",J303,0)</f>
        <v>0</v>
      </c>
      <c r="BH303" s="217">
        <f>IF(N303="sníž. přenesená",J303,0)</f>
        <v>0</v>
      </c>
      <c r="BI303" s="217">
        <f>IF(N303="nulová",J303,0)</f>
        <v>0</v>
      </c>
      <c r="BJ303" s="17" t="s">
        <v>81</v>
      </c>
      <c r="BK303" s="217">
        <f>ROUND(I303*H303,2)</f>
        <v>0</v>
      </c>
      <c r="BL303" s="17" t="s">
        <v>149</v>
      </c>
      <c r="BM303" s="216" t="s">
        <v>447</v>
      </c>
    </row>
    <row r="304" spans="1:65" s="13" customFormat="1">
      <c r="B304" s="218"/>
      <c r="C304" s="219"/>
      <c r="D304" s="220" t="s">
        <v>151</v>
      </c>
      <c r="E304" s="221" t="s">
        <v>1</v>
      </c>
      <c r="F304" s="222" t="s">
        <v>448</v>
      </c>
      <c r="G304" s="219"/>
      <c r="H304" s="223">
        <v>28.9</v>
      </c>
      <c r="I304" s="224"/>
      <c r="J304" s="219"/>
      <c r="K304" s="219"/>
      <c r="L304" s="225"/>
      <c r="M304" s="226"/>
      <c r="N304" s="227"/>
      <c r="O304" s="227"/>
      <c r="P304" s="227"/>
      <c r="Q304" s="227"/>
      <c r="R304" s="227"/>
      <c r="S304" s="227"/>
      <c r="T304" s="228"/>
      <c r="AT304" s="229" t="s">
        <v>151</v>
      </c>
      <c r="AU304" s="229" t="s">
        <v>83</v>
      </c>
      <c r="AV304" s="13" t="s">
        <v>83</v>
      </c>
      <c r="AW304" s="13" t="s">
        <v>30</v>
      </c>
      <c r="AX304" s="13" t="s">
        <v>81</v>
      </c>
      <c r="AY304" s="229" t="s">
        <v>143</v>
      </c>
    </row>
    <row r="305" spans="1:65" s="2" customFormat="1" ht="16.5" customHeight="1">
      <c r="A305" s="34"/>
      <c r="B305" s="35"/>
      <c r="C305" s="204" t="s">
        <v>449</v>
      </c>
      <c r="D305" s="204" t="s">
        <v>145</v>
      </c>
      <c r="E305" s="205" t="s">
        <v>450</v>
      </c>
      <c r="F305" s="206" t="s">
        <v>451</v>
      </c>
      <c r="G305" s="207" t="s">
        <v>206</v>
      </c>
      <c r="H305" s="208">
        <v>545</v>
      </c>
      <c r="I305" s="209"/>
      <c r="J305" s="210">
        <f>ROUND(I305*H305,2)</f>
        <v>0</v>
      </c>
      <c r="K305" s="211"/>
      <c r="L305" s="39"/>
      <c r="M305" s="212" t="s">
        <v>1</v>
      </c>
      <c r="N305" s="213" t="s">
        <v>38</v>
      </c>
      <c r="O305" s="71"/>
      <c r="P305" s="214">
        <f>O305*H305</f>
        <v>0</v>
      </c>
      <c r="Q305" s="214">
        <v>5.5550000000000002E-2</v>
      </c>
      <c r="R305" s="214">
        <f>Q305*H305</f>
        <v>30.274750000000001</v>
      </c>
      <c r="S305" s="214">
        <v>0</v>
      </c>
      <c r="T305" s="215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216" t="s">
        <v>149</v>
      </c>
      <c r="AT305" s="216" t="s">
        <v>145</v>
      </c>
      <c r="AU305" s="216" t="s">
        <v>83</v>
      </c>
      <c r="AY305" s="17" t="s">
        <v>143</v>
      </c>
      <c r="BE305" s="217">
        <f>IF(N305="základní",J305,0)</f>
        <v>0</v>
      </c>
      <c r="BF305" s="217">
        <f>IF(N305="snížená",J305,0)</f>
        <v>0</v>
      </c>
      <c r="BG305" s="217">
        <f>IF(N305="zákl. přenesená",J305,0)</f>
        <v>0</v>
      </c>
      <c r="BH305" s="217">
        <f>IF(N305="sníž. přenesená",J305,0)</f>
        <v>0</v>
      </c>
      <c r="BI305" s="217">
        <f>IF(N305="nulová",J305,0)</f>
        <v>0</v>
      </c>
      <c r="BJ305" s="17" t="s">
        <v>81</v>
      </c>
      <c r="BK305" s="217">
        <f>ROUND(I305*H305,2)</f>
        <v>0</v>
      </c>
      <c r="BL305" s="17" t="s">
        <v>149</v>
      </c>
      <c r="BM305" s="216" t="s">
        <v>452</v>
      </c>
    </row>
    <row r="306" spans="1:65" s="15" customFormat="1">
      <c r="B306" s="241"/>
      <c r="C306" s="242"/>
      <c r="D306" s="220" t="s">
        <v>151</v>
      </c>
      <c r="E306" s="243" t="s">
        <v>1</v>
      </c>
      <c r="F306" s="244" t="s">
        <v>453</v>
      </c>
      <c r="G306" s="242"/>
      <c r="H306" s="243" t="s">
        <v>1</v>
      </c>
      <c r="I306" s="245"/>
      <c r="J306" s="242"/>
      <c r="K306" s="242"/>
      <c r="L306" s="246"/>
      <c r="M306" s="247"/>
      <c r="N306" s="248"/>
      <c r="O306" s="248"/>
      <c r="P306" s="248"/>
      <c r="Q306" s="248"/>
      <c r="R306" s="248"/>
      <c r="S306" s="248"/>
      <c r="T306" s="249"/>
      <c r="AT306" s="250" t="s">
        <v>151</v>
      </c>
      <c r="AU306" s="250" t="s">
        <v>83</v>
      </c>
      <c r="AV306" s="15" t="s">
        <v>81</v>
      </c>
      <c r="AW306" s="15" t="s">
        <v>30</v>
      </c>
      <c r="AX306" s="15" t="s">
        <v>73</v>
      </c>
      <c r="AY306" s="250" t="s">
        <v>143</v>
      </c>
    </row>
    <row r="307" spans="1:65" s="13" customFormat="1">
      <c r="B307" s="218"/>
      <c r="C307" s="219"/>
      <c r="D307" s="220" t="s">
        <v>151</v>
      </c>
      <c r="E307" s="221" t="s">
        <v>1</v>
      </c>
      <c r="F307" s="222" t="s">
        <v>454</v>
      </c>
      <c r="G307" s="219"/>
      <c r="H307" s="223">
        <v>545</v>
      </c>
      <c r="I307" s="224"/>
      <c r="J307" s="219"/>
      <c r="K307" s="219"/>
      <c r="L307" s="225"/>
      <c r="M307" s="226"/>
      <c r="N307" s="227"/>
      <c r="O307" s="227"/>
      <c r="P307" s="227"/>
      <c r="Q307" s="227"/>
      <c r="R307" s="227"/>
      <c r="S307" s="227"/>
      <c r="T307" s="228"/>
      <c r="AT307" s="229" t="s">
        <v>151</v>
      </c>
      <c r="AU307" s="229" t="s">
        <v>83</v>
      </c>
      <c r="AV307" s="13" t="s">
        <v>83</v>
      </c>
      <c r="AW307" s="13" t="s">
        <v>30</v>
      </c>
      <c r="AX307" s="13" t="s">
        <v>73</v>
      </c>
      <c r="AY307" s="229" t="s">
        <v>143</v>
      </c>
    </row>
    <row r="308" spans="1:65" s="14" customFormat="1">
      <c r="B308" s="230"/>
      <c r="C308" s="231"/>
      <c r="D308" s="220" t="s">
        <v>151</v>
      </c>
      <c r="E308" s="232" t="s">
        <v>1</v>
      </c>
      <c r="F308" s="233" t="s">
        <v>155</v>
      </c>
      <c r="G308" s="231"/>
      <c r="H308" s="234">
        <v>545</v>
      </c>
      <c r="I308" s="235"/>
      <c r="J308" s="231"/>
      <c r="K308" s="231"/>
      <c r="L308" s="236"/>
      <c r="M308" s="237"/>
      <c r="N308" s="238"/>
      <c r="O308" s="238"/>
      <c r="P308" s="238"/>
      <c r="Q308" s="238"/>
      <c r="R308" s="238"/>
      <c r="S308" s="238"/>
      <c r="T308" s="239"/>
      <c r="AT308" s="240" t="s">
        <v>151</v>
      </c>
      <c r="AU308" s="240" t="s">
        <v>83</v>
      </c>
      <c r="AV308" s="14" t="s">
        <v>149</v>
      </c>
      <c r="AW308" s="14" t="s">
        <v>30</v>
      </c>
      <c r="AX308" s="14" t="s">
        <v>81</v>
      </c>
      <c r="AY308" s="240" t="s">
        <v>143</v>
      </c>
    </row>
    <row r="309" spans="1:65" s="2" customFormat="1" ht="16.5" customHeight="1">
      <c r="A309" s="34"/>
      <c r="B309" s="35"/>
      <c r="C309" s="204" t="s">
        <v>455</v>
      </c>
      <c r="D309" s="204" t="s">
        <v>145</v>
      </c>
      <c r="E309" s="205" t="s">
        <v>456</v>
      </c>
      <c r="F309" s="206" t="s">
        <v>457</v>
      </c>
      <c r="G309" s="207" t="s">
        <v>206</v>
      </c>
      <c r="H309" s="208">
        <v>30.88</v>
      </c>
      <c r="I309" s="209"/>
      <c r="J309" s="210">
        <f>ROUND(I309*H309,2)</f>
        <v>0</v>
      </c>
      <c r="K309" s="211"/>
      <c r="L309" s="39"/>
      <c r="M309" s="212" t="s">
        <v>1</v>
      </c>
      <c r="N309" s="213" t="s">
        <v>38</v>
      </c>
      <c r="O309" s="71"/>
      <c r="P309" s="214">
        <f>O309*H309</f>
        <v>0</v>
      </c>
      <c r="Q309" s="214">
        <v>0.1837</v>
      </c>
      <c r="R309" s="214">
        <f>Q309*H309</f>
        <v>5.6726559999999999</v>
      </c>
      <c r="S309" s="214">
        <v>0</v>
      </c>
      <c r="T309" s="215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216" t="s">
        <v>149</v>
      </c>
      <c r="AT309" s="216" t="s">
        <v>145</v>
      </c>
      <c r="AU309" s="216" t="s">
        <v>83</v>
      </c>
      <c r="AY309" s="17" t="s">
        <v>143</v>
      </c>
      <c r="BE309" s="217">
        <f>IF(N309="základní",J309,0)</f>
        <v>0</v>
      </c>
      <c r="BF309" s="217">
        <f>IF(N309="snížená",J309,0)</f>
        <v>0</v>
      </c>
      <c r="BG309" s="217">
        <f>IF(N309="zákl. přenesená",J309,0)</f>
        <v>0</v>
      </c>
      <c r="BH309" s="217">
        <f>IF(N309="sníž. přenesená",J309,0)</f>
        <v>0</v>
      </c>
      <c r="BI309" s="217">
        <f>IF(N309="nulová",J309,0)</f>
        <v>0</v>
      </c>
      <c r="BJ309" s="17" t="s">
        <v>81</v>
      </c>
      <c r="BK309" s="217">
        <f>ROUND(I309*H309,2)</f>
        <v>0</v>
      </c>
      <c r="BL309" s="17" t="s">
        <v>149</v>
      </c>
      <c r="BM309" s="216" t="s">
        <v>458</v>
      </c>
    </row>
    <row r="310" spans="1:65" s="2" customFormat="1" ht="19.5">
      <c r="A310" s="34"/>
      <c r="B310" s="35"/>
      <c r="C310" s="36"/>
      <c r="D310" s="220" t="s">
        <v>298</v>
      </c>
      <c r="E310" s="36"/>
      <c r="F310" s="262" t="s">
        <v>459</v>
      </c>
      <c r="G310" s="36"/>
      <c r="H310" s="36"/>
      <c r="I310" s="115"/>
      <c r="J310" s="36"/>
      <c r="K310" s="36"/>
      <c r="L310" s="39"/>
      <c r="M310" s="263"/>
      <c r="N310" s="264"/>
      <c r="O310" s="71"/>
      <c r="P310" s="71"/>
      <c r="Q310" s="71"/>
      <c r="R310" s="71"/>
      <c r="S310" s="71"/>
      <c r="T310" s="72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7" t="s">
        <v>298</v>
      </c>
      <c r="AU310" s="17" t="s">
        <v>83</v>
      </c>
    </row>
    <row r="311" spans="1:65" s="13" customFormat="1">
      <c r="B311" s="218"/>
      <c r="C311" s="219"/>
      <c r="D311" s="220" t="s">
        <v>151</v>
      </c>
      <c r="E311" s="221" t="s">
        <v>1</v>
      </c>
      <c r="F311" s="222" t="s">
        <v>460</v>
      </c>
      <c r="G311" s="219"/>
      <c r="H311" s="223">
        <v>30.88</v>
      </c>
      <c r="I311" s="224"/>
      <c r="J311" s="219"/>
      <c r="K311" s="219"/>
      <c r="L311" s="225"/>
      <c r="M311" s="226"/>
      <c r="N311" s="227"/>
      <c r="O311" s="227"/>
      <c r="P311" s="227"/>
      <c r="Q311" s="227"/>
      <c r="R311" s="227"/>
      <c r="S311" s="227"/>
      <c r="T311" s="228"/>
      <c r="AT311" s="229" t="s">
        <v>151</v>
      </c>
      <c r="AU311" s="229" t="s">
        <v>83</v>
      </c>
      <c r="AV311" s="13" t="s">
        <v>83</v>
      </c>
      <c r="AW311" s="13" t="s">
        <v>30</v>
      </c>
      <c r="AX311" s="13" t="s">
        <v>81</v>
      </c>
      <c r="AY311" s="229" t="s">
        <v>143</v>
      </c>
    </row>
    <row r="312" spans="1:65" s="2" customFormat="1" ht="16.5" customHeight="1">
      <c r="A312" s="34"/>
      <c r="B312" s="35"/>
      <c r="C312" s="204" t="s">
        <v>461</v>
      </c>
      <c r="D312" s="204" t="s">
        <v>145</v>
      </c>
      <c r="E312" s="205" t="s">
        <v>462</v>
      </c>
      <c r="F312" s="206" t="s">
        <v>463</v>
      </c>
      <c r="G312" s="207" t="s">
        <v>266</v>
      </c>
      <c r="H312" s="208">
        <v>38.6</v>
      </c>
      <c r="I312" s="209"/>
      <c r="J312" s="210">
        <f>ROUND(I312*H312,2)</f>
        <v>0</v>
      </c>
      <c r="K312" s="211"/>
      <c r="L312" s="39"/>
      <c r="M312" s="212" t="s">
        <v>1</v>
      </c>
      <c r="N312" s="213" t="s">
        <v>38</v>
      </c>
      <c r="O312" s="71"/>
      <c r="P312" s="214">
        <f>O312*H312</f>
        <v>0</v>
      </c>
      <c r="Q312" s="214">
        <v>0.19747999999999999</v>
      </c>
      <c r="R312" s="214">
        <f>Q312*H312</f>
        <v>7.6227279999999995</v>
      </c>
      <c r="S312" s="214">
        <v>0</v>
      </c>
      <c r="T312" s="215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216" t="s">
        <v>149</v>
      </c>
      <c r="AT312" s="216" t="s">
        <v>145</v>
      </c>
      <c r="AU312" s="216" t="s">
        <v>83</v>
      </c>
      <c r="AY312" s="17" t="s">
        <v>143</v>
      </c>
      <c r="BE312" s="217">
        <f>IF(N312="základní",J312,0)</f>
        <v>0</v>
      </c>
      <c r="BF312" s="217">
        <f>IF(N312="snížená",J312,0)</f>
        <v>0</v>
      </c>
      <c r="BG312" s="217">
        <f>IF(N312="zákl. přenesená",J312,0)</f>
        <v>0</v>
      </c>
      <c r="BH312" s="217">
        <f>IF(N312="sníž. přenesená",J312,0)</f>
        <v>0</v>
      </c>
      <c r="BI312" s="217">
        <f>IF(N312="nulová",J312,0)</f>
        <v>0</v>
      </c>
      <c r="BJ312" s="17" t="s">
        <v>81</v>
      </c>
      <c r="BK312" s="217">
        <f>ROUND(I312*H312,2)</f>
        <v>0</v>
      </c>
      <c r="BL312" s="17" t="s">
        <v>149</v>
      </c>
      <c r="BM312" s="216" t="s">
        <v>464</v>
      </c>
    </row>
    <row r="313" spans="1:65" s="2" customFormat="1" ht="19.5">
      <c r="A313" s="34"/>
      <c r="B313" s="35"/>
      <c r="C313" s="36"/>
      <c r="D313" s="220" t="s">
        <v>298</v>
      </c>
      <c r="E313" s="36"/>
      <c r="F313" s="262" t="s">
        <v>459</v>
      </c>
      <c r="G313" s="36"/>
      <c r="H313" s="36"/>
      <c r="I313" s="115"/>
      <c r="J313" s="36"/>
      <c r="K313" s="36"/>
      <c r="L313" s="39"/>
      <c r="M313" s="263"/>
      <c r="N313" s="264"/>
      <c r="O313" s="71"/>
      <c r="P313" s="71"/>
      <c r="Q313" s="71"/>
      <c r="R313" s="71"/>
      <c r="S313" s="71"/>
      <c r="T313" s="72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T313" s="17" t="s">
        <v>298</v>
      </c>
      <c r="AU313" s="17" t="s">
        <v>83</v>
      </c>
    </row>
    <row r="314" spans="1:65" s="13" customFormat="1">
      <c r="B314" s="218"/>
      <c r="C314" s="219"/>
      <c r="D314" s="220" t="s">
        <v>151</v>
      </c>
      <c r="E314" s="221" t="s">
        <v>1</v>
      </c>
      <c r="F314" s="222" t="s">
        <v>465</v>
      </c>
      <c r="G314" s="219"/>
      <c r="H314" s="223">
        <v>38.6</v>
      </c>
      <c r="I314" s="224"/>
      <c r="J314" s="219"/>
      <c r="K314" s="219"/>
      <c r="L314" s="225"/>
      <c r="M314" s="226"/>
      <c r="N314" s="227"/>
      <c r="O314" s="227"/>
      <c r="P314" s="227"/>
      <c r="Q314" s="227"/>
      <c r="R314" s="227"/>
      <c r="S314" s="227"/>
      <c r="T314" s="228"/>
      <c r="AT314" s="229" t="s">
        <v>151</v>
      </c>
      <c r="AU314" s="229" t="s">
        <v>83</v>
      </c>
      <c r="AV314" s="13" t="s">
        <v>83</v>
      </c>
      <c r="AW314" s="13" t="s">
        <v>30</v>
      </c>
      <c r="AX314" s="13" t="s">
        <v>81</v>
      </c>
      <c r="AY314" s="229" t="s">
        <v>143</v>
      </c>
    </row>
    <row r="315" spans="1:65" s="2" customFormat="1" ht="16.5" customHeight="1">
      <c r="A315" s="34"/>
      <c r="B315" s="35"/>
      <c r="C315" s="204" t="s">
        <v>466</v>
      </c>
      <c r="D315" s="204" t="s">
        <v>145</v>
      </c>
      <c r="E315" s="205" t="s">
        <v>467</v>
      </c>
      <c r="F315" s="206" t="s">
        <v>468</v>
      </c>
      <c r="G315" s="207" t="s">
        <v>469</v>
      </c>
      <c r="H315" s="208">
        <v>4</v>
      </c>
      <c r="I315" s="209"/>
      <c r="J315" s="210">
        <f>ROUND(I315*H315,2)</f>
        <v>0</v>
      </c>
      <c r="K315" s="211"/>
      <c r="L315" s="39"/>
      <c r="M315" s="212" t="s">
        <v>1</v>
      </c>
      <c r="N315" s="213" t="s">
        <v>38</v>
      </c>
      <c r="O315" s="71"/>
      <c r="P315" s="214">
        <f>O315*H315</f>
        <v>0</v>
      </c>
      <c r="Q315" s="214">
        <v>1.6979999999999999E-2</v>
      </c>
      <c r="R315" s="214">
        <f>Q315*H315</f>
        <v>6.7919999999999994E-2</v>
      </c>
      <c r="S315" s="214">
        <v>0</v>
      </c>
      <c r="T315" s="215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216" t="s">
        <v>149</v>
      </c>
      <c r="AT315" s="216" t="s">
        <v>145</v>
      </c>
      <c r="AU315" s="216" t="s">
        <v>83</v>
      </c>
      <c r="AY315" s="17" t="s">
        <v>143</v>
      </c>
      <c r="BE315" s="217">
        <f>IF(N315="základní",J315,0)</f>
        <v>0</v>
      </c>
      <c r="BF315" s="217">
        <f>IF(N315="snížená",J315,0)</f>
        <v>0</v>
      </c>
      <c r="BG315" s="217">
        <f>IF(N315="zákl. přenesená",J315,0)</f>
        <v>0</v>
      </c>
      <c r="BH315" s="217">
        <f>IF(N315="sníž. přenesená",J315,0)</f>
        <v>0</v>
      </c>
      <c r="BI315" s="217">
        <f>IF(N315="nulová",J315,0)</f>
        <v>0</v>
      </c>
      <c r="BJ315" s="17" t="s">
        <v>81</v>
      </c>
      <c r="BK315" s="217">
        <f>ROUND(I315*H315,2)</f>
        <v>0</v>
      </c>
      <c r="BL315" s="17" t="s">
        <v>149</v>
      </c>
      <c r="BM315" s="216" t="s">
        <v>470</v>
      </c>
    </row>
    <row r="316" spans="1:65" s="2" customFormat="1" ht="16.5" customHeight="1">
      <c r="A316" s="34"/>
      <c r="B316" s="35"/>
      <c r="C316" s="251" t="s">
        <v>471</v>
      </c>
      <c r="D316" s="251" t="s">
        <v>251</v>
      </c>
      <c r="E316" s="252" t="s">
        <v>472</v>
      </c>
      <c r="F316" s="253" t="s">
        <v>473</v>
      </c>
      <c r="G316" s="254" t="s">
        <v>469</v>
      </c>
      <c r="H316" s="255">
        <v>2</v>
      </c>
      <c r="I316" s="256"/>
      <c r="J316" s="257">
        <f>ROUND(I316*H316,2)</f>
        <v>0</v>
      </c>
      <c r="K316" s="258"/>
      <c r="L316" s="259"/>
      <c r="M316" s="260" t="s">
        <v>1</v>
      </c>
      <c r="N316" s="261" t="s">
        <v>38</v>
      </c>
      <c r="O316" s="71"/>
      <c r="P316" s="214">
        <f>O316*H316</f>
        <v>0</v>
      </c>
      <c r="Q316" s="214">
        <v>1.8620000000000001E-2</v>
      </c>
      <c r="R316" s="214">
        <f>Q316*H316</f>
        <v>3.7240000000000002E-2</v>
      </c>
      <c r="S316" s="214">
        <v>0</v>
      </c>
      <c r="T316" s="215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216" t="s">
        <v>185</v>
      </c>
      <c r="AT316" s="216" t="s">
        <v>251</v>
      </c>
      <c r="AU316" s="216" t="s">
        <v>83</v>
      </c>
      <c r="AY316" s="17" t="s">
        <v>143</v>
      </c>
      <c r="BE316" s="217">
        <f>IF(N316="základní",J316,0)</f>
        <v>0</v>
      </c>
      <c r="BF316" s="217">
        <f>IF(N316="snížená",J316,0)</f>
        <v>0</v>
      </c>
      <c r="BG316" s="217">
        <f>IF(N316="zákl. přenesená",J316,0)</f>
        <v>0</v>
      </c>
      <c r="BH316" s="217">
        <f>IF(N316="sníž. přenesená",J316,0)</f>
        <v>0</v>
      </c>
      <c r="BI316" s="217">
        <f>IF(N316="nulová",J316,0)</f>
        <v>0</v>
      </c>
      <c r="BJ316" s="17" t="s">
        <v>81</v>
      </c>
      <c r="BK316" s="217">
        <f>ROUND(I316*H316,2)</f>
        <v>0</v>
      </c>
      <c r="BL316" s="17" t="s">
        <v>149</v>
      </c>
      <c r="BM316" s="216" t="s">
        <v>474</v>
      </c>
    </row>
    <row r="317" spans="1:65" s="2" customFormat="1" ht="16.5" customHeight="1">
      <c r="A317" s="34"/>
      <c r="B317" s="35"/>
      <c r="C317" s="251" t="s">
        <v>475</v>
      </c>
      <c r="D317" s="251" t="s">
        <v>251</v>
      </c>
      <c r="E317" s="252" t="s">
        <v>476</v>
      </c>
      <c r="F317" s="253" t="s">
        <v>477</v>
      </c>
      <c r="G317" s="254" t="s">
        <v>469</v>
      </c>
      <c r="H317" s="255">
        <v>1</v>
      </c>
      <c r="I317" s="256"/>
      <c r="J317" s="257">
        <f>ROUND(I317*H317,2)</f>
        <v>0</v>
      </c>
      <c r="K317" s="258"/>
      <c r="L317" s="259"/>
      <c r="M317" s="260" t="s">
        <v>1</v>
      </c>
      <c r="N317" s="261" t="s">
        <v>38</v>
      </c>
      <c r="O317" s="71"/>
      <c r="P317" s="214">
        <f>O317*H317</f>
        <v>0</v>
      </c>
      <c r="Q317" s="214">
        <v>1.7090000000000001E-2</v>
      </c>
      <c r="R317" s="214">
        <f>Q317*H317</f>
        <v>1.7090000000000001E-2</v>
      </c>
      <c r="S317" s="214">
        <v>0</v>
      </c>
      <c r="T317" s="215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216" t="s">
        <v>185</v>
      </c>
      <c r="AT317" s="216" t="s">
        <v>251</v>
      </c>
      <c r="AU317" s="216" t="s">
        <v>83</v>
      </c>
      <c r="AY317" s="17" t="s">
        <v>143</v>
      </c>
      <c r="BE317" s="217">
        <f>IF(N317="základní",J317,0)</f>
        <v>0</v>
      </c>
      <c r="BF317" s="217">
        <f>IF(N317="snížená",J317,0)</f>
        <v>0</v>
      </c>
      <c r="BG317" s="217">
        <f>IF(N317="zákl. přenesená",J317,0)</f>
        <v>0</v>
      </c>
      <c r="BH317" s="217">
        <f>IF(N317="sníž. přenesená",J317,0)</f>
        <v>0</v>
      </c>
      <c r="BI317" s="217">
        <f>IF(N317="nulová",J317,0)</f>
        <v>0</v>
      </c>
      <c r="BJ317" s="17" t="s">
        <v>81</v>
      </c>
      <c r="BK317" s="217">
        <f>ROUND(I317*H317,2)</f>
        <v>0</v>
      </c>
      <c r="BL317" s="17" t="s">
        <v>149</v>
      </c>
      <c r="BM317" s="216" t="s">
        <v>478</v>
      </c>
    </row>
    <row r="318" spans="1:65" s="2" customFormat="1" ht="16.5" customHeight="1">
      <c r="A318" s="34"/>
      <c r="B318" s="35"/>
      <c r="C318" s="251" t="s">
        <v>479</v>
      </c>
      <c r="D318" s="251" t="s">
        <v>251</v>
      </c>
      <c r="E318" s="252" t="s">
        <v>480</v>
      </c>
      <c r="F318" s="253" t="s">
        <v>481</v>
      </c>
      <c r="G318" s="254" t="s">
        <v>469</v>
      </c>
      <c r="H318" s="255">
        <v>1</v>
      </c>
      <c r="I318" s="256"/>
      <c r="J318" s="257">
        <f>ROUND(I318*H318,2)</f>
        <v>0</v>
      </c>
      <c r="K318" s="258"/>
      <c r="L318" s="259"/>
      <c r="M318" s="260" t="s">
        <v>1</v>
      </c>
      <c r="N318" s="261" t="s">
        <v>38</v>
      </c>
      <c r="O318" s="71"/>
      <c r="P318" s="214">
        <f>O318*H318</f>
        <v>0</v>
      </c>
      <c r="Q318" s="214">
        <v>2.1690000000000001E-2</v>
      </c>
      <c r="R318" s="214">
        <f>Q318*H318</f>
        <v>2.1690000000000001E-2</v>
      </c>
      <c r="S318" s="214">
        <v>0</v>
      </c>
      <c r="T318" s="215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216" t="s">
        <v>185</v>
      </c>
      <c r="AT318" s="216" t="s">
        <v>251</v>
      </c>
      <c r="AU318" s="216" t="s">
        <v>83</v>
      </c>
      <c r="AY318" s="17" t="s">
        <v>143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7" t="s">
        <v>81</v>
      </c>
      <c r="BK318" s="217">
        <f>ROUND(I318*H318,2)</f>
        <v>0</v>
      </c>
      <c r="BL318" s="17" t="s">
        <v>149</v>
      </c>
      <c r="BM318" s="216" t="s">
        <v>482</v>
      </c>
    </row>
    <row r="319" spans="1:65" s="2" customFormat="1" ht="16.5" customHeight="1">
      <c r="A319" s="34"/>
      <c r="B319" s="35"/>
      <c r="C319" s="251" t="s">
        <v>483</v>
      </c>
      <c r="D319" s="251" t="s">
        <v>251</v>
      </c>
      <c r="E319" s="252" t="s">
        <v>484</v>
      </c>
      <c r="F319" s="253" t="s">
        <v>485</v>
      </c>
      <c r="G319" s="254" t="s">
        <v>469</v>
      </c>
      <c r="H319" s="255">
        <v>2</v>
      </c>
      <c r="I319" s="256"/>
      <c r="J319" s="257">
        <f>ROUND(I319*H319,2)</f>
        <v>0</v>
      </c>
      <c r="K319" s="258"/>
      <c r="L319" s="259"/>
      <c r="M319" s="260" t="s">
        <v>1</v>
      </c>
      <c r="N319" s="261" t="s">
        <v>38</v>
      </c>
      <c r="O319" s="71"/>
      <c r="P319" s="214">
        <f>O319*H319</f>
        <v>0</v>
      </c>
      <c r="Q319" s="214">
        <v>7.3999999999999996E-2</v>
      </c>
      <c r="R319" s="214">
        <f>Q319*H319</f>
        <v>0.14799999999999999</v>
      </c>
      <c r="S319" s="214">
        <v>0</v>
      </c>
      <c r="T319" s="215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216" t="s">
        <v>185</v>
      </c>
      <c r="AT319" s="216" t="s">
        <v>251</v>
      </c>
      <c r="AU319" s="216" t="s">
        <v>83</v>
      </c>
      <c r="AY319" s="17" t="s">
        <v>143</v>
      </c>
      <c r="BE319" s="217">
        <f>IF(N319="základní",J319,0)</f>
        <v>0</v>
      </c>
      <c r="BF319" s="217">
        <f>IF(N319="snížená",J319,0)</f>
        <v>0</v>
      </c>
      <c r="BG319" s="217">
        <f>IF(N319="zákl. přenesená",J319,0)</f>
        <v>0</v>
      </c>
      <c r="BH319" s="217">
        <f>IF(N319="sníž. přenesená",J319,0)</f>
        <v>0</v>
      </c>
      <c r="BI319" s="217">
        <f>IF(N319="nulová",J319,0)</f>
        <v>0</v>
      </c>
      <c r="BJ319" s="17" t="s">
        <v>81</v>
      </c>
      <c r="BK319" s="217">
        <f>ROUND(I319*H319,2)</f>
        <v>0</v>
      </c>
      <c r="BL319" s="17" t="s">
        <v>149</v>
      </c>
      <c r="BM319" s="216" t="s">
        <v>486</v>
      </c>
    </row>
    <row r="320" spans="1:65" s="2" customFormat="1" ht="19.5">
      <c r="A320" s="34"/>
      <c r="B320" s="35"/>
      <c r="C320" s="36"/>
      <c r="D320" s="220" t="s">
        <v>298</v>
      </c>
      <c r="E320" s="36"/>
      <c r="F320" s="262" t="s">
        <v>487</v>
      </c>
      <c r="G320" s="36"/>
      <c r="H320" s="36"/>
      <c r="I320" s="115"/>
      <c r="J320" s="36"/>
      <c r="K320" s="36"/>
      <c r="L320" s="39"/>
      <c r="M320" s="263"/>
      <c r="N320" s="264"/>
      <c r="O320" s="71"/>
      <c r="P320" s="71"/>
      <c r="Q320" s="71"/>
      <c r="R320" s="71"/>
      <c r="S320" s="71"/>
      <c r="T320" s="72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7" t="s">
        <v>298</v>
      </c>
      <c r="AU320" s="17" t="s">
        <v>83</v>
      </c>
    </row>
    <row r="321" spans="1:65" s="2" customFormat="1" ht="16.5" customHeight="1">
      <c r="A321" s="34"/>
      <c r="B321" s="35"/>
      <c r="C321" s="251" t="s">
        <v>488</v>
      </c>
      <c r="D321" s="251" t="s">
        <v>251</v>
      </c>
      <c r="E321" s="252" t="s">
        <v>489</v>
      </c>
      <c r="F321" s="253" t="s">
        <v>490</v>
      </c>
      <c r="G321" s="254" t="s">
        <v>469</v>
      </c>
      <c r="H321" s="255">
        <v>1</v>
      </c>
      <c r="I321" s="256"/>
      <c r="J321" s="257">
        <f>ROUND(I321*H321,2)</f>
        <v>0</v>
      </c>
      <c r="K321" s="258"/>
      <c r="L321" s="259"/>
      <c r="M321" s="260" t="s">
        <v>1</v>
      </c>
      <c r="N321" s="261" t="s">
        <v>38</v>
      </c>
      <c r="O321" s="71"/>
      <c r="P321" s="214">
        <f>O321*H321</f>
        <v>0</v>
      </c>
      <c r="Q321" s="214">
        <v>2.8000000000000001E-2</v>
      </c>
      <c r="R321" s="214">
        <f>Q321*H321</f>
        <v>2.8000000000000001E-2</v>
      </c>
      <c r="S321" s="214">
        <v>0</v>
      </c>
      <c r="T321" s="215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216" t="s">
        <v>185</v>
      </c>
      <c r="AT321" s="216" t="s">
        <v>251</v>
      </c>
      <c r="AU321" s="216" t="s">
        <v>83</v>
      </c>
      <c r="AY321" s="17" t="s">
        <v>143</v>
      </c>
      <c r="BE321" s="217">
        <f>IF(N321="základní",J321,0)</f>
        <v>0</v>
      </c>
      <c r="BF321" s="217">
        <f>IF(N321="snížená",J321,0)</f>
        <v>0</v>
      </c>
      <c r="BG321" s="217">
        <f>IF(N321="zákl. přenesená",J321,0)</f>
        <v>0</v>
      </c>
      <c r="BH321" s="217">
        <f>IF(N321="sníž. přenesená",J321,0)</f>
        <v>0</v>
      </c>
      <c r="BI321" s="217">
        <f>IF(N321="nulová",J321,0)</f>
        <v>0</v>
      </c>
      <c r="BJ321" s="17" t="s">
        <v>81</v>
      </c>
      <c r="BK321" s="217">
        <f>ROUND(I321*H321,2)</f>
        <v>0</v>
      </c>
      <c r="BL321" s="17" t="s">
        <v>149</v>
      </c>
      <c r="BM321" s="216" t="s">
        <v>491</v>
      </c>
    </row>
    <row r="322" spans="1:65" s="2" customFormat="1" ht="19.5">
      <c r="A322" s="34"/>
      <c r="B322" s="35"/>
      <c r="C322" s="36"/>
      <c r="D322" s="220" t="s">
        <v>298</v>
      </c>
      <c r="E322" s="36"/>
      <c r="F322" s="262" t="s">
        <v>487</v>
      </c>
      <c r="G322" s="36"/>
      <c r="H322" s="36"/>
      <c r="I322" s="115"/>
      <c r="J322" s="36"/>
      <c r="K322" s="36"/>
      <c r="L322" s="39"/>
      <c r="M322" s="263"/>
      <c r="N322" s="264"/>
      <c r="O322" s="71"/>
      <c r="P322" s="71"/>
      <c r="Q322" s="71"/>
      <c r="R322" s="71"/>
      <c r="S322" s="71"/>
      <c r="T322" s="72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T322" s="17" t="s">
        <v>298</v>
      </c>
      <c r="AU322" s="17" t="s">
        <v>83</v>
      </c>
    </row>
    <row r="323" spans="1:65" s="2" customFormat="1" ht="16.5" customHeight="1">
      <c r="A323" s="34"/>
      <c r="B323" s="35"/>
      <c r="C323" s="251" t="s">
        <v>492</v>
      </c>
      <c r="D323" s="251" t="s">
        <v>251</v>
      </c>
      <c r="E323" s="252" t="s">
        <v>493</v>
      </c>
      <c r="F323" s="253" t="s">
        <v>494</v>
      </c>
      <c r="G323" s="254" t="s">
        <v>469</v>
      </c>
      <c r="H323" s="255">
        <v>1</v>
      </c>
      <c r="I323" s="256"/>
      <c r="J323" s="257">
        <f>ROUND(I323*H323,2)</f>
        <v>0</v>
      </c>
      <c r="K323" s="258"/>
      <c r="L323" s="259"/>
      <c r="M323" s="260" t="s">
        <v>1</v>
      </c>
      <c r="N323" s="261" t="s">
        <v>38</v>
      </c>
      <c r="O323" s="71"/>
      <c r="P323" s="214">
        <f>O323*H323</f>
        <v>0</v>
      </c>
      <c r="Q323" s="214">
        <v>1.38E-2</v>
      </c>
      <c r="R323" s="214">
        <f>Q323*H323</f>
        <v>1.38E-2</v>
      </c>
      <c r="S323" s="214">
        <v>0</v>
      </c>
      <c r="T323" s="215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216" t="s">
        <v>185</v>
      </c>
      <c r="AT323" s="216" t="s">
        <v>251</v>
      </c>
      <c r="AU323" s="216" t="s">
        <v>83</v>
      </c>
      <c r="AY323" s="17" t="s">
        <v>143</v>
      </c>
      <c r="BE323" s="217">
        <f>IF(N323="základní",J323,0)</f>
        <v>0</v>
      </c>
      <c r="BF323" s="217">
        <f>IF(N323="snížená",J323,0)</f>
        <v>0</v>
      </c>
      <c r="BG323" s="217">
        <f>IF(N323="zákl. přenesená",J323,0)</f>
        <v>0</v>
      </c>
      <c r="BH323" s="217">
        <f>IF(N323="sníž. přenesená",J323,0)</f>
        <v>0</v>
      </c>
      <c r="BI323" s="217">
        <f>IF(N323="nulová",J323,0)</f>
        <v>0</v>
      </c>
      <c r="BJ323" s="17" t="s">
        <v>81</v>
      </c>
      <c r="BK323" s="217">
        <f>ROUND(I323*H323,2)</f>
        <v>0</v>
      </c>
      <c r="BL323" s="17" t="s">
        <v>149</v>
      </c>
      <c r="BM323" s="216" t="s">
        <v>495</v>
      </c>
    </row>
    <row r="324" spans="1:65" s="2" customFormat="1" ht="48.75">
      <c r="A324" s="34"/>
      <c r="B324" s="35"/>
      <c r="C324" s="36"/>
      <c r="D324" s="220" t="s">
        <v>298</v>
      </c>
      <c r="E324" s="36"/>
      <c r="F324" s="262" t="s">
        <v>496</v>
      </c>
      <c r="G324" s="36"/>
      <c r="H324" s="36"/>
      <c r="I324" s="115"/>
      <c r="J324" s="36"/>
      <c r="K324" s="36"/>
      <c r="L324" s="39"/>
      <c r="M324" s="263"/>
      <c r="N324" s="264"/>
      <c r="O324" s="71"/>
      <c r="P324" s="71"/>
      <c r="Q324" s="71"/>
      <c r="R324" s="71"/>
      <c r="S324" s="71"/>
      <c r="T324" s="72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7" t="s">
        <v>298</v>
      </c>
      <c r="AU324" s="17" t="s">
        <v>83</v>
      </c>
    </row>
    <row r="325" spans="1:65" s="12" customFormat="1" ht="22.9" customHeight="1">
      <c r="B325" s="188"/>
      <c r="C325" s="189"/>
      <c r="D325" s="190" t="s">
        <v>72</v>
      </c>
      <c r="E325" s="202" t="s">
        <v>185</v>
      </c>
      <c r="F325" s="202" t="s">
        <v>497</v>
      </c>
      <c r="G325" s="189"/>
      <c r="H325" s="189"/>
      <c r="I325" s="192"/>
      <c r="J325" s="203">
        <f>BK325</f>
        <v>0</v>
      </c>
      <c r="K325" s="189"/>
      <c r="L325" s="194"/>
      <c r="M325" s="195"/>
      <c r="N325" s="196"/>
      <c r="O325" s="196"/>
      <c r="P325" s="197">
        <f>SUM(P326:P328)</f>
        <v>0</v>
      </c>
      <c r="Q325" s="196"/>
      <c r="R325" s="197">
        <f>SUM(R326:R328)</f>
        <v>1.29836</v>
      </c>
      <c r="S325" s="196"/>
      <c r="T325" s="198">
        <f>SUM(T326:T328)</f>
        <v>0</v>
      </c>
      <c r="AR325" s="199" t="s">
        <v>81</v>
      </c>
      <c r="AT325" s="200" t="s">
        <v>72</v>
      </c>
      <c r="AU325" s="200" t="s">
        <v>81</v>
      </c>
      <c r="AY325" s="199" t="s">
        <v>143</v>
      </c>
      <c r="BK325" s="201">
        <f>SUM(BK326:BK328)</f>
        <v>0</v>
      </c>
    </row>
    <row r="326" spans="1:65" s="2" customFormat="1" ht="16.5" customHeight="1">
      <c r="A326" s="34"/>
      <c r="B326" s="35"/>
      <c r="C326" s="204" t="s">
        <v>498</v>
      </c>
      <c r="D326" s="204" t="s">
        <v>145</v>
      </c>
      <c r="E326" s="205" t="s">
        <v>499</v>
      </c>
      <c r="F326" s="206" t="s">
        <v>500</v>
      </c>
      <c r="G326" s="207" t="s">
        <v>469</v>
      </c>
      <c r="H326" s="208">
        <v>2</v>
      </c>
      <c r="I326" s="209"/>
      <c r="J326" s="210">
        <f>ROUND(I326*H326,2)</f>
        <v>0</v>
      </c>
      <c r="K326" s="211"/>
      <c r="L326" s="39"/>
      <c r="M326" s="212" t="s">
        <v>1</v>
      </c>
      <c r="N326" s="213" t="s">
        <v>38</v>
      </c>
      <c r="O326" s="71"/>
      <c r="P326" s="214">
        <f>O326*H326</f>
        <v>0</v>
      </c>
      <c r="Q326" s="214">
        <v>9.1800000000000007E-3</v>
      </c>
      <c r="R326" s="214">
        <f>Q326*H326</f>
        <v>1.8360000000000001E-2</v>
      </c>
      <c r="S326" s="214">
        <v>0</v>
      </c>
      <c r="T326" s="215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216" t="s">
        <v>149</v>
      </c>
      <c r="AT326" s="216" t="s">
        <v>145</v>
      </c>
      <c r="AU326" s="216" t="s">
        <v>83</v>
      </c>
      <c r="AY326" s="17" t="s">
        <v>143</v>
      </c>
      <c r="BE326" s="217">
        <f>IF(N326="základní",J326,0)</f>
        <v>0</v>
      </c>
      <c r="BF326" s="217">
        <f>IF(N326="snížená",J326,0)</f>
        <v>0</v>
      </c>
      <c r="BG326" s="217">
        <f>IF(N326="zákl. přenesená",J326,0)</f>
        <v>0</v>
      </c>
      <c r="BH326" s="217">
        <f>IF(N326="sníž. přenesená",J326,0)</f>
        <v>0</v>
      </c>
      <c r="BI326" s="217">
        <f>IF(N326="nulová",J326,0)</f>
        <v>0</v>
      </c>
      <c r="BJ326" s="17" t="s">
        <v>81</v>
      </c>
      <c r="BK326" s="217">
        <f>ROUND(I326*H326,2)</f>
        <v>0</v>
      </c>
      <c r="BL326" s="17" t="s">
        <v>149</v>
      </c>
      <c r="BM326" s="216" t="s">
        <v>501</v>
      </c>
    </row>
    <row r="327" spans="1:65" s="2" customFormat="1" ht="16.5" customHeight="1">
      <c r="A327" s="34"/>
      <c r="B327" s="35"/>
      <c r="C327" s="251" t="s">
        <v>502</v>
      </c>
      <c r="D327" s="251" t="s">
        <v>251</v>
      </c>
      <c r="E327" s="252" t="s">
        <v>503</v>
      </c>
      <c r="F327" s="253" t="s">
        <v>504</v>
      </c>
      <c r="G327" s="254" t="s">
        <v>469</v>
      </c>
      <c r="H327" s="255">
        <v>2</v>
      </c>
      <c r="I327" s="256"/>
      <c r="J327" s="257">
        <f>ROUND(I327*H327,2)</f>
        <v>0</v>
      </c>
      <c r="K327" s="258"/>
      <c r="L327" s="259"/>
      <c r="M327" s="260" t="s">
        <v>1</v>
      </c>
      <c r="N327" s="261" t="s">
        <v>38</v>
      </c>
      <c r="O327" s="71"/>
      <c r="P327" s="214">
        <f>O327*H327</f>
        <v>0</v>
      </c>
      <c r="Q327" s="214">
        <v>0.64</v>
      </c>
      <c r="R327" s="214">
        <f>Q327*H327</f>
        <v>1.28</v>
      </c>
      <c r="S327" s="214">
        <v>0</v>
      </c>
      <c r="T327" s="215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216" t="s">
        <v>185</v>
      </c>
      <c r="AT327" s="216" t="s">
        <v>251</v>
      </c>
      <c r="AU327" s="216" t="s">
        <v>83</v>
      </c>
      <c r="AY327" s="17" t="s">
        <v>143</v>
      </c>
      <c r="BE327" s="217">
        <f>IF(N327="základní",J327,0)</f>
        <v>0</v>
      </c>
      <c r="BF327" s="217">
        <f>IF(N327="snížená",J327,0)</f>
        <v>0</v>
      </c>
      <c r="BG327" s="217">
        <f>IF(N327="zákl. přenesená",J327,0)</f>
        <v>0</v>
      </c>
      <c r="BH327" s="217">
        <f>IF(N327="sníž. přenesená",J327,0)</f>
        <v>0</v>
      </c>
      <c r="BI327" s="217">
        <f>IF(N327="nulová",J327,0)</f>
        <v>0</v>
      </c>
      <c r="BJ327" s="17" t="s">
        <v>81</v>
      </c>
      <c r="BK327" s="217">
        <f>ROUND(I327*H327,2)</f>
        <v>0</v>
      </c>
      <c r="BL327" s="17" t="s">
        <v>149</v>
      </c>
      <c r="BM327" s="216" t="s">
        <v>505</v>
      </c>
    </row>
    <row r="328" spans="1:65" s="2" customFormat="1" ht="19.5">
      <c r="A328" s="34"/>
      <c r="B328" s="35"/>
      <c r="C328" s="36"/>
      <c r="D328" s="220" t="s">
        <v>298</v>
      </c>
      <c r="E328" s="36"/>
      <c r="F328" s="262" t="s">
        <v>506</v>
      </c>
      <c r="G328" s="36"/>
      <c r="H328" s="36"/>
      <c r="I328" s="115"/>
      <c r="J328" s="36"/>
      <c r="K328" s="36"/>
      <c r="L328" s="39"/>
      <c r="M328" s="263"/>
      <c r="N328" s="264"/>
      <c r="O328" s="71"/>
      <c r="P328" s="71"/>
      <c r="Q328" s="71"/>
      <c r="R328" s="71"/>
      <c r="S328" s="71"/>
      <c r="T328" s="72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7" t="s">
        <v>298</v>
      </c>
      <c r="AU328" s="17" t="s">
        <v>83</v>
      </c>
    </row>
    <row r="329" spans="1:65" s="12" customFormat="1" ht="22.9" customHeight="1">
      <c r="B329" s="188"/>
      <c r="C329" s="189"/>
      <c r="D329" s="190" t="s">
        <v>72</v>
      </c>
      <c r="E329" s="202" t="s">
        <v>192</v>
      </c>
      <c r="F329" s="202" t="s">
        <v>507</v>
      </c>
      <c r="G329" s="189"/>
      <c r="H329" s="189"/>
      <c r="I329" s="192"/>
      <c r="J329" s="203">
        <f>BK329</f>
        <v>0</v>
      </c>
      <c r="K329" s="189"/>
      <c r="L329" s="194"/>
      <c r="M329" s="195"/>
      <c r="N329" s="196"/>
      <c r="O329" s="196"/>
      <c r="P329" s="197">
        <f>SUM(P330:P455)</f>
        <v>0</v>
      </c>
      <c r="Q329" s="196"/>
      <c r="R329" s="197">
        <f>SUM(R330:R455)</f>
        <v>2.4947496</v>
      </c>
      <c r="S329" s="196"/>
      <c r="T329" s="198">
        <f>SUM(T330:T455)</f>
        <v>272.66194000000007</v>
      </c>
      <c r="AR329" s="199" t="s">
        <v>81</v>
      </c>
      <c r="AT329" s="200" t="s">
        <v>72</v>
      </c>
      <c r="AU329" s="200" t="s">
        <v>81</v>
      </c>
      <c r="AY329" s="199" t="s">
        <v>143</v>
      </c>
      <c r="BK329" s="201">
        <f>SUM(BK330:BK455)</f>
        <v>0</v>
      </c>
    </row>
    <row r="330" spans="1:65" s="2" customFormat="1" ht="16.5" customHeight="1">
      <c r="A330" s="34"/>
      <c r="B330" s="35"/>
      <c r="C330" s="204" t="s">
        <v>508</v>
      </c>
      <c r="D330" s="204" t="s">
        <v>145</v>
      </c>
      <c r="E330" s="205" t="s">
        <v>509</v>
      </c>
      <c r="F330" s="206" t="s">
        <v>510</v>
      </c>
      <c r="G330" s="207" t="s">
        <v>148</v>
      </c>
      <c r="H330" s="208">
        <v>1314.95</v>
      </c>
      <c r="I330" s="209"/>
      <c r="J330" s="210">
        <f>ROUND(I330*H330,2)</f>
        <v>0</v>
      </c>
      <c r="K330" s="211"/>
      <c r="L330" s="39"/>
      <c r="M330" s="212" t="s">
        <v>1</v>
      </c>
      <c r="N330" s="213" t="s">
        <v>38</v>
      </c>
      <c r="O330" s="71"/>
      <c r="P330" s="214">
        <f>O330*H330</f>
        <v>0</v>
      </c>
      <c r="Q330" s="214">
        <v>0</v>
      </c>
      <c r="R330" s="214">
        <f>Q330*H330</f>
        <v>0</v>
      </c>
      <c r="S330" s="214">
        <v>0</v>
      </c>
      <c r="T330" s="215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216" t="s">
        <v>149</v>
      </c>
      <c r="AT330" s="216" t="s">
        <v>145</v>
      </c>
      <c r="AU330" s="216" t="s">
        <v>83</v>
      </c>
      <c r="AY330" s="17" t="s">
        <v>143</v>
      </c>
      <c r="BE330" s="217">
        <f>IF(N330="základní",J330,0)</f>
        <v>0</v>
      </c>
      <c r="BF330" s="217">
        <f>IF(N330="snížená",J330,0)</f>
        <v>0</v>
      </c>
      <c r="BG330" s="217">
        <f>IF(N330="zákl. přenesená",J330,0)</f>
        <v>0</v>
      </c>
      <c r="BH330" s="217">
        <f>IF(N330="sníž. přenesená",J330,0)</f>
        <v>0</v>
      </c>
      <c r="BI330" s="217">
        <f>IF(N330="nulová",J330,0)</f>
        <v>0</v>
      </c>
      <c r="BJ330" s="17" t="s">
        <v>81</v>
      </c>
      <c r="BK330" s="217">
        <f>ROUND(I330*H330,2)</f>
        <v>0</v>
      </c>
      <c r="BL330" s="17" t="s">
        <v>149</v>
      </c>
      <c r="BM330" s="216" t="s">
        <v>511</v>
      </c>
    </row>
    <row r="331" spans="1:65" s="13" customFormat="1">
      <c r="B331" s="218"/>
      <c r="C331" s="219"/>
      <c r="D331" s="220" t="s">
        <v>151</v>
      </c>
      <c r="E331" s="221" t="s">
        <v>1</v>
      </c>
      <c r="F331" s="222" t="s">
        <v>512</v>
      </c>
      <c r="G331" s="219"/>
      <c r="H331" s="223">
        <v>1314.95</v>
      </c>
      <c r="I331" s="224"/>
      <c r="J331" s="219"/>
      <c r="K331" s="219"/>
      <c r="L331" s="225"/>
      <c r="M331" s="226"/>
      <c r="N331" s="227"/>
      <c r="O331" s="227"/>
      <c r="P331" s="227"/>
      <c r="Q331" s="227"/>
      <c r="R331" s="227"/>
      <c r="S331" s="227"/>
      <c r="T331" s="228"/>
      <c r="AT331" s="229" t="s">
        <v>151</v>
      </c>
      <c r="AU331" s="229" t="s">
        <v>83</v>
      </c>
      <c r="AV331" s="13" t="s">
        <v>83</v>
      </c>
      <c r="AW331" s="13" t="s">
        <v>30</v>
      </c>
      <c r="AX331" s="13" t="s">
        <v>81</v>
      </c>
      <c r="AY331" s="229" t="s">
        <v>143</v>
      </c>
    </row>
    <row r="332" spans="1:65" s="2" customFormat="1" ht="16.5" customHeight="1">
      <c r="A332" s="34"/>
      <c r="B332" s="35"/>
      <c r="C332" s="251" t="s">
        <v>513</v>
      </c>
      <c r="D332" s="251" t="s">
        <v>251</v>
      </c>
      <c r="E332" s="252" t="s">
        <v>514</v>
      </c>
      <c r="F332" s="253" t="s">
        <v>515</v>
      </c>
      <c r="G332" s="254" t="s">
        <v>148</v>
      </c>
      <c r="H332" s="255">
        <v>1314.95</v>
      </c>
      <c r="I332" s="256"/>
      <c r="J332" s="257">
        <f>ROUND(I332*H332,2)</f>
        <v>0</v>
      </c>
      <c r="K332" s="258"/>
      <c r="L332" s="259"/>
      <c r="M332" s="260" t="s">
        <v>1</v>
      </c>
      <c r="N332" s="261" t="s">
        <v>38</v>
      </c>
      <c r="O332" s="71"/>
      <c r="P332" s="214">
        <f>O332*H332</f>
        <v>0</v>
      </c>
      <c r="Q332" s="214">
        <v>0</v>
      </c>
      <c r="R332" s="214">
        <f>Q332*H332</f>
        <v>0</v>
      </c>
      <c r="S332" s="214">
        <v>0</v>
      </c>
      <c r="T332" s="215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216" t="s">
        <v>185</v>
      </c>
      <c r="AT332" s="216" t="s">
        <v>251</v>
      </c>
      <c r="AU332" s="216" t="s">
        <v>83</v>
      </c>
      <c r="AY332" s="17" t="s">
        <v>143</v>
      </c>
      <c r="BE332" s="217">
        <f>IF(N332="základní",J332,0)</f>
        <v>0</v>
      </c>
      <c r="BF332" s="217">
        <f>IF(N332="snížená",J332,0)</f>
        <v>0</v>
      </c>
      <c r="BG332" s="217">
        <f>IF(N332="zákl. přenesená",J332,0)</f>
        <v>0</v>
      </c>
      <c r="BH332" s="217">
        <f>IF(N332="sníž. přenesená",J332,0)</f>
        <v>0</v>
      </c>
      <c r="BI332" s="217">
        <f>IF(N332="nulová",J332,0)</f>
        <v>0</v>
      </c>
      <c r="BJ332" s="17" t="s">
        <v>81</v>
      </c>
      <c r="BK332" s="217">
        <f>ROUND(I332*H332,2)</f>
        <v>0</v>
      </c>
      <c r="BL332" s="17" t="s">
        <v>149</v>
      </c>
      <c r="BM332" s="216" t="s">
        <v>516</v>
      </c>
    </row>
    <row r="333" spans="1:65" s="2" customFormat="1" ht="16.5" customHeight="1">
      <c r="A333" s="34"/>
      <c r="B333" s="35"/>
      <c r="C333" s="204" t="s">
        <v>517</v>
      </c>
      <c r="D333" s="204" t="s">
        <v>145</v>
      </c>
      <c r="E333" s="205" t="s">
        <v>518</v>
      </c>
      <c r="F333" s="206" t="s">
        <v>519</v>
      </c>
      <c r="G333" s="207" t="s">
        <v>206</v>
      </c>
      <c r="H333" s="208">
        <v>1260</v>
      </c>
      <c r="I333" s="209"/>
      <c r="J333" s="210">
        <f>ROUND(I333*H333,2)</f>
        <v>0</v>
      </c>
      <c r="K333" s="211"/>
      <c r="L333" s="39"/>
      <c r="M333" s="212" t="s">
        <v>1</v>
      </c>
      <c r="N333" s="213" t="s">
        <v>38</v>
      </c>
      <c r="O333" s="71"/>
      <c r="P333" s="214">
        <f>O333*H333</f>
        <v>0</v>
      </c>
      <c r="Q333" s="214">
        <v>0</v>
      </c>
      <c r="R333" s="214">
        <f>Q333*H333</f>
        <v>0</v>
      </c>
      <c r="S333" s="214">
        <v>0</v>
      </c>
      <c r="T333" s="215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216" t="s">
        <v>149</v>
      </c>
      <c r="AT333" s="216" t="s">
        <v>145</v>
      </c>
      <c r="AU333" s="216" t="s">
        <v>83</v>
      </c>
      <c r="AY333" s="17" t="s">
        <v>143</v>
      </c>
      <c r="BE333" s="217">
        <f>IF(N333="základní",J333,0)</f>
        <v>0</v>
      </c>
      <c r="BF333" s="217">
        <f>IF(N333="snížená",J333,0)</f>
        <v>0</v>
      </c>
      <c r="BG333" s="217">
        <f>IF(N333="zákl. přenesená",J333,0)</f>
        <v>0</v>
      </c>
      <c r="BH333" s="217">
        <f>IF(N333="sníž. přenesená",J333,0)</f>
        <v>0</v>
      </c>
      <c r="BI333" s="217">
        <f>IF(N333="nulová",J333,0)</f>
        <v>0</v>
      </c>
      <c r="BJ333" s="17" t="s">
        <v>81</v>
      </c>
      <c r="BK333" s="217">
        <f>ROUND(I333*H333,2)</f>
        <v>0</v>
      </c>
      <c r="BL333" s="17" t="s">
        <v>149</v>
      </c>
      <c r="BM333" s="216" t="s">
        <v>520</v>
      </c>
    </row>
    <row r="334" spans="1:65" s="13" customFormat="1">
      <c r="B334" s="218"/>
      <c r="C334" s="219"/>
      <c r="D334" s="220" t="s">
        <v>151</v>
      </c>
      <c r="E334" s="221" t="s">
        <v>1</v>
      </c>
      <c r="F334" s="222" t="s">
        <v>521</v>
      </c>
      <c r="G334" s="219"/>
      <c r="H334" s="223">
        <v>648</v>
      </c>
      <c r="I334" s="224"/>
      <c r="J334" s="219"/>
      <c r="K334" s="219"/>
      <c r="L334" s="225"/>
      <c r="M334" s="226"/>
      <c r="N334" s="227"/>
      <c r="O334" s="227"/>
      <c r="P334" s="227"/>
      <c r="Q334" s="227"/>
      <c r="R334" s="227"/>
      <c r="S334" s="227"/>
      <c r="T334" s="228"/>
      <c r="AT334" s="229" t="s">
        <v>151</v>
      </c>
      <c r="AU334" s="229" t="s">
        <v>83</v>
      </c>
      <c r="AV334" s="13" t="s">
        <v>83</v>
      </c>
      <c r="AW334" s="13" t="s">
        <v>30</v>
      </c>
      <c r="AX334" s="13" t="s">
        <v>73</v>
      </c>
      <c r="AY334" s="229" t="s">
        <v>143</v>
      </c>
    </row>
    <row r="335" spans="1:65" s="13" customFormat="1">
      <c r="B335" s="218"/>
      <c r="C335" s="219"/>
      <c r="D335" s="220" t="s">
        <v>151</v>
      </c>
      <c r="E335" s="221" t="s">
        <v>1</v>
      </c>
      <c r="F335" s="222" t="s">
        <v>522</v>
      </c>
      <c r="G335" s="219"/>
      <c r="H335" s="223">
        <v>612</v>
      </c>
      <c r="I335" s="224"/>
      <c r="J335" s="219"/>
      <c r="K335" s="219"/>
      <c r="L335" s="225"/>
      <c r="M335" s="226"/>
      <c r="N335" s="227"/>
      <c r="O335" s="227"/>
      <c r="P335" s="227"/>
      <c r="Q335" s="227"/>
      <c r="R335" s="227"/>
      <c r="S335" s="227"/>
      <c r="T335" s="228"/>
      <c r="AT335" s="229" t="s">
        <v>151</v>
      </c>
      <c r="AU335" s="229" t="s">
        <v>83</v>
      </c>
      <c r="AV335" s="13" t="s">
        <v>83</v>
      </c>
      <c r="AW335" s="13" t="s">
        <v>30</v>
      </c>
      <c r="AX335" s="13" t="s">
        <v>73</v>
      </c>
      <c r="AY335" s="229" t="s">
        <v>143</v>
      </c>
    </row>
    <row r="336" spans="1:65" s="14" customFormat="1">
      <c r="B336" s="230"/>
      <c r="C336" s="231"/>
      <c r="D336" s="220" t="s">
        <v>151</v>
      </c>
      <c r="E336" s="232" t="s">
        <v>1</v>
      </c>
      <c r="F336" s="233" t="s">
        <v>523</v>
      </c>
      <c r="G336" s="231"/>
      <c r="H336" s="234">
        <v>1260</v>
      </c>
      <c r="I336" s="235"/>
      <c r="J336" s="231"/>
      <c r="K336" s="231"/>
      <c r="L336" s="236"/>
      <c r="M336" s="237"/>
      <c r="N336" s="238"/>
      <c r="O336" s="238"/>
      <c r="P336" s="238"/>
      <c r="Q336" s="238"/>
      <c r="R336" s="238"/>
      <c r="S336" s="238"/>
      <c r="T336" s="239"/>
      <c r="AT336" s="240" t="s">
        <v>151</v>
      </c>
      <c r="AU336" s="240" t="s">
        <v>83</v>
      </c>
      <c r="AV336" s="14" t="s">
        <v>149</v>
      </c>
      <c r="AW336" s="14" t="s">
        <v>30</v>
      </c>
      <c r="AX336" s="14" t="s">
        <v>81</v>
      </c>
      <c r="AY336" s="240" t="s">
        <v>143</v>
      </c>
    </row>
    <row r="337" spans="1:65" s="2" customFormat="1" ht="16.5" customHeight="1">
      <c r="A337" s="34"/>
      <c r="B337" s="35"/>
      <c r="C337" s="204" t="s">
        <v>524</v>
      </c>
      <c r="D337" s="204" t="s">
        <v>145</v>
      </c>
      <c r="E337" s="205" t="s">
        <v>525</v>
      </c>
      <c r="F337" s="206" t="s">
        <v>526</v>
      </c>
      <c r="G337" s="207" t="s">
        <v>206</v>
      </c>
      <c r="H337" s="208">
        <v>113400</v>
      </c>
      <c r="I337" s="209"/>
      <c r="J337" s="210">
        <f>ROUND(I337*H337,2)</f>
        <v>0</v>
      </c>
      <c r="K337" s="211"/>
      <c r="L337" s="39"/>
      <c r="M337" s="212" t="s">
        <v>1</v>
      </c>
      <c r="N337" s="213" t="s">
        <v>38</v>
      </c>
      <c r="O337" s="71"/>
      <c r="P337" s="214">
        <f>O337*H337</f>
        <v>0</v>
      </c>
      <c r="Q337" s="214">
        <v>0</v>
      </c>
      <c r="R337" s="214">
        <f>Q337*H337</f>
        <v>0</v>
      </c>
      <c r="S337" s="214">
        <v>0</v>
      </c>
      <c r="T337" s="215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216" t="s">
        <v>149</v>
      </c>
      <c r="AT337" s="216" t="s">
        <v>145</v>
      </c>
      <c r="AU337" s="216" t="s">
        <v>83</v>
      </c>
      <c r="AY337" s="17" t="s">
        <v>143</v>
      </c>
      <c r="BE337" s="217">
        <f>IF(N337="základní",J337,0)</f>
        <v>0</v>
      </c>
      <c r="BF337" s="217">
        <f>IF(N337="snížená",J337,0)</f>
        <v>0</v>
      </c>
      <c r="BG337" s="217">
        <f>IF(N337="zákl. přenesená",J337,0)</f>
        <v>0</v>
      </c>
      <c r="BH337" s="217">
        <f>IF(N337="sníž. přenesená",J337,0)</f>
        <v>0</v>
      </c>
      <c r="BI337" s="217">
        <f>IF(N337="nulová",J337,0)</f>
        <v>0</v>
      </c>
      <c r="BJ337" s="17" t="s">
        <v>81</v>
      </c>
      <c r="BK337" s="217">
        <f>ROUND(I337*H337,2)</f>
        <v>0</v>
      </c>
      <c r="BL337" s="17" t="s">
        <v>149</v>
      </c>
      <c r="BM337" s="216" t="s">
        <v>527</v>
      </c>
    </row>
    <row r="338" spans="1:65" s="2" customFormat="1" ht="19.5">
      <c r="A338" s="34"/>
      <c r="B338" s="35"/>
      <c r="C338" s="36"/>
      <c r="D338" s="220" t="s">
        <v>298</v>
      </c>
      <c r="E338" s="36"/>
      <c r="F338" s="262" t="s">
        <v>528</v>
      </c>
      <c r="G338" s="36"/>
      <c r="H338" s="36"/>
      <c r="I338" s="115"/>
      <c r="J338" s="36"/>
      <c r="K338" s="36"/>
      <c r="L338" s="39"/>
      <c r="M338" s="263"/>
      <c r="N338" s="264"/>
      <c r="O338" s="71"/>
      <c r="P338" s="71"/>
      <c r="Q338" s="71"/>
      <c r="R338" s="71"/>
      <c r="S338" s="71"/>
      <c r="T338" s="72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T338" s="17" t="s">
        <v>298</v>
      </c>
      <c r="AU338" s="17" t="s">
        <v>83</v>
      </c>
    </row>
    <row r="339" spans="1:65" s="13" customFormat="1">
      <c r="B339" s="218"/>
      <c r="C339" s="219"/>
      <c r="D339" s="220" t="s">
        <v>151</v>
      </c>
      <c r="E339" s="219"/>
      <c r="F339" s="222" t="s">
        <v>529</v>
      </c>
      <c r="G339" s="219"/>
      <c r="H339" s="223">
        <v>113400</v>
      </c>
      <c r="I339" s="224"/>
      <c r="J339" s="219"/>
      <c r="K339" s="219"/>
      <c r="L339" s="225"/>
      <c r="M339" s="226"/>
      <c r="N339" s="227"/>
      <c r="O339" s="227"/>
      <c r="P339" s="227"/>
      <c r="Q339" s="227"/>
      <c r="R339" s="227"/>
      <c r="S339" s="227"/>
      <c r="T339" s="228"/>
      <c r="AT339" s="229" t="s">
        <v>151</v>
      </c>
      <c r="AU339" s="229" t="s">
        <v>83</v>
      </c>
      <c r="AV339" s="13" t="s">
        <v>83</v>
      </c>
      <c r="AW339" s="13" t="s">
        <v>4</v>
      </c>
      <c r="AX339" s="13" t="s">
        <v>81</v>
      </c>
      <c r="AY339" s="229" t="s">
        <v>143</v>
      </c>
    </row>
    <row r="340" spans="1:65" s="2" customFormat="1" ht="16.5" customHeight="1">
      <c r="A340" s="34"/>
      <c r="B340" s="35"/>
      <c r="C340" s="204" t="s">
        <v>530</v>
      </c>
      <c r="D340" s="204" t="s">
        <v>145</v>
      </c>
      <c r="E340" s="205" t="s">
        <v>531</v>
      </c>
      <c r="F340" s="206" t="s">
        <v>532</v>
      </c>
      <c r="G340" s="207" t="s">
        <v>206</v>
      </c>
      <c r="H340" s="208">
        <v>1260</v>
      </c>
      <c r="I340" s="209"/>
      <c r="J340" s="210">
        <f>ROUND(I340*H340,2)</f>
        <v>0</v>
      </c>
      <c r="K340" s="211"/>
      <c r="L340" s="39"/>
      <c r="M340" s="212" t="s">
        <v>1</v>
      </c>
      <c r="N340" s="213" t="s">
        <v>38</v>
      </c>
      <c r="O340" s="71"/>
      <c r="P340" s="214">
        <f>O340*H340</f>
        <v>0</v>
      </c>
      <c r="Q340" s="214">
        <v>0</v>
      </c>
      <c r="R340" s="214">
        <f>Q340*H340</f>
        <v>0</v>
      </c>
      <c r="S340" s="214">
        <v>0</v>
      </c>
      <c r="T340" s="215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216" t="s">
        <v>149</v>
      </c>
      <c r="AT340" s="216" t="s">
        <v>145</v>
      </c>
      <c r="AU340" s="216" t="s">
        <v>83</v>
      </c>
      <c r="AY340" s="17" t="s">
        <v>143</v>
      </c>
      <c r="BE340" s="217">
        <f>IF(N340="základní",J340,0)</f>
        <v>0</v>
      </c>
      <c r="BF340" s="217">
        <f>IF(N340="snížená",J340,0)</f>
        <v>0</v>
      </c>
      <c r="BG340" s="217">
        <f>IF(N340="zákl. přenesená",J340,0)</f>
        <v>0</v>
      </c>
      <c r="BH340" s="217">
        <f>IF(N340="sníž. přenesená",J340,0)</f>
        <v>0</v>
      </c>
      <c r="BI340" s="217">
        <f>IF(N340="nulová",J340,0)</f>
        <v>0</v>
      </c>
      <c r="BJ340" s="17" t="s">
        <v>81</v>
      </c>
      <c r="BK340" s="217">
        <f>ROUND(I340*H340,2)</f>
        <v>0</v>
      </c>
      <c r="BL340" s="17" t="s">
        <v>149</v>
      </c>
      <c r="BM340" s="216" t="s">
        <v>533</v>
      </c>
    </row>
    <row r="341" spans="1:65" s="2" customFormat="1" ht="16.5" customHeight="1">
      <c r="A341" s="34"/>
      <c r="B341" s="35"/>
      <c r="C341" s="204" t="s">
        <v>534</v>
      </c>
      <c r="D341" s="204" t="s">
        <v>145</v>
      </c>
      <c r="E341" s="205" t="s">
        <v>535</v>
      </c>
      <c r="F341" s="206" t="s">
        <v>536</v>
      </c>
      <c r="G341" s="207" t="s">
        <v>148</v>
      </c>
      <c r="H341" s="208">
        <v>2745.8</v>
      </c>
      <c r="I341" s="209"/>
      <c r="J341" s="210">
        <f>ROUND(I341*H341,2)</f>
        <v>0</v>
      </c>
      <c r="K341" s="211"/>
      <c r="L341" s="39"/>
      <c r="M341" s="212" t="s">
        <v>1</v>
      </c>
      <c r="N341" s="213" t="s">
        <v>38</v>
      </c>
      <c r="O341" s="71"/>
      <c r="P341" s="214">
        <f>O341*H341</f>
        <v>0</v>
      </c>
      <c r="Q341" s="214">
        <v>0</v>
      </c>
      <c r="R341" s="214">
        <f>Q341*H341</f>
        <v>0</v>
      </c>
      <c r="S341" s="214">
        <v>0</v>
      </c>
      <c r="T341" s="215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216" t="s">
        <v>149</v>
      </c>
      <c r="AT341" s="216" t="s">
        <v>145</v>
      </c>
      <c r="AU341" s="216" t="s">
        <v>83</v>
      </c>
      <c r="AY341" s="17" t="s">
        <v>143</v>
      </c>
      <c r="BE341" s="217">
        <f>IF(N341="základní",J341,0)</f>
        <v>0</v>
      </c>
      <c r="BF341" s="217">
        <f>IF(N341="snížená",J341,0)</f>
        <v>0</v>
      </c>
      <c r="BG341" s="217">
        <f>IF(N341="zákl. přenesená",J341,0)</f>
        <v>0</v>
      </c>
      <c r="BH341" s="217">
        <f>IF(N341="sníž. přenesená",J341,0)</f>
        <v>0</v>
      </c>
      <c r="BI341" s="217">
        <f>IF(N341="nulová",J341,0)</f>
        <v>0</v>
      </c>
      <c r="BJ341" s="17" t="s">
        <v>81</v>
      </c>
      <c r="BK341" s="217">
        <f>ROUND(I341*H341,2)</f>
        <v>0</v>
      </c>
      <c r="BL341" s="17" t="s">
        <v>149</v>
      </c>
      <c r="BM341" s="216" t="s">
        <v>537</v>
      </c>
    </row>
    <row r="342" spans="1:65" s="13" customFormat="1">
      <c r="B342" s="218"/>
      <c r="C342" s="219"/>
      <c r="D342" s="220" t="s">
        <v>151</v>
      </c>
      <c r="E342" s="221" t="s">
        <v>1</v>
      </c>
      <c r="F342" s="222" t="s">
        <v>538</v>
      </c>
      <c r="G342" s="219"/>
      <c r="H342" s="223">
        <v>1474.2</v>
      </c>
      <c r="I342" s="224"/>
      <c r="J342" s="219"/>
      <c r="K342" s="219"/>
      <c r="L342" s="225"/>
      <c r="M342" s="226"/>
      <c r="N342" s="227"/>
      <c r="O342" s="227"/>
      <c r="P342" s="227"/>
      <c r="Q342" s="227"/>
      <c r="R342" s="227"/>
      <c r="S342" s="227"/>
      <c r="T342" s="228"/>
      <c r="AT342" s="229" t="s">
        <v>151</v>
      </c>
      <c r="AU342" s="229" t="s">
        <v>83</v>
      </c>
      <c r="AV342" s="13" t="s">
        <v>83</v>
      </c>
      <c r="AW342" s="13" t="s">
        <v>30</v>
      </c>
      <c r="AX342" s="13" t="s">
        <v>73</v>
      </c>
      <c r="AY342" s="229" t="s">
        <v>143</v>
      </c>
    </row>
    <row r="343" spans="1:65" s="13" customFormat="1">
      <c r="B343" s="218"/>
      <c r="C343" s="219"/>
      <c r="D343" s="220" t="s">
        <v>151</v>
      </c>
      <c r="E343" s="221" t="s">
        <v>1</v>
      </c>
      <c r="F343" s="222" t="s">
        <v>539</v>
      </c>
      <c r="G343" s="219"/>
      <c r="H343" s="223">
        <v>1271.5999999999999</v>
      </c>
      <c r="I343" s="224"/>
      <c r="J343" s="219"/>
      <c r="K343" s="219"/>
      <c r="L343" s="225"/>
      <c r="M343" s="226"/>
      <c r="N343" s="227"/>
      <c r="O343" s="227"/>
      <c r="P343" s="227"/>
      <c r="Q343" s="227"/>
      <c r="R343" s="227"/>
      <c r="S343" s="227"/>
      <c r="T343" s="228"/>
      <c r="AT343" s="229" t="s">
        <v>151</v>
      </c>
      <c r="AU343" s="229" t="s">
        <v>83</v>
      </c>
      <c r="AV343" s="13" t="s">
        <v>83</v>
      </c>
      <c r="AW343" s="13" t="s">
        <v>30</v>
      </c>
      <c r="AX343" s="13" t="s">
        <v>73</v>
      </c>
      <c r="AY343" s="229" t="s">
        <v>143</v>
      </c>
    </row>
    <row r="344" spans="1:65" s="14" customFormat="1">
      <c r="B344" s="230"/>
      <c r="C344" s="231"/>
      <c r="D344" s="220" t="s">
        <v>151</v>
      </c>
      <c r="E344" s="232" t="s">
        <v>1</v>
      </c>
      <c r="F344" s="233" t="s">
        <v>155</v>
      </c>
      <c r="G344" s="231"/>
      <c r="H344" s="234">
        <v>2745.8</v>
      </c>
      <c r="I344" s="235"/>
      <c r="J344" s="231"/>
      <c r="K344" s="231"/>
      <c r="L344" s="236"/>
      <c r="M344" s="237"/>
      <c r="N344" s="238"/>
      <c r="O344" s="238"/>
      <c r="P344" s="238"/>
      <c r="Q344" s="238"/>
      <c r="R344" s="238"/>
      <c r="S344" s="238"/>
      <c r="T344" s="239"/>
      <c r="AT344" s="240" t="s">
        <v>151</v>
      </c>
      <c r="AU344" s="240" t="s">
        <v>83</v>
      </c>
      <c r="AV344" s="14" t="s">
        <v>149</v>
      </c>
      <c r="AW344" s="14" t="s">
        <v>30</v>
      </c>
      <c r="AX344" s="14" t="s">
        <v>81</v>
      </c>
      <c r="AY344" s="240" t="s">
        <v>143</v>
      </c>
    </row>
    <row r="345" spans="1:65" s="2" customFormat="1" ht="16.5" customHeight="1">
      <c r="A345" s="34"/>
      <c r="B345" s="35"/>
      <c r="C345" s="204" t="s">
        <v>540</v>
      </c>
      <c r="D345" s="204" t="s">
        <v>145</v>
      </c>
      <c r="E345" s="205" t="s">
        <v>541</v>
      </c>
      <c r="F345" s="206" t="s">
        <v>542</v>
      </c>
      <c r="G345" s="207" t="s">
        <v>148</v>
      </c>
      <c r="H345" s="208">
        <v>164748</v>
      </c>
      <c r="I345" s="209"/>
      <c r="J345" s="210">
        <f>ROUND(I345*H345,2)</f>
        <v>0</v>
      </c>
      <c r="K345" s="211"/>
      <c r="L345" s="39"/>
      <c r="M345" s="212" t="s">
        <v>1</v>
      </c>
      <c r="N345" s="213" t="s">
        <v>38</v>
      </c>
      <c r="O345" s="71"/>
      <c r="P345" s="214">
        <f>O345*H345</f>
        <v>0</v>
      </c>
      <c r="Q345" s="214">
        <v>0</v>
      </c>
      <c r="R345" s="214">
        <f>Q345*H345</f>
        <v>0</v>
      </c>
      <c r="S345" s="214">
        <v>0</v>
      </c>
      <c r="T345" s="215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216" t="s">
        <v>149</v>
      </c>
      <c r="AT345" s="216" t="s">
        <v>145</v>
      </c>
      <c r="AU345" s="216" t="s">
        <v>83</v>
      </c>
      <c r="AY345" s="17" t="s">
        <v>143</v>
      </c>
      <c r="BE345" s="217">
        <f>IF(N345="základní",J345,0)</f>
        <v>0</v>
      </c>
      <c r="BF345" s="217">
        <f>IF(N345="snížená",J345,0)</f>
        <v>0</v>
      </c>
      <c r="BG345" s="217">
        <f>IF(N345="zákl. přenesená",J345,0)</f>
        <v>0</v>
      </c>
      <c r="BH345" s="217">
        <f>IF(N345="sníž. přenesená",J345,0)</f>
        <v>0</v>
      </c>
      <c r="BI345" s="217">
        <f>IF(N345="nulová",J345,0)</f>
        <v>0</v>
      </c>
      <c r="BJ345" s="17" t="s">
        <v>81</v>
      </c>
      <c r="BK345" s="217">
        <f>ROUND(I345*H345,2)</f>
        <v>0</v>
      </c>
      <c r="BL345" s="17" t="s">
        <v>149</v>
      </c>
      <c r="BM345" s="216" t="s">
        <v>543</v>
      </c>
    </row>
    <row r="346" spans="1:65" s="13" customFormat="1">
      <c r="B346" s="218"/>
      <c r="C346" s="219"/>
      <c r="D346" s="220" t="s">
        <v>151</v>
      </c>
      <c r="E346" s="219"/>
      <c r="F346" s="222" t="s">
        <v>544</v>
      </c>
      <c r="G346" s="219"/>
      <c r="H346" s="223">
        <v>164748</v>
      </c>
      <c r="I346" s="224"/>
      <c r="J346" s="219"/>
      <c r="K346" s="219"/>
      <c r="L346" s="225"/>
      <c r="M346" s="226"/>
      <c r="N346" s="227"/>
      <c r="O346" s="227"/>
      <c r="P346" s="227"/>
      <c r="Q346" s="227"/>
      <c r="R346" s="227"/>
      <c r="S346" s="227"/>
      <c r="T346" s="228"/>
      <c r="AT346" s="229" t="s">
        <v>151</v>
      </c>
      <c r="AU346" s="229" t="s">
        <v>83</v>
      </c>
      <c r="AV346" s="13" t="s">
        <v>83</v>
      </c>
      <c r="AW346" s="13" t="s">
        <v>4</v>
      </c>
      <c r="AX346" s="13" t="s">
        <v>81</v>
      </c>
      <c r="AY346" s="229" t="s">
        <v>143</v>
      </c>
    </row>
    <row r="347" spans="1:65" s="2" customFormat="1" ht="16.5" customHeight="1">
      <c r="A347" s="34"/>
      <c r="B347" s="35"/>
      <c r="C347" s="204" t="s">
        <v>545</v>
      </c>
      <c r="D347" s="204" t="s">
        <v>145</v>
      </c>
      <c r="E347" s="205" t="s">
        <v>546</v>
      </c>
      <c r="F347" s="206" t="s">
        <v>547</v>
      </c>
      <c r="G347" s="207" t="s">
        <v>148</v>
      </c>
      <c r="H347" s="208">
        <v>2745.8</v>
      </c>
      <c r="I347" s="209"/>
      <c r="J347" s="210">
        <f>ROUND(I347*H347,2)</f>
        <v>0</v>
      </c>
      <c r="K347" s="211"/>
      <c r="L347" s="39"/>
      <c r="M347" s="212" t="s">
        <v>1</v>
      </c>
      <c r="N347" s="213" t="s">
        <v>38</v>
      </c>
      <c r="O347" s="71"/>
      <c r="P347" s="214">
        <f>O347*H347</f>
        <v>0</v>
      </c>
      <c r="Q347" s="214">
        <v>0</v>
      </c>
      <c r="R347" s="214">
        <f>Q347*H347</f>
        <v>0</v>
      </c>
      <c r="S347" s="214">
        <v>0</v>
      </c>
      <c r="T347" s="215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216" t="s">
        <v>149</v>
      </c>
      <c r="AT347" s="216" t="s">
        <v>145</v>
      </c>
      <c r="AU347" s="216" t="s">
        <v>83</v>
      </c>
      <c r="AY347" s="17" t="s">
        <v>143</v>
      </c>
      <c r="BE347" s="217">
        <f>IF(N347="základní",J347,0)</f>
        <v>0</v>
      </c>
      <c r="BF347" s="217">
        <f>IF(N347="snížená",J347,0)</f>
        <v>0</v>
      </c>
      <c r="BG347" s="217">
        <f>IF(N347="zákl. přenesená",J347,0)</f>
        <v>0</v>
      </c>
      <c r="BH347" s="217">
        <f>IF(N347="sníž. přenesená",J347,0)</f>
        <v>0</v>
      </c>
      <c r="BI347" s="217">
        <f>IF(N347="nulová",J347,0)</f>
        <v>0</v>
      </c>
      <c r="BJ347" s="17" t="s">
        <v>81</v>
      </c>
      <c r="BK347" s="217">
        <f>ROUND(I347*H347,2)</f>
        <v>0</v>
      </c>
      <c r="BL347" s="17" t="s">
        <v>149</v>
      </c>
      <c r="BM347" s="216" t="s">
        <v>548</v>
      </c>
    </row>
    <row r="348" spans="1:65" s="2" customFormat="1" ht="16.5" customHeight="1">
      <c r="A348" s="34"/>
      <c r="B348" s="35"/>
      <c r="C348" s="204" t="s">
        <v>549</v>
      </c>
      <c r="D348" s="204" t="s">
        <v>145</v>
      </c>
      <c r="E348" s="205" t="s">
        <v>550</v>
      </c>
      <c r="F348" s="206" t="s">
        <v>551</v>
      </c>
      <c r="G348" s="207" t="s">
        <v>266</v>
      </c>
      <c r="H348" s="208">
        <v>144</v>
      </c>
      <c r="I348" s="209"/>
      <c r="J348" s="210">
        <f>ROUND(I348*H348,2)</f>
        <v>0</v>
      </c>
      <c r="K348" s="211"/>
      <c r="L348" s="39"/>
      <c r="M348" s="212" t="s">
        <v>1</v>
      </c>
      <c r="N348" s="213" t="s">
        <v>38</v>
      </c>
      <c r="O348" s="71"/>
      <c r="P348" s="214">
        <f>O348*H348</f>
        <v>0</v>
      </c>
      <c r="Q348" s="214">
        <v>1.2199999999999999E-3</v>
      </c>
      <c r="R348" s="214">
        <f>Q348*H348</f>
        <v>0.17568</v>
      </c>
      <c r="S348" s="214">
        <v>0</v>
      </c>
      <c r="T348" s="215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216" t="s">
        <v>149</v>
      </c>
      <c r="AT348" s="216" t="s">
        <v>145</v>
      </c>
      <c r="AU348" s="216" t="s">
        <v>83</v>
      </c>
      <c r="AY348" s="17" t="s">
        <v>143</v>
      </c>
      <c r="BE348" s="217">
        <f>IF(N348="základní",J348,0)</f>
        <v>0</v>
      </c>
      <c r="BF348" s="217">
        <f>IF(N348="snížená",J348,0)</f>
        <v>0</v>
      </c>
      <c r="BG348" s="217">
        <f>IF(N348="zákl. přenesená",J348,0)</f>
        <v>0</v>
      </c>
      <c r="BH348" s="217">
        <f>IF(N348="sníž. přenesená",J348,0)</f>
        <v>0</v>
      </c>
      <c r="BI348" s="217">
        <f>IF(N348="nulová",J348,0)</f>
        <v>0</v>
      </c>
      <c r="BJ348" s="17" t="s">
        <v>81</v>
      </c>
      <c r="BK348" s="217">
        <f>ROUND(I348*H348,2)</f>
        <v>0</v>
      </c>
      <c r="BL348" s="17" t="s">
        <v>149</v>
      </c>
      <c r="BM348" s="216" t="s">
        <v>552</v>
      </c>
    </row>
    <row r="349" spans="1:65" s="13" customFormat="1">
      <c r="B349" s="218"/>
      <c r="C349" s="219"/>
      <c r="D349" s="220" t="s">
        <v>151</v>
      </c>
      <c r="E349" s="221" t="s">
        <v>1</v>
      </c>
      <c r="F349" s="222" t="s">
        <v>553</v>
      </c>
      <c r="G349" s="219"/>
      <c r="H349" s="223">
        <v>144</v>
      </c>
      <c r="I349" s="224"/>
      <c r="J349" s="219"/>
      <c r="K349" s="219"/>
      <c r="L349" s="225"/>
      <c r="M349" s="226"/>
      <c r="N349" s="227"/>
      <c r="O349" s="227"/>
      <c r="P349" s="227"/>
      <c r="Q349" s="227"/>
      <c r="R349" s="227"/>
      <c r="S349" s="227"/>
      <c r="T349" s="228"/>
      <c r="AT349" s="229" t="s">
        <v>151</v>
      </c>
      <c r="AU349" s="229" t="s">
        <v>83</v>
      </c>
      <c r="AV349" s="13" t="s">
        <v>83</v>
      </c>
      <c r="AW349" s="13" t="s">
        <v>30</v>
      </c>
      <c r="AX349" s="13" t="s">
        <v>81</v>
      </c>
      <c r="AY349" s="229" t="s">
        <v>143</v>
      </c>
    </row>
    <row r="350" spans="1:65" s="2" customFormat="1" ht="16.5" customHeight="1">
      <c r="A350" s="34"/>
      <c r="B350" s="35"/>
      <c r="C350" s="204" t="s">
        <v>554</v>
      </c>
      <c r="D350" s="204" t="s">
        <v>145</v>
      </c>
      <c r="E350" s="205" t="s">
        <v>555</v>
      </c>
      <c r="F350" s="206" t="s">
        <v>556</v>
      </c>
      <c r="G350" s="207" t="s">
        <v>266</v>
      </c>
      <c r="H350" s="208">
        <v>334.4</v>
      </c>
      <c r="I350" s="209"/>
      <c r="J350" s="210">
        <f>ROUND(I350*H350,2)</f>
        <v>0</v>
      </c>
      <c r="K350" s="211"/>
      <c r="L350" s="39"/>
      <c r="M350" s="212" t="s">
        <v>1</v>
      </c>
      <c r="N350" s="213" t="s">
        <v>38</v>
      </c>
      <c r="O350" s="71"/>
      <c r="P350" s="214">
        <f>O350*H350</f>
        <v>0</v>
      </c>
      <c r="Q350" s="214">
        <v>3.64E-3</v>
      </c>
      <c r="R350" s="214">
        <f>Q350*H350</f>
        <v>1.2172159999999999</v>
      </c>
      <c r="S350" s="214">
        <v>0</v>
      </c>
      <c r="T350" s="215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216" t="s">
        <v>149</v>
      </c>
      <c r="AT350" s="216" t="s">
        <v>145</v>
      </c>
      <c r="AU350" s="216" t="s">
        <v>83</v>
      </c>
      <c r="AY350" s="17" t="s">
        <v>143</v>
      </c>
      <c r="BE350" s="217">
        <f>IF(N350="základní",J350,0)</f>
        <v>0</v>
      </c>
      <c r="BF350" s="217">
        <f>IF(N350="snížená",J350,0)</f>
        <v>0</v>
      </c>
      <c r="BG350" s="217">
        <f>IF(N350="zákl. přenesená",J350,0)</f>
        <v>0</v>
      </c>
      <c r="BH350" s="217">
        <f>IF(N350="sníž. přenesená",J350,0)</f>
        <v>0</v>
      </c>
      <c r="BI350" s="217">
        <f>IF(N350="nulová",J350,0)</f>
        <v>0</v>
      </c>
      <c r="BJ350" s="17" t="s">
        <v>81</v>
      </c>
      <c r="BK350" s="217">
        <f>ROUND(I350*H350,2)</f>
        <v>0</v>
      </c>
      <c r="BL350" s="17" t="s">
        <v>149</v>
      </c>
      <c r="BM350" s="216" t="s">
        <v>557</v>
      </c>
    </row>
    <row r="351" spans="1:65" s="13" customFormat="1">
      <c r="B351" s="218"/>
      <c r="C351" s="219"/>
      <c r="D351" s="220" t="s">
        <v>151</v>
      </c>
      <c r="E351" s="221" t="s">
        <v>1</v>
      </c>
      <c r="F351" s="222" t="s">
        <v>558</v>
      </c>
      <c r="G351" s="219"/>
      <c r="H351" s="223">
        <v>64.400000000000006</v>
      </c>
      <c r="I351" s="224"/>
      <c r="J351" s="219"/>
      <c r="K351" s="219"/>
      <c r="L351" s="225"/>
      <c r="M351" s="226"/>
      <c r="N351" s="227"/>
      <c r="O351" s="227"/>
      <c r="P351" s="227"/>
      <c r="Q351" s="227"/>
      <c r="R351" s="227"/>
      <c r="S351" s="227"/>
      <c r="T351" s="228"/>
      <c r="AT351" s="229" t="s">
        <v>151</v>
      </c>
      <c r="AU351" s="229" t="s">
        <v>83</v>
      </c>
      <c r="AV351" s="13" t="s">
        <v>83</v>
      </c>
      <c r="AW351" s="13" t="s">
        <v>30</v>
      </c>
      <c r="AX351" s="13" t="s">
        <v>73</v>
      </c>
      <c r="AY351" s="229" t="s">
        <v>143</v>
      </c>
    </row>
    <row r="352" spans="1:65" s="13" customFormat="1">
      <c r="B352" s="218"/>
      <c r="C352" s="219"/>
      <c r="D352" s="220" t="s">
        <v>151</v>
      </c>
      <c r="E352" s="221" t="s">
        <v>1</v>
      </c>
      <c r="F352" s="222" t="s">
        <v>559</v>
      </c>
      <c r="G352" s="219"/>
      <c r="H352" s="223">
        <v>270</v>
      </c>
      <c r="I352" s="224"/>
      <c r="J352" s="219"/>
      <c r="K352" s="219"/>
      <c r="L352" s="225"/>
      <c r="M352" s="226"/>
      <c r="N352" s="227"/>
      <c r="O352" s="227"/>
      <c r="P352" s="227"/>
      <c r="Q352" s="227"/>
      <c r="R352" s="227"/>
      <c r="S352" s="227"/>
      <c r="T352" s="228"/>
      <c r="AT352" s="229" t="s">
        <v>151</v>
      </c>
      <c r="AU352" s="229" t="s">
        <v>83</v>
      </c>
      <c r="AV352" s="13" t="s">
        <v>83</v>
      </c>
      <c r="AW352" s="13" t="s">
        <v>30</v>
      </c>
      <c r="AX352" s="13" t="s">
        <v>73</v>
      </c>
      <c r="AY352" s="229" t="s">
        <v>143</v>
      </c>
    </row>
    <row r="353" spans="1:65" s="14" customFormat="1">
      <c r="B353" s="230"/>
      <c r="C353" s="231"/>
      <c r="D353" s="220" t="s">
        <v>151</v>
      </c>
      <c r="E353" s="232" t="s">
        <v>1</v>
      </c>
      <c r="F353" s="233" t="s">
        <v>155</v>
      </c>
      <c r="G353" s="231"/>
      <c r="H353" s="234">
        <v>334.4</v>
      </c>
      <c r="I353" s="235"/>
      <c r="J353" s="231"/>
      <c r="K353" s="231"/>
      <c r="L353" s="236"/>
      <c r="M353" s="237"/>
      <c r="N353" s="238"/>
      <c r="O353" s="238"/>
      <c r="P353" s="238"/>
      <c r="Q353" s="238"/>
      <c r="R353" s="238"/>
      <c r="S353" s="238"/>
      <c r="T353" s="239"/>
      <c r="AT353" s="240" t="s">
        <v>151</v>
      </c>
      <c r="AU353" s="240" t="s">
        <v>83</v>
      </c>
      <c r="AV353" s="14" t="s">
        <v>149</v>
      </c>
      <c r="AW353" s="14" t="s">
        <v>30</v>
      </c>
      <c r="AX353" s="14" t="s">
        <v>81</v>
      </c>
      <c r="AY353" s="240" t="s">
        <v>143</v>
      </c>
    </row>
    <row r="354" spans="1:65" s="2" customFormat="1" ht="16.5" customHeight="1">
      <c r="A354" s="34"/>
      <c r="B354" s="35"/>
      <c r="C354" s="204" t="s">
        <v>560</v>
      </c>
      <c r="D354" s="204" t="s">
        <v>145</v>
      </c>
      <c r="E354" s="205" t="s">
        <v>561</v>
      </c>
      <c r="F354" s="206" t="s">
        <v>562</v>
      </c>
      <c r="G354" s="207" t="s">
        <v>469</v>
      </c>
      <c r="H354" s="208">
        <v>16</v>
      </c>
      <c r="I354" s="209"/>
      <c r="J354" s="210">
        <f>ROUND(I354*H354,2)</f>
        <v>0</v>
      </c>
      <c r="K354" s="211"/>
      <c r="L354" s="39"/>
      <c r="M354" s="212" t="s">
        <v>1</v>
      </c>
      <c r="N354" s="213" t="s">
        <v>38</v>
      </c>
      <c r="O354" s="71"/>
      <c r="P354" s="214">
        <f>O354*H354</f>
        <v>0</v>
      </c>
      <c r="Q354" s="214">
        <v>2.9999999999999997E-4</v>
      </c>
      <c r="R354" s="214">
        <f>Q354*H354</f>
        <v>4.7999999999999996E-3</v>
      </c>
      <c r="S354" s="214">
        <v>0</v>
      </c>
      <c r="T354" s="215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216" t="s">
        <v>149</v>
      </c>
      <c r="AT354" s="216" t="s">
        <v>145</v>
      </c>
      <c r="AU354" s="216" t="s">
        <v>83</v>
      </c>
      <c r="AY354" s="17" t="s">
        <v>143</v>
      </c>
      <c r="BE354" s="217">
        <f>IF(N354="základní",J354,0)</f>
        <v>0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7" t="s">
        <v>81</v>
      </c>
      <c r="BK354" s="217">
        <f>ROUND(I354*H354,2)</f>
        <v>0</v>
      </c>
      <c r="BL354" s="17" t="s">
        <v>149</v>
      </c>
      <c r="BM354" s="216" t="s">
        <v>563</v>
      </c>
    </row>
    <row r="355" spans="1:65" s="2" customFormat="1" ht="16.5" customHeight="1">
      <c r="A355" s="34"/>
      <c r="B355" s="35"/>
      <c r="C355" s="204" t="s">
        <v>564</v>
      </c>
      <c r="D355" s="204" t="s">
        <v>145</v>
      </c>
      <c r="E355" s="205" t="s">
        <v>565</v>
      </c>
      <c r="F355" s="206" t="s">
        <v>566</v>
      </c>
      <c r="G355" s="207" t="s">
        <v>148</v>
      </c>
      <c r="H355" s="208">
        <v>34.26</v>
      </c>
      <c r="I355" s="209"/>
      <c r="J355" s="210">
        <f>ROUND(I355*H355,2)</f>
        <v>0</v>
      </c>
      <c r="K355" s="211"/>
      <c r="L355" s="39"/>
      <c r="M355" s="212" t="s">
        <v>1</v>
      </c>
      <c r="N355" s="213" t="s">
        <v>38</v>
      </c>
      <c r="O355" s="71"/>
      <c r="P355" s="214">
        <f>O355*H355</f>
        <v>0</v>
      </c>
      <c r="Q355" s="214">
        <v>0</v>
      </c>
      <c r="R355" s="214">
        <f>Q355*H355</f>
        <v>0</v>
      </c>
      <c r="S355" s="214">
        <v>2.4</v>
      </c>
      <c r="T355" s="215">
        <f>S355*H355</f>
        <v>82.22399999999999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216" t="s">
        <v>149</v>
      </c>
      <c r="AT355" s="216" t="s">
        <v>145</v>
      </c>
      <c r="AU355" s="216" t="s">
        <v>83</v>
      </c>
      <c r="AY355" s="17" t="s">
        <v>143</v>
      </c>
      <c r="BE355" s="217">
        <f>IF(N355="základní",J355,0)</f>
        <v>0</v>
      </c>
      <c r="BF355" s="217">
        <f>IF(N355="snížená",J355,0)</f>
        <v>0</v>
      </c>
      <c r="BG355" s="217">
        <f>IF(N355="zákl. přenesená",J355,0)</f>
        <v>0</v>
      </c>
      <c r="BH355" s="217">
        <f>IF(N355="sníž. přenesená",J355,0)</f>
        <v>0</v>
      </c>
      <c r="BI355" s="217">
        <f>IF(N355="nulová",J355,0)</f>
        <v>0</v>
      </c>
      <c r="BJ355" s="17" t="s">
        <v>81</v>
      </c>
      <c r="BK355" s="217">
        <f>ROUND(I355*H355,2)</f>
        <v>0</v>
      </c>
      <c r="BL355" s="17" t="s">
        <v>149</v>
      </c>
      <c r="BM355" s="216" t="s">
        <v>567</v>
      </c>
    </row>
    <row r="356" spans="1:65" s="13" customFormat="1">
      <c r="B356" s="218"/>
      <c r="C356" s="219"/>
      <c r="D356" s="220" t="s">
        <v>151</v>
      </c>
      <c r="E356" s="221" t="s">
        <v>1</v>
      </c>
      <c r="F356" s="222" t="s">
        <v>568</v>
      </c>
      <c r="G356" s="219"/>
      <c r="H356" s="223">
        <v>11.04</v>
      </c>
      <c r="I356" s="224"/>
      <c r="J356" s="219"/>
      <c r="K356" s="219"/>
      <c r="L356" s="225"/>
      <c r="M356" s="226"/>
      <c r="N356" s="227"/>
      <c r="O356" s="227"/>
      <c r="P356" s="227"/>
      <c r="Q356" s="227"/>
      <c r="R356" s="227"/>
      <c r="S356" s="227"/>
      <c r="T356" s="228"/>
      <c r="AT356" s="229" t="s">
        <v>151</v>
      </c>
      <c r="AU356" s="229" t="s">
        <v>83</v>
      </c>
      <c r="AV356" s="13" t="s">
        <v>83</v>
      </c>
      <c r="AW356" s="13" t="s">
        <v>30</v>
      </c>
      <c r="AX356" s="13" t="s">
        <v>73</v>
      </c>
      <c r="AY356" s="229" t="s">
        <v>143</v>
      </c>
    </row>
    <row r="357" spans="1:65" s="13" customFormat="1">
      <c r="B357" s="218"/>
      <c r="C357" s="219"/>
      <c r="D357" s="220" t="s">
        <v>151</v>
      </c>
      <c r="E357" s="221" t="s">
        <v>1</v>
      </c>
      <c r="F357" s="222" t="s">
        <v>569</v>
      </c>
      <c r="G357" s="219"/>
      <c r="H357" s="223">
        <v>23.22</v>
      </c>
      <c r="I357" s="224"/>
      <c r="J357" s="219"/>
      <c r="K357" s="219"/>
      <c r="L357" s="225"/>
      <c r="M357" s="226"/>
      <c r="N357" s="227"/>
      <c r="O357" s="227"/>
      <c r="P357" s="227"/>
      <c r="Q357" s="227"/>
      <c r="R357" s="227"/>
      <c r="S357" s="227"/>
      <c r="T357" s="228"/>
      <c r="AT357" s="229" t="s">
        <v>151</v>
      </c>
      <c r="AU357" s="229" t="s">
        <v>83</v>
      </c>
      <c r="AV357" s="13" t="s">
        <v>83</v>
      </c>
      <c r="AW357" s="13" t="s">
        <v>30</v>
      </c>
      <c r="AX357" s="13" t="s">
        <v>73</v>
      </c>
      <c r="AY357" s="229" t="s">
        <v>143</v>
      </c>
    </row>
    <row r="358" spans="1:65" s="14" customFormat="1">
      <c r="B358" s="230"/>
      <c r="C358" s="231"/>
      <c r="D358" s="220" t="s">
        <v>151</v>
      </c>
      <c r="E358" s="232" t="s">
        <v>1</v>
      </c>
      <c r="F358" s="233" t="s">
        <v>155</v>
      </c>
      <c r="G358" s="231"/>
      <c r="H358" s="234">
        <v>34.26</v>
      </c>
      <c r="I358" s="235"/>
      <c r="J358" s="231"/>
      <c r="K358" s="231"/>
      <c r="L358" s="236"/>
      <c r="M358" s="237"/>
      <c r="N358" s="238"/>
      <c r="O358" s="238"/>
      <c r="P358" s="238"/>
      <c r="Q358" s="238"/>
      <c r="R358" s="238"/>
      <c r="S358" s="238"/>
      <c r="T358" s="239"/>
      <c r="AT358" s="240" t="s">
        <v>151</v>
      </c>
      <c r="AU358" s="240" t="s">
        <v>83</v>
      </c>
      <c r="AV358" s="14" t="s">
        <v>149</v>
      </c>
      <c r="AW358" s="14" t="s">
        <v>30</v>
      </c>
      <c r="AX358" s="14" t="s">
        <v>81</v>
      </c>
      <c r="AY358" s="240" t="s">
        <v>143</v>
      </c>
    </row>
    <row r="359" spans="1:65" s="2" customFormat="1" ht="16.5" customHeight="1">
      <c r="A359" s="34"/>
      <c r="B359" s="35"/>
      <c r="C359" s="204" t="s">
        <v>570</v>
      </c>
      <c r="D359" s="204" t="s">
        <v>145</v>
      </c>
      <c r="E359" s="205" t="s">
        <v>571</v>
      </c>
      <c r="F359" s="206" t="s">
        <v>572</v>
      </c>
      <c r="G359" s="207" t="s">
        <v>148</v>
      </c>
      <c r="H359" s="208">
        <v>25.6</v>
      </c>
      <c r="I359" s="209"/>
      <c r="J359" s="210">
        <f>ROUND(I359*H359,2)</f>
        <v>0</v>
      </c>
      <c r="K359" s="211"/>
      <c r="L359" s="39"/>
      <c r="M359" s="212" t="s">
        <v>1</v>
      </c>
      <c r="N359" s="213" t="s">
        <v>38</v>
      </c>
      <c r="O359" s="71"/>
      <c r="P359" s="214">
        <f>O359*H359</f>
        <v>0</v>
      </c>
      <c r="Q359" s="214">
        <v>0</v>
      </c>
      <c r="R359" s="214">
        <f>Q359*H359</f>
        <v>0</v>
      </c>
      <c r="S359" s="214">
        <v>2.2000000000000002</v>
      </c>
      <c r="T359" s="215">
        <f>S359*H359</f>
        <v>56.320000000000007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216" t="s">
        <v>149</v>
      </c>
      <c r="AT359" s="216" t="s">
        <v>145</v>
      </c>
      <c r="AU359" s="216" t="s">
        <v>83</v>
      </c>
      <c r="AY359" s="17" t="s">
        <v>143</v>
      </c>
      <c r="BE359" s="217">
        <f>IF(N359="základní",J359,0)</f>
        <v>0</v>
      </c>
      <c r="BF359" s="217">
        <f>IF(N359="snížená",J359,0)</f>
        <v>0</v>
      </c>
      <c r="BG359" s="217">
        <f>IF(N359="zákl. přenesená",J359,0)</f>
        <v>0</v>
      </c>
      <c r="BH359" s="217">
        <f>IF(N359="sníž. přenesená",J359,0)</f>
        <v>0</v>
      </c>
      <c r="BI359" s="217">
        <f>IF(N359="nulová",J359,0)</f>
        <v>0</v>
      </c>
      <c r="BJ359" s="17" t="s">
        <v>81</v>
      </c>
      <c r="BK359" s="217">
        <f>ROUND(I359*H359,2)</f>
        <v>0</v>
      </c>
      <c r="BL359" s="17" t="s">
        <v>149</v>
      </c>
      <c r="BM359" s="216" t="s">
        <v>573</v>
      </c>
    </row>
    <row r="360" spans="1:65" s="15" customFormat="1">
      <c r="B360" s="241"/>
      <c r="C360" s="242"/>
      <c r="D360" s="220" t="s">
        <v>151</v>
      </c>
      <c r="E360" s="243" t="s">
        <v>1</v>
      </c>
      <c r="F360" s="244" t="s">
        <v>574</v>
      </c>
      <c r="G360" s="242"/>
      <c r="H360" s="243" t="s">
        <v>1</v>
      </c>
      <c r="I360" s="245"/>
      <c r="J360" s="242"/>
      <c r="K360" s="242"/>
      <c r="L360" s="246"/>
      <c r="M360" s="247"/>
      <c r="N360" s="248"/>
      <c r="O360" s="248"/>
      <c r="P360" s="248"/>
      <c r="Q360" s="248"/>
      <c r="R360" s="248"/>
      <c r="S360" s="248"/>
      <c r="T360" s="249"/>
      <c r="AT360" s="250" t="s">
        <v>151</v>
      </c>
      <c r="AU360" s="250" t="s">
        <v>83</v>
      </c>
      <c r="AV360" s="15" t="s">
        <v>81</v>
      </c>
      <c r="AW360" s="15" t="s">
        <v>30</v>
      </c>
      <c r="AX360" s="15" t="s">
        <v>73</v>
      </c>
      <c r="AY360" s="250" t="s">
        <v>143</v>
      </c>
    </row>
    <row r="361" spans="1:65" s="13" customFormat="1">
      <c r="B361" s="218"/>
      <c r="C361" s="219"/>
      <c r="D361" s="220" t="s">
        <v>151</v>
      </c>
      <c r="E361" s="221" t="s">
        <v>1</v>
      </c>
      <c r="F361" s="222" t="s">
        <v>575</v>
      </c>
      <c r="G361" s="219"/>
      <c r="H361" s="223">
        <v>25.6</v>
      </c>
      <c r="I361" s="224"/>
      <c r="J361" s="219"/>
      <c r="K361" s="219"/>
      <c r="L361" s="225"/>
      <c r="M361" s="226"/>
      <c r="N361" s="227"/>
      <c r="O361" s="227"/>
      <c r="P361" s="227"/>
      <c r="Q361" s="227"/>
      <c r="R361" s="227"/>
      <c r="S361" s="227"/>
      <c r="T361" s="228"/>
      <c r="AT361" s="229" t="s">
        <v>151</v>
      </c>
      <c r="AU361" s="229" t="s">
        <v>83</v>
      </c>
      <c r="AV361" s="13" t="s">
        <v>83</v>
      </c>
      <c r="AW361" s="13" t="s">
        <v>30</v>
      </c>
      <c r="AX361" s="13" t="s">
        <v>81</v>
      </c>
      <c r="AY361" s="229" t="s">
        <v>143</v>
      </c>
    </row>
    <row r="362" spans="1:65" s="2" customFormat="1" ht="16.5" customHeight="1">
      <c r="A362" s="34"/>
      <c r="B362" s="35"/>
      <c r="C362" s="204" t="s">
        <v>576</v>
      </c>
      <c r="D362" s="204" t="s">
        <v>145</v>
      </c>
      <c r="E362" s="205" t="s">
        <v>577</v>
      </c>
      <c r="F362" s="206" t="s">
        <v>578</v>
      </c>
      <c r="G362" s="207" t="s">
        <v>148</v>
      </c>
      <c r="H362" s="208">
        <v>4.0999999999999996</v>
      </c>
      <c r="I362" s="209"/>
      <c r="J362" s="210">
        <f>ROUND(I362*H362,2)</f>
        <v>0</v>
      </c>
      <c r="K362" s="211"/>
      <c r="L362" s="39"/>
      <c r="M362" s="212" t="s">
        <v>1</v>
      </c>
      <c r="N362" s="213" t="s">
        <v>38</v>
      </c>
      <c r="O362" s="71"/>
      <c r="P362" s="214">
        <f>O362*H362</f>
        <v>0</v>
      </c>
      <c r="Q362" s="214">
        <v>0</v>
      </c>
      <c r="R362" s="214">
        <f>Q362*H362</f>
        <v>0</v>
      </c>
      <c r="S362" s="214">
        <v>2.2000000000000002</v>
      </c>
      <c r="T362" s="215">
        <f>S362*H362</f>
        <v>9.02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216" t="s">
        <v>149</v>
      </c>
      <c r="AT362" s="216" t="s">
        <v>145</v>
      </c>
      <c r="AU362" s="216" t="s">
        <v>83</v>
      </c>
      <c r="AY362" s="17" t="s">
        <v>143</v>
      </c>
      <c r="BE362" s="217">
        <f>IF(N362="základní",J362,0)</f>
        <v>0</v>
      </c>
      <c r="BF362" s="217">
        <f>IF(N362="snížená",J362,0)</f>
        <v>0</v>
      </c>
      <c r="BG362" s="217">
        <f>IF(N362="zákl. přenesená",J362,0)</f>
        <v>0</v>
      </c>
      <c r="BH362" s="217">
        <f>IF(N362="sníž. přenesená",J362,0)</f>
        <v>0</v>
      </c>
      <c r="BI362" s="217">
        <f>IF(N362="nulová",J362,0)</f>
        <v>0</v>
      </c>
      <c r="BJ362" s="17" t="s">
        <v>81</v>
      </c>
      <c r="BK362" s="217">
        <f>ROUND(I362*H362,2)</f>
        <v>0</v>
      </c>
      <c r="BL362" s="17" t="s">
        <v>149</v>
      </c>
      <c r="BM362" s="216" t="s">
        <v>579</v>
      </c>
    </row>
    <row r="363" spans="1:65" s="2" customFormat="1" ht="16.5" customHeight="1">
      <c r="A363" s="34"/>
      <c r="B363" s="35"/>
      <c r="C363" s="204" t="s">
        <v>580</v>
      </c>
      <c r="D363" s="204" t="s">
        <v>145</v>
      </c>
      <c r="E363" s="205" t="s">
        <v>581</v>
      </c>
      <c r="F363" s="206" t="s">
        <v>582</v>
      </c>
      <c r="G363" s="207" t="s">
        <v>206</v>
      </c>
      <c r="H363" s="208">
        <v>256</v>
      </c>
      <c r="I363" s="209"/>
      <c r="J363" s="210">
        <f>ROUND(I363*H363,2)</f>
        <v>0</v>
      </c>
      <c r="K363" s="211"/>
      <c r="L363" s="39"/>
      <c r="M363" s="212" t="s">
        <v>1</v>
      </c>
      <c r="N363" s="213" t="s">
        <v>38</v>
      </c>
      <c r="O363" s="71"/>
      <c r="P363" s="214">
        <f>O363*H363</f>
        <v>0</v>
      </c>
      <c r="Q363" s="214">
        <v>0</v>
      </c>
      <c r="R363" s="214">
        <f>Q363*H363</f>
        <v>0</v>
      </c>
      <c r="S363" s="214">
        <v>0</v>
      </c>
      <c r="T363" s="215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216" t="s">
        <v>149</v>
      </c>
      <c r="AT363" s="216" t="s">
        <v>145</v>
      </c>
      <c r="AU363" s="216" t="s">
        <v>83</v>
      </c>
      <c r="AY363" s="17" t="s">
        <v>143</v>
      </c>
      <c r="BE363" s="217">
        <f>IF(N363="základní",J363,0)</f>
        <v>0</v>
      </c>
      <c r="BF363" s="217">
        <f>IF(N363="snížená",J363,0)</f>
        <v>0</v>
      </c>
      <c r="BG363" s="217">
        <f>IF(N363="zákl. přenesená",J363,0)</f>
        <v>0</v>
      </c>
      <c r="BH363" s="217">
        <f>IF(N363="sníž. přenesená",J363,0)</f>
        <v>0</v>
      </c>
      <c r="BI363" s="217">
        <f>IF(N363="nulová",J363,0)</f>
        <v>0</v>
      </c>
      <c r="BJ363" s="17" t="s">
        <v>81</v>
      </c>
      <c r="BK363" s="217">
        <f>ROUND(I363*H363,2)</f>
        <v>0</v>
      </c>
      <c r="BL363" s="17" t="s">
        <v>149</v>
      </c>
      <c r="BM363" s="216" t="s">
        <v>583</v>
      </c>
    </row>
    <row r="364" spans="1:65" s="15" customFormat="1">
      <c r="B364" s="241"/>
      <c r="C364" s="242"/>
      <c r="D364" s="220" t="s">
        <v>151</v>
      </c>
      <c r="E364" s="243" t="s">
        <v>1</v>
      </c>
      <c r="F364" s="244" t="s">
        <v>574</v>
      </c>
      <c r="G364" s="242"/>
      <c r="H364" s="243" t="s">
        <v>1</v>
      </c>
      <c r="I364" s="245"/>
      <c r="J364" s="242"/>
      <c r="K364" s="242"/>
      <c r="L364" s="246"/>
      <c r="M364" s="247"/>
      <c r="N364" s="248"/>
      <c r="O364" s="248"/>
      <c r="P364" s="248"/>
      <c r="Q364" s="248"/>
      <c r="R364" s="248"/>
      <c r="S364" s="248"/>
      <c r="T364" s="249"/>
      <c r="AT364" s="250" t="s">
        <v>151</v>
      </c>
      <c r="AU364" s="250" t="s">
        <v>83</v>
      </c>
      <c r="AV364" s="15" t="s">
        <v>81</v>
      </c>
      <c r="AW364" s="15" t="s">
        <v>30</v>
      </c>
      <c r="AX364" s="15" t="s">
        <v>73</v>
      </c>
      <c r="AY364" s="250" t="s">
        <v>143</v>
      </c>
    </row>
    <row r="365" spans="1:65" s="13" customFormat="1">
      <c r="B365" s="218"/>
      <c r="C365" s="219"/>
      <c r="D365" s="220" t="s">
        <v>151</v>
      </c>
      <c r="E365" s="221" t="s">
        <v>1</v>
      </c>
      <c r="F365" s="222" t="s">
        <v>584</v>
      </c>
      <c r="G365" s="219"/>
      <c r="H365" s="223">
        <v>256</v>
      </c>
      <c r="I365" s="224"/>
      <c r="J365" s="219"/>
      <c r="K365" s="219"/>
      <c r="L365" s="225"/>
      <c r="M365" s="226"/>
      <c r="N365" s="227"/>
      <c r="O365" s="227"/>
      <c r="P365" s="227"/>
      <c r="Q365" s="227"/>
      <c r="R365" s="227"/>
      <c r="S365" s="227"/>
      <c r="T365" s="228"/>
      <c r="AT365" s="229" t="s">
        <v>151</v>
      </c>
      <c r="AU365" s="229" t="s">
        <v>83</v>
      </c>
      <c r="AV365" s="13" t="s">
        <v>83</v>
      </c>
      <c r="AW365" s="13" t="s">
        <v>30</v>
      </c>
      <c r="AX365" s="13" t="s">
        <v>81</v>
      </c>
      <c r="AY365" s="229" t="s">
        <v>143</v>
      </c>
    </row>
    <row r="366" spans="1:65" s="2" customFormat="1" ht="16.5" customHeight="1">
      <c r="A366" s="34"/>
      <c r="B366" s="35"/>
      <c r="C366" s="204" t="s">
        <v>585</v>
      </c>
      <c r="D366" s="204" t="s">
        <v>145</v>
      </c>
      <c r="E366" s="205" t="s">
        <v>586</v>
      </c>
      <c r="F366" s="206" t="s">
        <v>587</v>
      </c>
      <c r="G366" s="207" t="s">
        <v>266</v>
      </c>
      <c r="H366" s="208">
        <v>1.1499999999999999</v>
      </c>
      <c r="I366" s="209"/>
      <c r="J366" s="210">
        <f>ROUND(I366*H366,2)</f>
        <v>0</v>
      </c>
      <c r="K366" s="211"/>
      <c r="L366" s="39"/>
      <c r="M366" s="212" t="s">
        <v>1</v>
      </c>
      <c r="N366" s="213" t="s">
        <v>38</v>
      </c>
      <c r="O366" s="71"/>
      <c r="P366" s="214">
        <f>O366*H366</f>
        <v>0</v>
      </c>
      <c r="Q366" s="214">
        <v>3.0899999999999999E-3</v>
      </c>
      <c r="R366" s="214">
        <f>Q366*H366</f>
        <v>3.5534999999999994E-3</v>
      </c>
      <c r="S366" s="214">
        <v>0.126</v>
      </c>
      <c r="T366" s="215">
        <f>S366*H366</f>
        <v>0.1449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216" t="s">
        <v>149</v>
      </c>
      <c r="AT366" s="216" t="s">
        <v>145</v>
      </c>
      <c r="AU366" s="216" t="s">
        <v>83</v>
      </c>
      <c r="AY366" s="17" t="s">
        <v>143</v>
      </c>
      <c r="BE366" s="217">
        <f>IF(N366="základní",J366,0)</f>
        <v>0</v>
      </c>
      <c r="BF366" s="217">
        <f>IF(N366="snížená",J366,0)</f>
        <v>0</v>
      </c>
      <c r="BG366" s="217">
        <f>IF(N366="zákl. přenesená",J366,0)</f>
        <v>0</v>
      </c>
      <c r="BH366" s="217">
        <f>IF(N366="sníž. přenesená",J366,0)</f>
        <v>0</v>
      </c>
      <c r="BI366" s="217">
        <f>IF(N366="nulová",J366,0)</f>
        <v>0</v>
      </c>
      <c r="BJ366" s="17" t="s">
        <v>81</v>
      </c>
      <c r="BK366" s="217">
        <f>ROUND(I366*H366,2)</f>
        <v>0</v>
      </c>
      <c r="BL366" s="17" t="s">
        <v>149</v>
      </c>
      <c r="BM366" s="216" t="s">
        <v>588</v>
      </c>
    </row>
    <row r="367" spans="1:65" s="13" customFormat="1">
      <c r="B367" s="218"/>
      <c r="C367" s="219"/>
      <c r="D367" s="220" t="s">
        <v>151</v>
      </c>
      <c r="E367" s="221" t="s">
        <v>1</v>
      </c>
      <c r="F367" s="222" t="s">
        <v>589</v>
      </c>
      <c r="G367" s="219"/>
      <c r="H367" s="223">
        <v>1.1499999999999999</v>
      </c>
      <c r="I367" s="224"/>
      <c r="J367" s="219"/>
      <c r="K367" s="219"/>
      <c r="L367" s="225"/>
      <c r="M367" s="226"/>
      <c r="N367" s="227"/>
      <c r="O367" s="227"/>
      <c r="P367" s="227"/>
      <c r="Q367" s="227"/>
      <c r="R367" s="227"/>
      <c r="S367" s="227"/>
      <c r="T367" s="228"/>
      <c r="AT367" s="229" t="s">
        <v>151</v>
      </c>
      <c r="AU367" s="229" t="s">
        <v>83</v>
      </c>
      <c r="AV367" s="13" t="s">
        <v>83</v>
      </c>
      <c r="AW367" s="13" t="s">
        <v>30</v>
      </c>
      <c r="AX367" s="13" t="s">
        <v>81</v>
      </c>
      <c r="AY367" s="229" t="s">
        <v>143</v>
      </c>
    </row>
    <row r="368" spans="1:65" s="2" customFormat="1" ht="16.5" customHeight="1">
      <c r="A368" s="34"/>
      <c r="B368" s="35"/>
      <c r="C368" s="204" t="s">
        <v>590</v>
      </c>
      <c r="D368" s="204" t="s">
        <v>145</v>
      </c>
      <c r="E368" s="205" t="s">
        <v>591</v>
      </c>
      <c r="F368" s="206" t="s">
        <v>592</v>
      </c>
      <c r="G368" s="207" t="s">
        <v>266</v>
      </c>
      <c r="H368" s="208">
        <v>1.55</v>
      </c>
      <c r="I368" s="209"/>
      <c r="J368" s="210">
        <f>ROUND(I368*H368,2)</f>
        <v>0</v>
      </c>
      <c r="K368" s="211"/>
      <c r="L368" s="39"/>
      <c r="M368" s="212" t="s">
        <v>1</v>
      </c>
      <c r="N368" s="213" t="s">
        <v>38</v>
      </c>
      <c r="O368" s="71"/>
      <c r="P368" s="214">
        <f>O368*H368</f>
        <v>0</v>
      </c>
      <c r="Q368" s="214">
        <v>4.1700000000000001E-3</v>
      </c>
      <c r="R368" s="214">
        <f>Q368*H368</f>
        <v>6.4635000000000005E-3</v>
      </c>
      <c r="S368" s="214">
        <v>0.28299999999999997</v>
      </c>
      <c r="T368" s="215">
        <f>S368*H368</f>
        <v>0.43864999999999998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216" t="s">
        <v>149</v>
      </c>
      <c r="AT368" s="216" t="s">
        <v>145</v>
      </c>
      <c r="AU368" s="216" t="s">
        <v>83</v>
      </c>
      <c r="AY368" s="17" t="s">
        <v>143</v>
      </c>
      <c r="BE368" s="217">
        <f>IF(N368="základní",J368,0)</f>
        <v>0</v>
      </c>
      <c r="BF368" s="217">
        <f>IF(N368="snížená",J368,0)</f>
        <v>0</v>
      </c>
      <c r="BG368" s="217">
        <f>IF(N368="zákl. přenesená",J368,0)</f>
        <v>0</v>
      </c>
      <c r="BH368" s="217">
        <f>IF(N368="sníž. přenesená",J368,0)</f>
        <v>0</v>
      </c>
      <c r="BI368" s="217">
        <f>IF(N368="nulová",J368,0)</f>
        <v>0</v>
      </c>
      <c r="BJ368" s="17" t="s">
        <v>81</v>
      </c>
      <c r="BK368" s="217">
        <f>ROUND(I368*H368,2)</f>
        <v>0</v>
      </c>
      <c r="BL368" s="17" t="s">
        <v>149</v>
      </c>
      <c r="BM368" s="216" t="s">
        <v>593</v>
      </c>
    </row>
    <row r="369" spans="1:65" s="13" customFormat="1">
      <c r="B369" s="218"/>
      <c r="C369" s="219"/>
      <c r="D369" s="220" t="s">
        <v>151</v>
      </c>
      <c r="E369" s="221" t="s">
        <v>1</v>
      </c>
      <c r="F369" s="222" t="s">
        <v>594</v>
      </c>
      <c r="G369" s="219"/>
      <c r="H369" s="223">
        <v>1.55</v>
      </c>
      <c r="I369" s="224"/>
      <c r="J369" s="219"/>
      <c r="K369" s="219"/>
      <c r="L369" s="225"/>
      <c r="M369" s="226"/>
      <c r="N369" s="227"/>
      <c r="O369" s="227"/>
      <c r="P369" s="227"/>
      <c r="Q369" s="227"/>
      <c r="R369" s="227"/>
      <c r="S369" s="227"/>
      <c r="T369" s="228"/>
      <c r="AT369" s="229" t="s">
        <v>151</v>
      </c>
      <c r="AU369" s="229" t="s">
        <v>83</v>
      </c>
      <c r="AV369" s="13" t="s">
        <v>83</v>
      </c>
      <c r="AW369" s="13" t="s">
        <v>30</v>
      </c>
      <c r="AX369" s="13" t="s">
        <v>81</v>
      </c>
      <c r="AY369" s="229" t="s">
        <v>143</v>
      </c>
    </row>
    <row r="370" spans="1:65" s="2" customFormat="1" ht="16.5" customHeight="1">
      <c r="A370" s="34"/>
      <c r="B370" s="35"/>
      <c r="C370" s="204" t="s">
        <v>595</v>
      </c>
      <c r="D370" s="204" t="s">
        <v>145</v>
      </c>
      <c r="E370" s="205" t="s">
        <v>596</v>
      </c>
      <c r="F370" s="206" t="s">
        <v>597</v>
      </c>
      <c r="G370" s="207" t="s">
        <v>266</v>
      </c>
      <c r="H370" s="208">
        <v>3.1</v>
      </c>
      <c r="I370" s="209"/>
      <c r="J370" s="210">
        <f>ROUND(I370*H370,2)</f>
        <v>0</v>
      </c>
      <c r="K370" s="211"/>
      <c r="L370" s="39"/>
      <c r="M370" s="212" t="s">
        <v>1</v>
      </c>
      <c r="N370" s="213" t="s">
        <v>38</v>
      </c>
      <c r="O370" s="71"/>
      <c r="P370" s="214">
        <f>O370*H370</f>
        <v>0</v>
      </c>
      <c r="Q370" s="214">
        <v>4.7699999999999999E-3</v>
      </c>
      <c r="R370" s="214">
        <f>Q370*H370</f>
        <v>1.4787E-2</v>
      </c>
      <c r="S370" s="214">
        <v>0.38400000000000001</v>
      </c>
      <c r="T370" s="215">
        <f>S370*H370</f>
        <v>1.1904000000000001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216" t="s">
        <v>149</v>
      </c>
      <c r="AT370" s="216" t="s">
        <v>145</v>
      </c>
      <c r="AU370" s="216" t="s">
        <v>83</v>
      </c>
      <c r="AY370" s="17" t="s">
        <v>143</v>
      </c>
      <c r="BE370" s="217">
        <f>IF(N370="základní",J370,0)</f>
        <v>0</v>
      </c>
      <c r="BF370" s="217">
        <f>IF(N370="snížená",J370,0)</f>
        <v>0</v>
      </c>
      <c r="BG370" s="217">
        <f>IF(N370="zákl. přenesená",J370,0)</f>
        <v>0</v>
      </c>
      <c r="BH370" s="217">
        <f>IF(N370="sníž. přenesená",J370,0)</f>
        <v>0</v>
      </c>
      <c r="BI370" s="217">
        <f>IF(N370="nulová",J370,0)</f>
        <v>0</v>
      </c>
      <c r="BJ370" s="17" t="s">
        <v>81</v>
      </c>
      <c r="BK370" s="217">
        <f>ROUND(I370*H370,2)</f>
        <v>0</v>
      </c>
      <c r="BL370" s="17" t="s">
        <v>149</v>
      </c>
      <c r="BM370" s="216" t="s">
        <v>598</v>
      </c>
    </row>
    <row r="371" spans="1:65" s="13" customFormat="1">
      <c r="B371" s="218"/>
      <c r="C371" s="219"/>
      <c r="D371" s="220" t="s">
        <v>151</v>
      </c>
      <c r="E371" s="221" t="s">
        <v>1</v>
      </c>
      <c r="F371" s="222" t="s">
        <v>599</v>
      </c>
      <c r="G371" s="219"/>
      <c r="H371" s="223">
        <v>3.1</v>
      </c>
      <c r="I371" s="224"/>
      <c r="J371" s="219"/>
      <c r="K371" s="219"/>
      <c r="L371" s="225"/>
      <c r="M371" s="226"/>
      <c r="N371" s="227"/>
      <c r="O371" s="227"/>
      <c r="P371" s="227"/>
      <c r="Q371" s="227"/>
      <c r="R371" s="227"/>
      <c r="S371" s="227"/>
      <c r="T371" s="228"/>
      <c r="AT371" s="229" t="s">
        <v>151</v>
      </c>
      <c r="AU371" s="229" t="s">
        <v>83</v>
      </c>
      <c r="AV371" s="13" t="s">
        <v>83</v>
      </c>
      <c r="AW371" s="13" t="s">
        <v>30</v>
      </c>
      <c r="AX371" s="13" t="s">
        <v>81</v>
      </c>
      <c r="AY371" s="229" t="s">
        <v>143</v>
      </c>
    </row>
    <row r="372" spans="1:65" s="2" customFormat="1" ht="16.5" customHeight="1">
      <c r="A372" s="34"/>
      <c r="B372" s="35"/>
      <c r="C372" s="204" t="s">
        <v>600</v>
      </c>
      <c r="D372" s="204" t="s">
        <v>145</v>
      </c>
      <c r="E372" s="205" t="s">
        <v>601</v>
      </c>
      <c r="F372" s="206" t="s">
        <v>602</v>
      </c>
      <c r="G372" s="207" t="s">
        <v>266</v>
      </c>
      <c r="H372" s="208">
        <v>3.02</v>
      </c>
      <c r="I372" s="209"/>
      <c r="J372" s="210">
        <f>ROUND(I372*H372,2)</f>
        <v>0</v>
      </c>
      <c r="K372" s="211"/>
      <c r="L372" s="39"/>
      <c r="M372" s="212" t="s">
        <v>1</v>
      </c>
      <c r="N372" s="213" t="s">
        <v>38</v>
      </c>
      <c r="O372" s="71"/>
      <c r="P372" s="214">
        <f>O372*H372</f>
        <v>0</v>
      </c>
      <c r="Q372" s="214">
        <v>6.43E-3</v>
      </c>
      <c r="R372" s="214">
        <f>Q372*H372</f>
        <v>1.9418600000000001E-2</v>
      </c>
      <c r="S372" s="214">
        <v>0.502</v>
      </c>
      <c r="T372" s="215">
        <f>S372*H372</f>
        <v>1.5160400000000001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216" t="s">
        <v>149</v>
      </c>
      <c r="AT372" s="216" t="s">
        <v>145</v>
      </c>
      <c r="AU372" s="216" t="s">
        <v>83</v>
      </c>
      <c r="AY372" s="17" t="s">
        <v>143</v>
      </c>
      <c r="BE372" s="217">
        <f>IF(N372="základní",J372,0)</f>
        <v>0</v>
      </c>
      <c r="BF372" s="217">
        <f>IF(N372="snížená",J372,0)</f>
        <v>0</v>
      </c>
      <c r="BG372" s="217">
        <f>IF(N372="zákl. přenesená",J372,0)</f>
        <v>0</v>
      </c>
      <c r="BH372" s="217">
        <f>IF(N372="sníž. přenesená",J372,0)</f>
        <v>0</v>
      </c>
      <c r="BI372" s="217">
        <f>IF(N372="nulová",J372,0)</f>
        <v>0</v>
      </c>
      <c r="BJ372" s="17" t="s">
        <v>81</v>
      </c>
      <c r="BK372" s="217">
        <f>ROUND(I372*H372,2)</f>
        <v>0</v>
      </c>
      <c r="BL372" s="17" t="s">
        <v>149</v>
      </c>
      <c r="BM372" s="216" t="s">
        <v>603</v>
      </c>
    </row>
    <row r="373" spans="1:65" s="13" customFormat="1">
      <c r="B373" s="218"/>
      <c r="C373" s="219"/>
      <c r="D373" s="220" t="s">
        <v>151</v>
      </c>
      <c r="E373" s="221" t="s">
        <v>1</v>
      </c>
      <c r="F373" s="222" t="s">
        <v>604</v>
      </c>
      <c r="G373" s="219"/>
      <c r="H373" s="223">
        <v>3.02</v>
      </c>
      <c r="I373" s="224"/>
      <c r="J373" s="219"/>
      <c r="K373" s="219"/>
      <c r="L373" s="225"/>
      <c r="M373" s="226"/>
      <c r="N373" s="227"/>
      <c r="O373" s="227"/>
      <c r="P373" s="227"/>
      <c r="Q373" s="227"/>
      <c r="R373" s="227"/>
      <c r="S373" s="227"/>
      <c r="T373" s="228"/>
      <c r="AT373" s="229" t="s">
        <v>151</v>
      </c>
      <c r="AU373" s="229" t="s">
        <v>83</v>
      </c>
      <c r="AV373" s="13" t="s">
        <v>83</v>
      </c>
      <c r="AW373" s="13" t="s">
        <v>30</v>
      </c>
      <c r="AX373" s="13" t="s">
        <v>81</v>
      </c>
      <c r="AY373" s="229" t="s">
        <v>143</v>
      </c>
    </row>
    <row r="374" spans="1:65" s="2" customFormat="1" ht="16.5" customHeight="1">
      <c r="A374" s="34"/>
      <c r="B374" s="35"/>
      <c r="C374" s="204" t="s">
        <v>605</v>
      </c>
      <c r="D374" s="204" t="s">
        <v>145</v>
      </c>
      <c r="E374" s="205" t="s">
        <v>606</v>
      </c>
      <c r="F374" s="206" t="s">
        <v>607</v>
      </c>
      <c r="G374" s="207" t="s">
        <v>148</v>
      </c>
      <c r="H374" s="208">
        <v>7.91</v>
      </c>
      <c r="I374" s="209"/>
      <c r="J374" s="210">
        <f>ROUND(I374*H374,2)</f>
        <v>0</v>
      </c>
      <c r="K374" s="211"/>
      <c r="L374" s="39"/>
      <c r="M374" s="212" t="s">
        <v>1</v>
      </c>
      <c r="N374" s="213" t="s">
        <v>38</v>
      </c>
      <c r="O374" s="71"/>
      <c r="P374" s="214">
        <f>O374*H374</f>
        <v>0</v>
      </c>
      <c r="Q374" s="214">
        <v>1E-4</v>
      </c>
      <c r="R374" s="214">
        <f>Q374*H374</f>
        <v>7.9100000000000004E-4</v>
      </c>
      <c r="S374" s="214">
        <v>2.41</v>
      </c>
      <c r="T374" s="215">
        <f>S374*H374</f>
        <v>19.063100000000002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216" t="s">
        <v>149</v>
      </c>
      <c r="AT374" s="216" t="s">
        <v>145</v>
      </c>
      <c r="AU374" s="216" t="s">
        <v>83</v>
      </c>
      <c r="AY374" s="17" t="s">
        <v>143</v>
      </c>
      <c r="BE374" s="217">
        <f>IF(N374="základní",J374,0)</f>
        <v>0</v>
      </c>
      <c r="BF374" s="217">
        <f>IF(N374="snížená",J374,0)</f>
        <v>0</v>
      </c>
      <c r="BG374" s="217">
        <f>IF(N374="zákl. přenesená",J374,0)</f>
        <v>0</v>
      </c>
      <c r="BH374" s="217">
        <f>IF(N374="sníž. přenesená",J374,0)</f>
        <v>0</v>
      </c>
      <c r="BI374" s="217">
        <f>IF(N374="nulová",J374,0)</f>
        <v>0</v>
      </c>
      <c r="BJ374" s="17" t="s">
        <v>81</v>
      </c>
      <c r="BK374" s="217">
        <f>ROUND(I374*H374,2)</f>
        <v>0</v>
      </c>
      <c r="BL374" s="17" t="s">
        <v>149</v>
      </c>
      <c r="BM374" s="216" t="s">
        <v>608</v>
      </c>
    </row>
    <row r="375" spans="1:65" s="13" customFormat="1">
      <c r="B375" s="218"/>
      <c r="C375" s="219"/>
      <c r="D375" s="220" t="s">
        <v>151</v>
      </c>
      <c r="E375" s="221" t="s">
        <v>1</v>
      </c>
      <c r="F375" s="222" t="s">
        <v>609</v>
      </c>
      <c r="G375" s="219"/>
      <c r="H375" s="223">
        <v>7.91</v>
      </c>
      <c r="I375" s="224"/>
      <c r="J375" s="219"/>
      <c r="K375" s="219"/>
      <c r="L375" s="225"/>
      <c r="M375" s="226"/>
      <c r="N375" s="227"/>
      <c r="O375" s="227"/>
      <c r="P375" s="227"/>
      <c r="Q375" s="227"/>
      <c r="R375" s="227"/>
      <c r="S375" s="227"/>
      <c r="T375" s="228"/>
      <c r="AT375" s="229" t="s">
        <v>151</v>
      </c>
      <c r="AU375" s="229" t="s">
        <v>83</v>
      </c>
      <c r="AV375" s="13" t="s">
        <v>83</v>
      </c>
      <c r="AW375" s="13" t="s">
        <v>30</v>
      </c>
      <c r="AX375" s="13" t="s">
        <v>81</v>
      </c>
      <c r="AY375" s="229" t="s">
        <v>143</v>
      </c>
    </row>
    <row r="376" spans="1:65" s="2" customFormat="1" ht="16.5" customHeight="1">
      <c r="A376" s="34"/>
      <c r="B376" s="35"/>
      <c r="C376" s="204" t="s">
        <v>610</v>
      </c>
      <c r="D376" s="204" t="s">
        <v>145</v>
      </c>
      <c r="E376" s="205" t="s">
        <v>611</v>
      </c>
      <c r="F376" s="206" t="s">
        <v>612</v>
      </c>
      <c r="G376" s="207" t="s">
        <v>148</v>
      </c>
      <c r="H376" s="208">
        <v>5</v>
      </c>
      <c r="I376" s="209"/>
      <c r="J376" s="210">
        <f>ROUND(I376*H376,2)</f>
        <v>0</v>
      </c>
      <c r="K376" s="211"/>
      <c r="L376" s="39"/>
      <c r="M376" s="212" t="s">
        <v>1</v>
      </c>
      <c r="N376" s="213" t="s">
        <v>38</v>
      </c>
      <c r="O376" s="71"/>
      <c r="P376" s="214">
        <f>O376*H376</f>
        <v>0</v>
      </c>
      <c r="Q376" s="214">
        <v>0</v>
      </c>
      <c r="R376" s="214">
        <f>Q376*H376</f>
        <v>0</v>
      </c>
      <c r="S376" s="214">
        <v>2.2000000000000002</v>
      </c>
      <c r="T376" s="215">
        <f>S376*H376</f>
        <v>11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216" t="s">
        <v>149</v>
      </c>
      <c r="AT376" s="216" t="s">
        <v>145</v>
      </c>
      <c r="AU376" s="216" t="s">
        <v>83</v>
      </c>
      <c r="AY376" s="17" t="s">
        <v>143</v>
      </c>
      <c r="BE376" s="217">
        <f>IF(N376="základní",J376,0)</f>
        <v>0</v>
      </c>
      <c r="BF376" s="217">
        <f>IF(N376="snížená",J376,0)</f>
        <v>0</v>
      </c>
      <c r="BG376" s="217">
        <f>IF(N376="zákl. přenesená",J376,0)</f>
        <v>0</v>
      </c>
      <c r="BH376" s="217">
        <f>IF(N376="sníž. přenesená",J376,0)</f>
        <v>0</v>
      </c>
      <c r="BI376" s="217">
        <f>IF(N376="nulová",J376,0)</f>
        <v>0</v>
      </c>
      <c r="BJ376" s="17" t="s">
        <v>81</v>
      </c>
      <c r="BK376" s="217">
        <f>ROUND(I376*H376,2)</f>
        <v>0</v>
      </c>
      <c r="BL376" s="17" t="s">
        <v>149</v>
      </c>
      <c r="BM376" s="216" t="s">
        <v>613</v>
      </c>
    </row>
    <row r="377" spans="1:65" s="2" customFormat="1" ht="19.5">
      <c r="A377" s="34"/>
      <c r="B377" s="35"/>
      <c r="C377" s="36"/>
      <c r="D377" s="220" t="s">
        <v>298</v>
      </c>
      <c r="E377" s="36"/>
      <c r="F377" s="262" t="s">
        <v>614</v>
      </c>
      <c r="G377" s="36"/>
      <c r="H377" s="36"/>
      <c r="I377" s="115"/>
      <c r="J377" s="36"/>
      <c r="K377" s="36"/>
      <c r="L377" s="39"/>
      <c r="M377" s="263"/>
      <c r="N377" s="264"/>
      <c r="O377" s="71"/>
      <c r="P377" s="71"/>
      <c r="Q377" s="71"/>
      <c r="R377" s="71"/>
      <c r="S377" s="71"/>
      <c r="T377" s="72"/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T377" s="17" t="s">
        <v>298</v>
      </c>
      <c r="AU377" s="17" t="s">
        <v>83</v>
      </c>
    </row>
    <row r="378" spans="1:65" s="2" customFormat="1" ht="16.5" customHeight="1">
      <c r="A378" s="34"/>
      <c r="B378" s="35"/>
      <c r="C378" s="204" t="s">
        <v>615</v>
      </c>
      <c r="D378" s="204" t="s">
        <v>145</v>
      </c>
      <c r="E378" s="205" t="s">
        <v>616</v>
      </c>
      <c r="F378" s="206" t="s">
        <v>617</v>
      </c>
      <c r="G378" s="207" t="s">
        <v>206</v>
      </c>
      <c r="H378" s="208">
        <v>953.03499999999997</v>
      </c>
      <c r="I378" s="209"/>
      <c r="J378" s="210">
        <f>ROUND(I378*H378,2)</f>
        <v>0</v>
      </c>
      <c r="K378" s="211"/>
      <c r="L378" s="39"/>
      <c r="M378" s="212" t="s">
        <v>1</v>
      </c>
      <c r="N378" s="213" t="s">
        <v>38</v>
      </c>
      <c r="O378" s="71"/>
      <c r="P378" s="214">
        <f>O378*H378</f>
        <v>0</v>
      </c>
      <c r="Q378" s="214">
        <v>0</v>
      </c>
      <c r="R378" s="214">
        <f>Q378*H378</f>
        <v>0</v>
      </c>
      <c r="S378" s="214">
        <v>7.0000000000000007E-2</v>
      </c>
      <c r="T378" s="215">
        <f>S378*H378</f>
        <v>66.712450000000004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216" t="s">
        <v>149</v>
      </c>
      <c r="AT378" s="216" t="s">
        <v>145</v>
      </c>
      <c r="AU378" s="216" t="s">
        <v>83</v>
      </c>
      <c r="AY378" s="17" t="s">
        <v>143</v>
      </c>
      <c r="BE378" s="217">
        <f>IF(N378="základní",J378,0)</f>
        <v>0</v>
      </c>
      <c r="BF378" s="217">
        <f>IF(N378="snížená",J378,0)</f>
        <v>0</v>
      </c>
      <c r="BG378" s="217">
        <f>IF(N378="zákl. přenesená",J378,0)</f>
        <v>0</v>
      </c>
      <c r="BH378" s="217">
        <f>IF(N378="sníž. přenesená",J378,0)</f>
        <v>0</v>
      </c>
      <c r="BI378" s="217">
        <f>IF(N378="nulová",J378,0)</f>
        <v>0</v>
      </c>
      <c r="BJ378" s="17" t="s">
        <v>81</v>
      </c>
      <c r="BK378" s="217">
        <f>ROUND(I378*H378,2)</f>
        <v>0</v>
      </c>
      <c r="BL378" s="17" t="s">
        <v>149</v>
      </c>
      <c r="BM378" s="216" t="s">
        <v>618</v>
      </c>
    </row>
    <row r="379" spans="1:65" s="15" customFormat="1">
      <c r="B379" s="241"/>
      <c r="C379" s="242"/>
      <c r="D379" s="220" t="s">
        <v>151</v>
      </c>
      <c r="E379" s="243" t="s">
        <v>1</v>
      </c>
      <c r="F379" s="244" t="s">
        <v>619</v>
      </c>
      <c r="G379" s="242"/>
      <c r="H379" s="243" t="s">
        <v>1</v>
      </c>
      <c r="I379" s="245"/>
      <c r="J379" s="242"/>
      <c r="K379" s="242"/>
      <c r="L379" s="246"/>
      <c r="M379" s="247"/>
      <c r="N379" s="248"/>
      <c r="O379" s="248"/>
      <c r="P379" s="248"/>
      <c r="Q379" s="248"/>
      <c r="R379" s="248"/>
      <c r="S379" s="248"/>
      <c r="T379" s="249"/>
      <c r="AT379" s="250" t="s">
        <v>151</v>
      </c>
      <c r="AU379" s="250" t="s">
        <v>83</v>
      </c>
      <c r="AV379" s="15" t="s">
        <v>81</v>
      </c>
      <c r="AW379" s="15" t="s">
        <v>30</v>
      </c>
      <c r="AX379" s="15" t="s">
        <v>73</v>
      </c>
      <c r="AY379" s="250" t="s">
        <v>143</v>
      </c>
    </row>
    <row r="380" spans="1:65" s="13" customFormat="1">
      <c r="B380" s="218"/>
      <c r="C380" s="219"/>
      <c r="D380" s="220" t="s">
        <v>151</v>
      </c>
      <c r="E380" s="221" t="s">
        <v>1</v>
      </c>
      <c r="F380" s="222" t="s">
        <v>620</v>
      </c>
      <c r="G380" s="219"/>
      <c r="H380" s="223">
        <v>709.42</v>
      </c>
      <c r="I380" s="224"/>
      <c r="J380" s="219"/>
      <c r="K380" s="219"/>
      <c r="L380" s="225"/>
      <c r="M380" s="226"/>
      <c r="N380" s="227"/>
      <c r="O380" s="227"/>
      <c r="P380" s="227"/>
      <c r="Q380" s="227"/>
      <c r="R380" s="227"/>
      <c r="S380" s="227"/>
      <c r="T380" s="228"/>
      <c r="AT380" s="229" t="s">
        <v>151</v>
      </c>
      <c r="AU380" s="229" t="s">
        <v>83</v>
      </c>
      <c r="AV380" s="13" t="s">
        <v>83</v>
      </c>
      <c r="AW380" s="13" t="s">
        <v>30</v>
      </c>
      <c r="AX380" s="13" t="s">
        <v>73</v>
      </c>
      <c r="AY380" s="229" t="s">
        <v>143</v>
      </c>
    </row>
    <row r="381" spans="1:65" s="13" customFormat="1">
      <c r="B381" s="218"/>
      <c r="C381" s="219"/>
      <c r="D381" s="220" t="s">
        <v>151</v>
      </c>
      <c r="E381" s="221" t="s">
        <v>1</v>
      </c>
      <c r="F381" s="222" t="s">
        <v>621</v>
      </c>
      <c r="G381" s="219"/>
      <c r="H381" s="223">
        <v>9.44</v>
      </c>
      <c r="I381" s="224"/>
      <c r="J381" s="219"/>
      <c r="K381" s="219"/>
      <c r="L381" s="225"/>
      <c r="M381" s="226"/>
      <c r="N381" s="227"/>
      <c r="O381" s="227"/>
      <c r="P381" s="227"/>
      <c r="Q381" s="227"/>
      <c r="R381" s="227"/>
      <c r="S381" s="227"/>
      <c r="T381" s="228"/>
      <c r="AT381" s="229" t="s">
        <v>151</v>
      </c>
      <c r="AU381" s="229" t="s">
        <v>83</v>
      </c>
      <c r="AV381" s="13" t="s">
        <v>83</v>
      </c>
      <c r="AW381" s="13" t="s">
        <v>30</v>
      </c>
      <c r="AX381" s="13" t="s">
        <v>73</v>
      </c>
      <c r="AY381" s="229" t="s">
        <v>143</v>
      </c>
    </row>
    <row r="382" spans="1:65" s="13" customFormat="1">
      <c r="B382" s="218"/>
      <c r="C382" s="219"/>
      <c r="D382" s="220" t="s">
        <v>151</v>
      </c>
      <c r="E382" s="221" t="s">
        <v>1</v>
      </c>
      <c r="F382" s="222" t="s">
        <v>622</v>
      </c>
      <c r="G382" s="219"/>
      <c r="H382" s="223">
        <v>42.9</v>
      </c>
      <c r="I382" s="224"/>
      <c r="J382" s="219"/>
      <c r="K382" s="219"/>
      <c r="L382" s="225"/>
      <c r="M382" s="226"/>
      <c r="N382" s="227"/>
      <c r="O382" s="227"/>
      <c r="P382" s="227"/>
      <c r="Q382" s="227"/>
      <c r="R382" s="227"/>
      <c r="S382" s="227"/>
      <c r="T382" s="228"/>
      <c r="AT382" s="229" t="s">
        <v>151</v>
      </c>
      <c r="AU382" s="229" t="s">
        <v>83</v>
      </c>
      <c r="AV382" s="13" t="s">
        <v>83</v>
      </c>
      <c r="AW382" s="13" t="s">
        <v>30</v>
      </c>
      <c r="AX382" s="13" t="s">
        <v>73</v>
      </c>
      <c r="AY382" s="229" t="s">
        <v>143</v>
      </c>
    </row>
    <row r="383" spans="1:65" s="15" customFormat="1">
      <c r="B383" s="241"/>
      <c r="C383" s="242"/>
      <c r="D383" s="220" t="s">
        <v>151</v>
      </c>
      <c r="E383" s="243" t="s">
        <v>1</v>
      </c>
      <c r="F383" s="244" t="s">
        <v>623</v>
      </c>
      <c r="G383" s="242"/>
      <c r="H383" s="243" t="s">
        <v>1</v>
      </c>
      <c r="I383" s="245"/>
      <c r="J383" s="242"/>
      <c r="K383" s="242"/>
      <c r="L383" s="246"/>
      <c r="M383" s="247"/>
      <c r="N383" s="248"/>
      <c r="O383" s="248"/>
      <c r="P383" s="248"/>
      <c r="Q383" s="248"/>
      <c r="R383" s="248"/>
      <c r="S383" s="248"/>
      <c r="T383" s="249"/>
      <c r="AT383" s="250" t="s">
        <v>151</v>
      </c>
      <c r="AU383" s="250" t="s">
        <v>83</v>
      </c>
      <c r="AV383" s="15" t="s">
        <v>81</v>
      </c>
      <c r="AW383" s="15" t="s">
        <v>30</v>
      </c>
      <c r="AX383" s="15" t="s">
        <v>73</v>
      </c>
      <c r="AY383" s="250" t="s">
        <v>143</v>
      </c>
    </row>
    <row r="384" spans="1:65" s="13" customFormat="1">
      <c r="B384" s="218"/>
      <c r="C384" s="219"/>
      <c r="D384" s="220" t="s">
        <v>151</v>
      </c>
      <c r="E384" s="221" t="s">
        <v>1</v>
      </c>
      <c r="F384" s="222" t="s">
        <v>624</v>
      </c>
      <c r="G384" s="219"/>
      <c r="H384" s="223">
        <v>136.91999999999999</v>
      </c>
      <c r="I384" s="224"/>
      <c r="J384" s="219"/>
      <c r="K384" s="219"/>
      <c r="L384" s="225"/>
      <c r="M384" s="226"/>
      <c r="N384" s="227"/>
      <c r="O384" s="227"/>
      <c r="P384" s="227"/>
      <c r="Q384" s="227"/>
      <c r="R384" s="227"/>
      <c r="S384" s="227"/>
      <c r="T384" s="228"/>
      <c r="AT384" s="229" t="s">
        <v>151</v>
      </c>
      <c r="AU384" s="229" t="s">
        <v>83</v>
      </c>
      <c r="AV384" s="13" t="s">
        <v>83</v>
      </c>
      <c r="AW384" s="13" t="s">
        <v>30</v>
      </c>
      <c r="AX384" s="13" t="s">
        <v>73</v>
      </c>
      <c r="AY384" s="229" t="s">
        <v>143</v>
      </c>
    </row>
    <row r="385" spans="1:65" s="13" customFormat="1">
      <c r="B385" s="218"/>
      <c r="C385" s="219"/>
      <c r="D385" s="220" t="s">
        <v>151</v>
      </c>
      <c r="E385" s="221" t="s">
        <v>1</v>
      </c>
      <c r="F385" s="222" t="s">
        <v>625</v>
      </c>
      <c r="G385" s="219"/>
      <c r="H385" s="223">
        <v>32.515000000000001</v>
      </c>
      <c r="I385" s="224"/>
      <c r="J385" s="219"/>
      <c r="K385" s="219"/>
      <c r="L385" s="225"/>
      <c r="M385" s="226"/>
      <c r="N385" s="227"/>
      <c r="O385" s="227"/>
      <c r="P385" s="227"/>
      <c r="Q385" s="227"/>
      <c r="R385" s="227"/>
      <c r="S385" s="227"/>
      <c r="T385" s="228"/>
      <c r="AT385" s="229" t="s">
        <v>151</v>
      </c>
      <c r="AU385" s="229" t="s">
        <v>83</v>
      </c>
      <c r="AV385" s="13" t="s">
        <v>83</v>
      </c>
      <c r="AW385" s="13" t="s">
        <v>30</v>
      </c>
      <c r="AX385" s="13" t="s">
        <v>73</v>
      </c>
      <c r="AY385" s="229" t="s">
        <v>143</v>
      </c>
    </row>
    <row r="386" spans="1:65" s="13" customFormat="1">
      <c r="B386" s="218"/>
      <c r="C386" s="219"/>
      <c r="D386" s="220" t="s">
        <v>151</v>
      </c>
      <c r="E386" s="221" t="s">
        <v>1</v>
      </c>
      <c r="F386" s="222" t="s">
        <v>626</v>
      </c>
      <c r="G386" s="219"/>
      <c r="H386" s="223">
        <v>12.4</v>
      </c>
      <c r="I386" s="224"/>
      <c r="J386" s="219"/>
      <c r="K386" s="219"/>
      <c r="L386" s="225"/>
      <c r="M386" s="226"/>
      <c r="N386" s="227"/>
      <c r="O386" s="227"/>
      <c r="P386" s="227"/>
      <c r="Q386" s="227"/>
      <c r="R386" s="227"/>
      <c r="S386" s="227"/>
      <c r="T386" s="228"/>
      <c r="AT386" s="229" t="s">
        <v>151</v>
      </c>
      <c r="AU386" s="229" t="s">
        <v>83</v>
      </c>
      <c r="AV386" s="13" t="s">
        <v>83</v>
      </c>
      <c r="AW386" s="13" t="s">
        <v>30</v>
      </c>
      <c r="AX386" s="13" t="s">
        <v>73</v>
      </c>
      <c r="AY386" s="229" t="s">
        <v>143</v>
      </c>
    </row>
    <row r="387" spans="1:65" s="13" customFormat="1">
      <c r="B387" s="218"/>
      <c r="C387" s="219"/>
      <c r="D387" s="220" t="s">
        <v>151</v>
      </c>
      <c r="E387" s="221" t="s">
        <v>1</v>
      </c>
      <c r="F387" s="222" t="s">
        <v>627</v>
      </c>
      <c r="G387" s="219"/>
      <c r="H387" s="223">
        <v>9.44</v>
      </c>
      <c r="I387" s="224"/>
      <c r="J387" s="219"/>
      <c r="K387" s="219"/>
      <c r="L387" s="225"/>
      <c r="M387" s="226"/>
      <c r="N387" s="227"/>
      <c r="O387" s="227"/>
      <c r="P387" s="227"/>
      <c r="Q387" s="227"/>
      <c r="R387" s="227"/>
      <c r="S387" s="227"/>
      <c r="T387" s="228"/>
      <c r="AT387" s="229" t="s">
        <v>151</v>
      </c>
      <c r="AU387" s="229" t="s">
        <v>83</v>
      </c>
      <c r="AV387" s="13" t="s">
        <v>83</v>
      </c>
      <c r="AW387" s="13" t="s">
        <v>30</v>
      </c>
      <c r="AX387" s="13" t="s">
        <v>73</v>
      </c>
      <c r="AY387" s="229" t="s">
        <v>143</v>
      </c>
    </row>
    <row r="388" spans="1:65" s="14" customFormat="1">
      <c r="B388" s="230"/>
      <c r="C388" s="231"/>
      <c r="D388" s="220" t="s">
        <v>151</v>
      </c>
      <c r="E388" s="232" t="s">
        <v>1</v>
      </c>
      <c r="F388" s="233" t="s">
        <v>155</v>
      </c>
      <c r="G388" s="231"/>
      <c r="H388" s="234">
        <v>953.03499999999997</v>
      </c>
      <c r="I388" s="235"/>
      <c r="J388" s="231"/>
      <c r="K388" s="231"/>
      <c r="L388" s="236"/>
      <c r="M388" s="237"/>
      <c r="N388" s="238"/>
      <c r="O388" s="238"/>
      <c r="P388" s="238"/>
      <c r="Q388" s="238"/>
      <c r="R388" s="238"/>
      <c r="S388" s="238"/>
      <c r="T388" s="239"/>
      <c r="AT388" s="240" t="s">
        <v>151</v>
      </c>
      <c r="AU388" s="240" t="s">
        <v>83</v>
      </c>
      <c r="AV388" s="14" t="s">
        <v>149</v>
      </c>
      <c r="AW388" s="14" t="s">
        <v>30</v>
      </c>
      <c r="AX388" s="14" t="s">
        <v>81</v>
      </c>
      <c r="AY388" s="240" t="s">
        <v>143</v>
      </c>
    </row>
    <row r="389" spans="1:65" s="2" customFormat="1" ht="16.5" customHeight="1">
      <c r="A389" s="34"/>
      <c r="B389" s="35"/>
      <c r="C389" s="204" t="s">
        <v>628</v>
      </c>
      <c r="D389" s="204" t="s">
        <v>145</v>
      </c>
      <c r="E389" s="205" t="s">
        <v>629</v>
      </c>
      <c r="F389" s="206" t="s">
        <v>630</v>
      </c>
      <c r="G389" s="207" t="s">
        <v>206</v>
      </c>
      <c r="H389" s="208">
        <v>355.42</v>
      </c>
      <c r="I389" s="209"/>
      <c r="J389" s="210">
        <f>ROUND(I389*H389,2)</f>
        <v>0</v>
      </c>
      <c r="K389" s="211"/>
      <c r="L389" s="39"/>
      <c r="M389" s="212" t="s">
        <v>1</v>
      </c>
      <c r="N389" s="213" t="s">
        <v>38</v>
      </c>
      <c r="O389" s="71"/>
      <c r="P389" s="214">
        <f>O389*H389</f>
        <v>0</v>
      </c>
      <c r="Q389" s="214">
        <v>0</v>
      </c>
      <c r="R389" s="214">
        <f>Q389*H389</f>
        <v>0</v>
      </c>
      <c r="S389" s="214">
        <v>7.0000000000000007E-2</v>
      </c>
      <c r="T389" s="215">
        <f>S389*H389</f>
        <v>24.879400000000004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216" t="s">
        <v>149</v>
      </c>
      <c r="AT389" s="216" t="s">
        <v>145</v>
      </c>
      <c r="AU389" s="216" t="s">
        <v>83</v>
      </c>
      <c r="AY389" s="17" t="s">
        <v>143</v>
      </c>
      <c r="BE389" s="217">
        <f>IF(N389="základní",J389,0)</f>
        <v>0</v>
      </c>
      <c r="BF389" s="217">
        <f>IF(N389="snížená",J389,0)</f>
        <v>0</v>
      </c>
      <c r="BG389" s="217">
        <f>IF(N389="zákl. přenesená",J389,0)</f>
        <v>0</v>
      </c>
      <c r="BH389" s="217">
        <f>IF(N389="sníž. přenesená",J389,0)</f>
        <v>0</v>
      </c>
      <c r="BI389" s="217">
        <f>IF(N389="nulová",J389,0)</f>
        <v>0</v>
      </c>
      <c r="BJ389" s="17" t="s">
        <v>81</v>
      </c>
      <c r="BK389" s="217">
        <f>ROUND(I389*H389,2)</f>
        <v>0</v>
      </c>
      <c r="BL389" s="17" t="s">
        <v>149</v>
      </c>
      <c r="BM389" s="216" t="s">
        <v>631</v>
      </c>
    </row>
    <row r="390" spans="1:65" s="13" customFormat="1">
      <c r="B390" s="218"/>
      <c r="C390" s="219"/>
      <c r="D390" s="220" t="s">
        <v>151</v>
      </c>
      <c r="E390" s="221" t="s">
        <v>1</v>
      </c>
      <c r="F390" s="222" t="s">
        <v>632</v>
      </c>
      <c r="G390" s="219"/>
      <c r="H390" s="223">
        <v>289</v>
      </c>
      <c r="I390" s="224"/>
      <c r="J390" s="219"/>
      <c r="K390" s="219"/>
      <c r="L390" s="225"/>
      <c r="M390" s="226"/>
      <c r="N390" s="227"/>
      <c r="O390" s="227"/>
      <c r="P390" s="227"/>
      <c r="Q390" s="227"/>
      <c r="R390" s="227"/>
      <c r="S390" s="227"/>
      <c r="T390" s="228"/>
      <c r="AT390" s="229" t="s">
        <v>151</v>
      </c>
      <c r="AU390" s="229" t="s">
        <v>83</v>
      </c>
      <c r="AV390" s="13" t="s">
        <v>83</v>
      </c>
      <c r="AW390" s="13" t="s">
        <v>30</v>
      </c>
      <c r="AX390" s="13" t="s">
        <v>73</v>
      </c>
      <c r="AY390" s="229" t="s">
        <v>143</v>
      </c>
    </row>
    <row r="391" spans="1:65" s="13" customFormat="1">
      <c r="B391" s="218"/>
      <c r="C391" s="219"/>
      <c r="D391" s="220" t="s">
        <v>151</v>
      </c>
      <c r="E391" s="221" t="s">
        <v>1</v>
      </c>
      <c r="F391" s="222" t="s">
        <v>633</v>
      </c>
      <c r="G391" s="219"/>
      <c r="H391" s="223">
        <v>66.42</v>
      </c>
      <c r="I391" s="224"/>
      <c r="J391" s="219"/>
      <c r="K391" s="219"/>
      <c r="L391" s="225"/>
      <c r="M391" s="226"/>
      <c r="N391" s="227"/>
      <c r="O391" s="227"/>
      <c r="P391" s="227"/>
      <c r="Q391" s="227"/>
      <c r="R391" s="227"/>
      <c r="S391" s="227"/>
      <c r="T391" s="228"/>
      <c r="AT391" s="229" t="s">
        <v>151</v>
      </c>
      <c r="AU391" s="229" t="s">
        <v>83</v>
      </c>
      <c r="AV391" s="13" t="s">
        <v>83</v>
      </c>
      <c r="AW391" s="13" t="s">
        <v>30</v>
      </c>
      <c r="AX391" s="13" t="s">
        <v>73</v>
      </c>
      <c r="AY391" s="229" t="s">
        <v>143</v>
      </c>
    </row>
    <row r="392" spans="1:65" s="14" customFormat="1">
      <c r="B392" s="230"/>
      <c r="C392" s="231"/>
      <c r="D392" s="220" t="s">
        <v>151</v>
      </c>
      <c r="E392" s="232" t="s">
        <v>1</v>
      </c>
      <c r="F392" s="233" t="s">
        <v>155</v>
      </c>
      <c r="G392" s="231"/>
      <c r="H392" s="234">
        <v>355.42</v>
      </c>
      <c r="I392" s="235"/>
      <c r="J392" s="231"/>
      <c r="K392" s="231"/>
      <c r="L392" s="236"/>
      <c r="M392" s="237"/>
      <c r="N392" s="238"/>
      <c r="O392" s="238"/>
      <c r="P392" s="238"/>
      <c r="Q392" s="238"/>
      <c r="R392" s="238"/>
      <c r="S392" s="238"/>
      <c r="T392" s="239"/>
      <c r="AT392" s="240" t="s">
        <v>151</v>
      </c>
      <c r="AU392" s="240" t="s">
        <v>83</v>
      </c>
      <c r="AV392" s="14" t="s">
        <v>149</v>
      </c>
      <c r="AW392" s="14" t="s">
        <v>30</v>
      </c>
      <c r="AX392" s="14" t="s">
        <v>81</v>
      </c>
      <c r="AY392" s="240" t="s">
        <v>143</v>
      </c>
    </row>
    <row r="393" spans="1:65" s="2" customFormat="1" ht="16.5" customHeight="1">
      <c r="A393" s="34"/>
      <c r="B393" s="35"/>
      <c r="C393" s="204" t="s">
        <v>634</v>
      </c>
      <c r="D393" s="204" t="s">
        <v>145</v>
      </c>
      <c r="E393" s="205" t="s">
        <v>635</v>
      </c>
      <c r="F393" s="206" t="s">
        <v>636</v>
      </c>
      <c r="G393" s="207" t="s">
        <v>206</v>
      </c>
      <c r="H393" s="208">
        <v>9.44</v>
      </c>
      <c r="I393" s="209"/>
      <c r="J393" s="210">
        <f>ROUND(I393*H393,2)</f>
        <v>0</v>
      </c>
      <c r="K393" s="211"/>
      <c r="L393" s="39"/>
      <c r="M393" s="212" t="s">
        <v>1</v>
      </c>
      <c r="N393" s="213" t="s">
        <v>38</v>
      </c>
      <c r="O393" s="71"/>
      <c r="P393" s="214">
        <f>O393*H393</f>
        <v>0</v>
      </c>
      <c r="Q393" s="214">
        <v>9.9750000000000005E-2</v>
      </c>
      <c r="R393" s="214">
        <f>Q393*H393</f>
        <v>0.94164000000000003</v>
      </c>
      <c r="S393" s="214">
        <v>0</v>
      </c>
      <c r="T393" s="215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216" t="s">
        <v>149</v>
      </c>
      <c r="AT393" s="216" t="s">
        <v>145</v>
      </c>
      <c r="AU393" s="216" t="s">
        <v>83</v>
      </c>
      <c r="AY393" s="17" t="s">
        <v>143</v>
      </c>
      <c r="BE393" s="217">
        <f>IF(N393="základní",J393,0)</f>
        <v>0</v>
      </c>
      <c r="BF393" s="217">
        <f>IF(N393="snížená",J393,0)</f>
        <v>0</v>
      </c>
      <c r="BG393" s="217">
        <f>IF(N393="zákl. přenesená",J393,0)</f>
        <v>0</v>
      </c>
      <c r="BH393" s="217">
        <f>IF(N393="sníž. přenesená",J393,0)</f>
        <v>0</v>
      </c>
      <c r="BI393" s="217">
        <f>IF(N393="nulová",J393,0)</f>
        <v>0</v>
      </c>
      <c r="BJ393" s="17" t="s">
        <v>81</v>
      </c>
      <c r="BK393" s="217">
        <f>ROUND(I393*H393,2)</f>
        <v>0</v>
      </c>
      <c r="BL393" s="17" t="s">
        <v>149</v>
      </c>
      <c r="BM393" s="216" t="s">
        <v>637</v>
      </c>
    </row>
    <row r="394" spans="1:65" s="2" customFormat="1" ht="19.5">
      <c r="A394" s="34"/>
      <c r="B394" s="35"/>
      <c r="C394" s="36"/>
      <c r="D394" s="220" t="s">
        <v>298</v>
      </c>
      <c r="E394" s="36"/>
      <c r="F394" s="262" t="s">
        <v>638</v>
      </c>
      <c r="G394" s="36"/>
      <c r="H394" s="36"/>
      <c r="I394" s="115"/>
      <c r="J394" s="36"/>
      <c r="K394" s="36"/>
      <c r="L394" s="39"/>
      <c r="M394" s="263"/>
      <c r="N394" s="264"/>
      <c r="O394" s="71"/>
      <c r="P394" s="71"/>
      <c r="Q394" s="71"/>
      <c r="R394" s="71"/>
      <c r="S394" s="71"/>
      <c r="T394" s="72"/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T394" s="17" t="s">
        <v>298</v>
      </c>
      <c r="AU394" s="17" t="s">
        <v>83</v>
      </c>
    </row>
    <row r="395" spans="1:65" s="13" customFormat="1">
      <c r="B395" s="218"/>
      <c r="C395" s="219"/>
      <c r="D395" s="220" t="s">
        <v>151</v>
      </c>
      <c r="E395" s="221" t="s">
        <v>1</v>
      </c>
      <c r="F395" s="222" t="s">
        <v>627</v>
      </c>
      <c r="G395" s="219"/>
      <c r="H395" s="223">
        <v>9.44</v>
      </c>
      <c r="I395" s="224"/>
      <c r="J395" s="219"/>
      <c r="K395" s="219"/>
      <c r="L395" s="225"/>
      <c r="M395" s="226"/>
      <c r="N395" s="227"/>
      <c r="O395" s="227"/>
      <c r="P395" s="227"/>
      <c r="Q395" s="227"/>
      <c r="R395" s="227"/>
      <c r="S395" s="227"/>
      <c r="T395" s="228"/>
      <c r="AT395" s="229" t="s">
        <v>151</v>
      </c>
      <c r="AU395" s="229" t="s">
        <v>83</v>
      </c>
      <c r="AV395" s="13" t="s">
        <v>83</v>
      </c>
      <c r="AW395" s="13" t="s">
        <v>30</v>
      </c>
      <c r="AX395" s="13" t="s">
        <v>81</v>
      </c>
      <c r="AY395" s="229" t="s">
        <v>143</v>
      </c>
    </row>
    <row r="396" spans="1:65" s="2" customFormat="1" ht="16.5" customHeight="1">
      <c r="A396" s="34"/>
      <c r="B396" s="35"/>
      <c r="C396" s="204" t="s">
        <v>639</v>
      </c>
      <c r="D396" s="204" t="s">
        <v>145</v>
      </c>
      <c r="E396" s="205" t="s">
        <v>640</v>
      </c>
      <c r="F396" s="206" t="s">
        <v>641</v>
      </c>
      <c r="G396" s="207" t="s">
        <v>206</v>
      </c>
      <c r="H396" s="208">
        <v>1203.7149999999999</v>
      </c>
      <c r="I396" s="209"/>
      <c r="J396" s="210">
        <f>ROUND(I396*H396,2)</f>
        <v>0</v>
      </c>
      <c r="K396" s="211"/>
      <c r="L396" s="39"/>
      <c r="M396" s="212" t="s">
        <v>1</v>
      </c>
      <c r="N396" s="213" t="s">
        <v>38</v>
      </c>
      <c r="O396" s="71"/>
      <c r="P396" s="214">
        <f>O396*H396</f>
        <v>0</v>
      </c>
      <c r="Q396" s="214">
        <v>0</v>
      </c>
      <c r="R396" s="214">
        <f>Q396*H396</f>
        <v>0</v>
      </c>
      <c r="S396" s="214">
        <v>0</v>
      </c>
      <c r="T396" s="215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216" t="s">
        <v>149</v>
      </c>
      <c r="AT396" s="216" t="s">
        <v>145</v>
      </c>
      <c r="AU396" s="216" t="s">
        <v>83</v>
      </c>
      <c r="AY396" s="17" t="s">
        <v>143</v>
      </c>
      <c r="BE396" s="217">
        <f>IF(N396="základní",J396,0)</f>
        <v>0</v>
      </c>
      <c r="BF396" s="217">
        <f>IF(N396="snížená",J396,0)</f>
        <v>0</v>
      </c>
      <c r="BG396" s="217">
        <f>IF(N396="zákl. přenesená",J396,0)</f>
        <v>0</v>
      </c>
      <c r="BH396" s="217">
        <f>IF(N396="sníž. přenesená",J396,0)</f>
        <v>0</v>
      </c>
      <c r="BI396" s="217">
        <f>IF(N396="nulová",J396,0)</f>
        <v>0</v>
      </c>
      <c r="BJ396" s="17" t="s">
        <v>81</v>
      </c>
      <c r="BK396" s="217">
        <f>ROUND(I396*H396,2)</f>
        <v>0</v>
      </c>
      <c r="BL396" s="17" t="s">
        <v>149</v>
      </c>
      <c r="BM396" s="216" t="s">
        <v>642</v>
      </c>
    </row>
    <row r="397" spans="1:65" s="2" customFormat="1" ht="29.25">
      <c r="A397" s="34"/>
      <c r="B397" s="35"/>
      <c r="C397" s="36"/>
      <c r="D397" s="220" t="s">
        <v>298</v>
      </c>
      <c r="E397" s="36"/>
      <c r="F397" s="262" t="s">
        <v>643</v>
      </c>
      <c r="G397" s="36"/>
      <c r="H397" s="36"/>
      <c r="I397" s="115"/>
      <c r="J397" s="36"/>
      <c r="K397" s="36"/>
      <c r="L397" s="39"/>
      <c r="M397" s="263"/>
      <c r="N397" s="264"/>
      <c r="O397" s="71"/>
      <c r="P397" s="71"/>
      <c r="Q397" s="71"/>
      <c r="R397" s="71"/>
      <c r="S397" s="71"/>
      <c r="T397" s="72"/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T397" s="17" t="s">
        <v>298</v>
      </c>
      <c r="AU397" s="17" t="s">
        <v>83</v>
      </c>
    </row>
    <row r="398" spans="1:65" s="15" customFormat="1">
      <c r="B398" s="241"/>
      <c r="C398" s="242"/>
      <c r="D398" s="220" t="s">
        <v>151</v>
      </c>
      <c r="E398" s="243" t="s">
        <v>1</v>
      </c>
      <c r="F398" s="244" t="s">
        <v>644</v>
      </c>
      <c r="G398" s="242"/>
      <c r="H398" s="243" t="s">
        <v>1</v>
      </c>
      <c r="I398" s="245"/>
      <c r="J398" s="242"/>
      <c r="K398" s="242"/>
      <c r="L398" s="246"/>
      <c r="M398" s="247"/>
      <c r="N398" s="248"/>
      <c r="O398" s="248"/>
      <c r="P398" s="248"/>
      <c r="Q398" s="248"/>
      <c r="R398" s="248"/>
      <c r="S398" s="248"/>
      <c r="T398" s="249"/>
      <c r="AT398" s="250" t="s">
        <v>151</v>
      </c>
      <c r="AU398" s="250" t="s">
        <v>83</v>
      </c>
      <c r="AV398" s="15" t="s">
        <v>81</v>
      </c>
      <c r="AW398" s="15" t="s">
        <v>30</v>
      </c>
      <c r="AX398" s="15" t="s">
        <v>73</v>
      </c>
      <c r="AY398" s="250" t="s">
        <v>143</v>
      </c>
    </row>
    <row r="399" spans="1:65" s="13" customFormat="1">
      <c r="B399" s="218"/>
      <c r="C399" s="219"/>
      <c r="D399" s="220" t="s">
        <v>151</v>
      </c>
      <c r="E399" s="221" t="s">
        <v>1</v>
      </c>
      <c r="F399" s="222" t="s">
        <v>645</v>
      </c>
      <c r="G399" s="219"/>
      <c r="H399" s="223">
        <v>887.4</v>
      </c>
      <c r="I399" s="224"/>
      <c r="J399" s="219"/>
      <c r="K399" s="219"/>
      <c r="L399" s="225"/>
      <c r="M399" s="226"/>
      <c r="N399" s="227"/>
      <c r="O399" s="227"/>
      <c r="P399" s="227"/>
      <c r="Q399" s="227"/>
      <c r="R399" s="227"/>
      <c r="S399" s="227"/>
      <c r="T399" s="228"/>
      <c r="AT399" s="229" t="s">
        <v>151</v>
      </c>
      <c r="AU399" s="229" t="s">
        <v>83</v>
      </c>
      <c r="AV399" s="13" t="s">
        <v>83</v>
      </c>
      <c r="AW399" s="13" t="s">
        <v>30</v>
      </c>
      <c r="AX399" s="13" t="s">
        <v>73</v>
      </c>
      <c r="AY399" s="229" t="s">
        <v>143</v>
      </c>
    </row>
    <row r="400" spans="1:65" s="13" customFormat="1">
      <c r="B400" s="218"/>
      <c r="C400" s="219"/>
      <c r="D400" s="220" t="s">
        <v>151</v>
      </c>
      <c r="E400" s="221" t="s">
        <v>1</v>
      </c>
      <c r="F400" s="222" t="s">
        <v>646</v>
      </c>
      <c r="G400" s="219"/>
      <c r="H400" s="223">
        <v>42.16</v>
      </c>
      <c r="I400" s="224"/>
      <c r="J400" s="219"/>
      <c r="K400" s="219"/>
      <c r="L400" s="225"/>
      <c r="M400" s="226"/>
      <c r="N400" s="227"/>
      <c r="O400" s="227"/>
      <c r="P400" s="227"/>
      <c r="Q400" s="227"/>
      <c r="R400" s="227"/>
      <c r="S400" s="227"/>
      <c r="T400" s="228"/>
      <c r="AT400" s="229" t="s">
        <v>151</v>
      </c>
      <c r="AU400" s="229" t="s">
        <v>83</v>
      </c>
      <c r="AV400" s="13" t="s">
        <v>83</v>
      </c>
      <c r="AW400" s="13" t="s">
        <v>30</v>
      </c>
      <c r="AX400" s="13" t="s">
        <v>73</v>
      </c>
      <c r="AY400" s="229" t="s">
        <v>143</v>
      </c>
    </row>
    <row r="401" spans="1:65" s="13" customFormat="1">
      <c r="B401" s="218"/>
      <c r="C401" s="219"/>
      <c r="D401" s="220" t="s">
        <v>151</v>
      </c>
      <c r="E401" s="221" t="s">
        <v>1</v>
      </c>
      <c r="F401" s="222" t="s">
        <v>647</v>
      </c>
      <c r="G401" s="219"/>
      <c r="H401" s="223">
        <v>111.02</v>
      </c>
      <c r="I401" s="224"/>
      <c r="J401" s="219"/>
      <c r="K401" s="219"/>
      <c r="L401" s="225"/>
      <c r="M401" s="226"/>
      <c r="N401" s="227"/>
      <c r="O401" s="227"/>
      <c r="P401" s="227"/>
      <c r="Q401" s="227"/>
      <c r="R401" s="227"/>
      <c r="S401" s="227"/>
      <c r="T401" s="228"/>
      <c r="AT401" s="229" t="s">
        <v>151</v>
      </c>
      <c r="AU401" s="229" t="s">
        <v>83</v>
      </c>
      <c r="AV401" s="13" t="s">
        <v>83</v>
      </c>
      <c r="AW401" s="13" t="s">
        <v>30</v>
      </c>
      <c r="AX401" s="13" t="s">
        <v>73</v>
      </c>
      <c r="AY401" s="229" t="s">
        <v>143</v>
      </c>
    </row>
    <row r="402" spans="1:65" s="13" customFormat="1">
      <c r="B402" s="218"/>
      <c r="C402" s="219"/>
      <c r="D402" s="220" t="s">
        <v>151</v>
      </c>
      <c r="E402" s="221" t="s">
        <v>1</v>
      </c>
      <c r="F402" s="222" t="s">
        <v>648</v>
      </c>
      <c r="G402" s="219"/>
      <c r="H402" s="223">
        <v>42.9</v>
      </c>
      <c r="I402" s="224"/>
      <c r="J402" s="219"/>
      <c r="K402" s="219"/>
      <c r="L402" s="225"/>
      <c r="M402" s="226"/>
      <c r="N402" s="227"/>
      <c r="O402" s="227"/>
      <c r="P402" s="227"/>
      <c r="Q402" s="227"/>
      <c r="R402" s="227"/>
      <c r="S402" s="227"/>
      <c r="T402" s="228"/>
      <c r="AT402" s="229" t="s">
        <v>151</v>
      </c>
      <c r="AU402" s="229" t="s">
        <v>83</v>
      </c>
      <c r="AV402" s="13" t="s">
        <v>83</v>
      </c>
      <c r="AW402" s="13" t="s">
        <v>30</v>
      </c>
      <c r="AX402" s="13" t="s">
        <v>73</v>
      </c>
      <c r="AY402" s="229" t="s">
        <v>143</v>
      </c>
    </row>
    <row r="403" spans="1:65" s="15" customFormat="1">
      <c r="B403" s="241"/>
      <c r="C403" s="242"/>
      <c r="D403" s="220" t="s">
        <v>151</v>
      </c>
      <c r="E403" s="243" t="s">
        <v>1</v>
      </c>
      <c r="F403" s="244" t="s">
        <v>649</v>
      </c>
      <c r="G403" s="242"/>
      <c r="H403" s="243" t="s">
        <v>1</v>
      </c>
      <c r="I403" s="245"/>
      <c r="J403" s="242"/>
      <c r="K403" s="242"/>
      <c r="L403" s="246"/>
      <c r="M403" s="247"/>
      <c r="N403" s="248"/>
      <c r="O403" s="248"/>
      <c r="P403" s="248"/>
      <c r="Q403" s="248"/>
      <c r="R403" s="248"/>
      <c r="S403" s="248"/>
      <c r="T403" s="249"/>
      <c r="AT403" s="250" t="s">
        <v>151</v>
      </c>
      <c r="AU403" s="250" t="s">
        <v>83</v>
      </c>
      <c r="AV403" s="15" t="s">
        <v>81</v>
      </c>
      <c r="AW403" s="15" t="s">
        <v>30</v>
      </c>
      <c r="AX403" s="15" t="s">
        <v>73</v>
      </c>
      <c r="AY403" s="250" t="s">
        <v>143</v>
      </c>
    </row>
    <row r="404" spans="1:65" s="13" customFormat="1">
      <c r="B404" s="218"/>
      <c r="C404" s="219"/>
      <c r="D404" s="220" t="s">
        <v>151</v>
      </c>
      <c r="E404" s="221" t="s">
        <v>1</v>
      </c>
      <c r="F404" s="222" t="s">
        <v>650</v>
      </c>
      <c r="G404" s="219"/>
      <c r="H404" s="223">
        <v>75.319999999999993</v>
      </c>
      <c r="I404" s="224"/>
      <c r="J404" s="219"/>
      <c r="K404" s="219"/>
      <c r="L404" s="225"/>
      <c r="M404" s="226"/>
      <c r="N404" s="227"/>
      <c r="O404" s="227"/>
      <c r="P404" s="227"/>
      <c r="Q404" s="227"/>
      <c r="R404" s="227"/>
      <c r="S404" s="227"/>
      <c r="T404" s="228"/>
      <c r="AT404" s="229" t="s">
        <v>151</v>
      </c>
      <c r="AU404" s="229" t="s">
        <v>83</v>
      </c>
      <c r="AV404" s="13" t="s">
        <v>83</v>
      </c>
      <c r="AW404" s="13" t="s">
        <v>30</v>
      </c>
      <c r="AX404" s="13" t="s">
        <v>73</v>
      </c>
      <c r="AY404" s="229" t="s">
        <v>143</v>
      </c>
    </row>
    <row r="405" spans="1:65" s="13" customFormat="1">
      <c r="B405" s="218"/>
      <c r="C405" s="219"/>
      <c r="D405" s="220" t="s">
        <v>151</v>
      </c>
      <c r="E405" s="221" t="s">
        <v>1</v>
      </c>
      <c r="F405" s="222" t="s">
        <v>625</v>
      </c>
      <c r="G405" s="219"/>
      <c r="H405" s="223">
        <v>32.515000000000001</v>
      </c>
      <c r="I405" s="224"/>
      <c r="J405" s="219"/>
      <c r="K405" s="219"/>
      <c r="L405" s="225"/>
      <c r="M405" s="226"/>
      <c r="N405" s="227"/>
      <c r="O405" s="227"/>
      <c r="P405" s="227"/>
      <c r="Q405" s="227"/>
      <c r="R405" s="227"/>
      <c r="S405" s="227"/>
      <c r="T405" s="228"/>
      <c r="AT405" s="229" t="s">
        <v>151</v>
      </c>
      <c r="AU405" s="229" t="s">
        <v>83</v>
      </c>
      <c r="AV405" s="13" t="s">
        <v>83</v>
      </c>
      <c r="AW405" s="13" t="s">
        <v>30</v>
      </c>
      <c r="AX405" s="13" t="s">
        <v>73</v>
      </c>
      <c r="AY405" s="229" t="s">
        <v>143</v>
      </c>
    </row>
    <row r="406" spans="1:65" s="13" customFormat="1">
      <c r="B406" s="218"/>
      <c r="C406" s="219"/>
      <c r="D406" s="220" t="s">
        <v>151</v>
      </c>
      <c r="E406" s="221" t="s">
        <v>1</v>
      </c>
      <c r="F406" s="222" t="s">
        <v>626</v>
      </c>
      <c r="G406" s="219"/>
      <c r="H406" s="223">
        <v>12.4</v>
      </c>
      <c r="I406" s="224"/>
      <c r="J406" s="219"/>
      <c r="K406" s="219"/>
      <c r="L406" s="225"/>
      <c r="M406" s="226"/>
      <c r="N406" s="227"/>
      <c r="O406" s="227"/>
      <c r="P406" s="227"/>
      <c r="Q406" s="227"/>
      <c r="R406" s="227"/>
      <c r="S406" s="227"/>
      <c r="T406" s="228"/>
      <c r="AT406" s="229" t="s">
        <v>151</v>
      </c>
      <c r="AU406" s="229" t="s">
        <v>83</v>
      </c>
      <c r="AV406" s="13" t="s">
        <v>83</v>
      </c>
      <c r="AW406" s="13" t="s">
        <v>30</v>
      </c>
      <c r="AX406" s="13" t="s">
        <v>73</v>
      </c>
      <c r="AY406" s="229" t="s">
        <v>143</v>
      </c>
    </row>
    <row r="407" spans="1:65" s="14" customFormat="1">
      <c r="B407" s="230"/>
      <c r="C407" s="231"/>
      <c r="D407" s="220" t="s">
        <v>151</v>
      </c>
      <c r="E407" s="232" t="s">
        <v>1</v>
      </c>
      <c r="F407" s="233" t="s">
        <v>155</v>
      </c>
      <c r="G407" s="231"/>
      <c r="H407" s="234">
        <v>1203.7150000000001</v>
      </c>
      <c r="I407" s="235"/>
      <c r="J407" s="231"/>
      <c r="K407" s="231"/>
      <c r="L407" s="236"/>
      <c r="M407" s="237"/>
      <c r="N407" s="238"/>
      <c r="O407" s="238"/>
      <c r="P407" s="238"/>
      <c r="Q407" s="238"/>
      <c r="R407" s="238"/>
      <c r="S407" s="238"/>
      <c r="T407" s="239"/>
      <c r="AT407" s="240" t="s">
        <v>151</v>
      </c>
      <c r="AU407" s="240" t="s">
        <v>83</v>
      </c>
      <c r="AV407" s="14" t="s">
        <v>149</v>
      </c>
      <c r="AW407" s="14" t="s">
        <v>30</v>
      </c>
      <c r="AX407" s="14" t="s">
        <v>81</v>
      </c>
      <c r="AY407" s="240" t="s">
        <v>143</v>
      </c>
    </row>
    <row r="408" spans="1:65" s="2" customFormat="1" ht="16.5" customHeight="1">
      <c r="A408" s="34"/>
      <c r="B408" s="35"/>
      <c r="C408" s="204" t="s">
        <v>651</v>
      </c>
      <c r="D408" s="204" t="s">
        <v>145</v>
      </c>
      <c r="E408" s="205" t="s">
        <v>652</v>
      </c>
      <c r="F408" s="206" t="s">
        <v>653</v>
      </c>
      <c r="G408" s="207" t="s">
        <v>266</v>
      </c>
      <c r="H408" s="208">
        <v>153</v>
      </c>
      <c r="I408" s="209"/>
      <c r="J408" s="210">
        <f>ROUND(I408*H408,2)</f>
        <v>0</v>
      </c>
      <c r="K408" s="211"/>
      <c r="L408" s="39"/>
      <c r="M408" s="212" t="s">
        <v>1</v>
      </c>
      <c r="N408" s="213" t="s">
        <v>38</v>
      </c>
      <c r="O408" s="71"/>
      <c r="P408" s="214">
        <f>O408*H408</f>
        <v>0</v>
      </c>
      <c r="Q408" s="214">
        <v>4.0000000000000002E-4</v>
      </c>
      <c r="R408" s="214">
        <f>Q408*H408</f>
        <v>6.1200000000000004E-2</v>
      </c>
      <c r="S408" s="214">
        <v>1E-3</v>
      </c>
      <c r="T408" s="215">
        <f>S408*H408</f>
        <v>0.153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216" t="s">
        <v>149</v>
      </c>
      <c r="AT408" s="216" t="s">
        <v>145</v>
      </c>
      <c r="AU408" s="216" t="s">
        <v>83</v>
      </c>
      <c r="AY408" s="17" t="s">
        <v>143</v>
      </c>
      <c r="BE408" s="217">
        <f>IF(N408="základní",J408,0)</f>
        <v>0</v>
      </c>
      <c r="BF408" s="217">
        <f>IF(N408="snížená",J408,0)</f>
        <v>0</v>
      </c>
      <c r="BG408" s="217">
        <f>IF(N408="zákl. přenesená",J408,0)</f>
        <v>0</v>
      </c>
      <c r="BH408" s="217">
        <f>IF(N408="sníž. přenesená",J408,0)</f>
        <v>0</v>
      </c>
      <c r="BI408" s="217">
        <f>IF(N408="nulová",J408,0)</f>
        <v>0</v>
      </c>
      <c r="BJ408" s="17" t="s">
        <v>81</v>
      </c>
      <c r="BK408" s="217">
        <f>ROUND(I408*H408,2)</f>
        <v>0</v>
      </c>
      <c r="BL408" s="17" t="s">
        <v>149</v>
      </c>
      <c r="BM408" s="216" t="s">
        <v>654</v>
      </c>
    </row>
    <row r="409" spans="1:65" s="2" customFormat="1" ht="48.75">
      <c r="A409" s="34"/>
      <c r="B409" s="35"/>
      <c r="C409" s="36"/>
      <c r="D409" s="220" t="s">
        <v>298</v>
      </c>
      <c r="E409" s="36"/>
      <c r="F409" s="262" t="s">
        <v>655</v>
      </c>
      <c r="G409" s="36"/>
      <c r="H409" s="36"/>
      <c r="I409" s="115"/>
      <c r="J409" s="36"/>
      <c r="K409" s="36"/>
      <c r="L409" s="39"/>
      <c r="M409" s="263"/>
      <c r="N409" s="264"/>
      <c r="O409" s="71"/>
      <c r="P409" s="71"/>
      <c r="Q409" s="71"/>
      <c r="R409" s="71"/>
      <c r="S409" s="71"/>
      <c r="T409" s="72"/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T409" s="17" t="s">
        <v>298</v>
      </c>
      <c r="AU409" s="17" t="s">
        <v>83</v>
      </c>
    </row>
    <row r="410" spans="1:65" s="13" customFormat="1">
      <c r="B410" s="218"/>
      <c r="C410" s="219"/>
      <c r="D410" s="220" t="s">
        <v>151</v>
      </c>
      <c r="E410" s="221" t="s">
        <v>1</v>
      </c>
      <c r="F410" s="222" t="s">
        <v>656</v>
      </c>
      <c r="G410" s="219"/>
      <c r="H410" s="223">
        <v>135</v>
      </c>
      <c r="I410" s="224"/>
      <c r="J410" s="219"/>
      <c r="K410" s="219"/>
      <c r="L410" s="225"/>
      <c r="M410" s="226"/>
      <c r="N410" s="227"/>
      <c r="O410" s="227"/>
      <c r="P410" s="227"/>
      <c r="Q410" s="227"/>
      <c r="R410" s="227"/>
      <c r="S410" s="227"/>
      <c r="T410" s="228"/>
      <c r="AT410" s="229" t="s">
        <v>151</v>
      </c>
      <c r="AU410" s="229" t="s">
        <v>83</v>
      </c>
      <c r="AV410" s="13" t="s">
        <v>83</v>
      </c>
      <c r="AW410" s="13" t="s">
        <v>30</v>
      </c>
      <c r="AX410" s="13" t="s">
        <v>73</v>
      </c>
      <c r="AY410" s="229" t="s">
        <v>143</v>
      </c>
    </row>
    <row r="411" spans="1:65" s="13" customFormat="1">
      <c r="B411" s="218"/>
      <c r="C411" s="219"/>
      <c r="D411" s="220" t="s">
        <v>151</v>
      </c>
      <c r="E411" s="221" t="s">
        <v>1</v>
      </c>
      <c r="F411" s="222" t="s">
        <v>657</v>
      </c>
      <c r="G411" s="219"/>
      <c r="H411" s="223">
        <v>8.8000000000000007</v>
      </c>
      <c r="I411" s="224"/>
      <c r="J411" s="219"/>
      <c r="K411" s="219"/>
      <c r="L411" s="225"/>
      <c r="M411" s="226"/>
      <c r="N411" s="227"/>
      <c r="O411" s="227"/>
      <c r="P411" s="227"/>
      <c r="Q411" s="227"/>
      <c r="R411" s="227"/>
      <c r="S411" s="227"/>
      <c r="T411" s="228"/>
      <c r="AT411" s="229" t="s">
        <v>151</v>
      </c>
      <c r="AU411" s="229" t="s">
        <v>83</v>
      </c>
      <c r="AV411" s="13" t="s">
        <v>83</v>
      </c>
      <c r="AW411" s="13" t="s">
        <v>30</v>
      </c>
      <c r="AX411" s="13" t="s">
        <v>73</v>
      </c>
      <c r="AY411" s="229" t="s">
        <v>143</v>
      </c>
    </row>
    <row r="412" spans="1:65" s="13" customFormat="1">
      <c r="B412" s="218"/>
      <c r="C412" s="219"/>
      <c r="D412" s="220" t="s">
        <v>151</v>
      </c>
      <c r="E412" s="221" t="s">
        <v>1</v>
      </c>
      <c r="F412" s="222" t="s">
        <v>658</v>
      </c>
      <c r="G412" s="219"/>
      <c r="H412" s="223">
        <v>4.8</v>
      </c>
      <c r="I412" s="224"/>
      <c r="J412" s="219"/>
      <c r="K412" s="219"/>
      <c r="L412" s="225"/>
      <c r="M412" s="226"/>
      <c r="N412" s="227"/>
      <c r="O412" s="227"/>
      <c r="P412" s="227"/>
      <c r="Q412" s="227"/>
      <c r="R412" s="227"/>
      <c r="S412" s="227"/>
      <c r="T412" s="228"/>
      <c r="AT412" s="229" t="s">
        <v>151</v>
      </c>
      <c r="AU412" s="229" t="s">
        <v>83</v>
      </c>
      <c r="AV412" s="13" t="s">
        <v>83</v>
      </c>
      <c r="AW412" s="13" t="s">
        <v>30</v>
      </c>
      <c r="AX412" s="13" t="s">
        <v>73</v>
      </c>
      <c r="AY412" s="229" t="s">
        <v>143</v>
      </c>
    </row>
    <row r="413" spans="1:65" s="13" customFormat="1">
      <c r="B413" s="218"/>
      <c r="C413" s="219"/>
      <c r="D413" s="220" t="s">
        <v>151</v>
      </c>
      <c r="E413" s="221" t="s">
        <v>1</v>
      </c>
      <c r="F413" s="222" t="s">
        <v>659</v>
      </c>
      <c r="G413" s="219"/>
      <c r="H413" s="223">
        <v>4.4000000000000004</v>
      </c>
      <c r="I413" s="224"/>
      <c r="J413" s="219"/>
      <c r="K413" s="219"/>
      <c r="L413" s="225"/>
      <c r="M413" s="226"/>
      <c r="N413" s="227"/>
      <c r="O413" s="227"/>
      <c r="P413" s="227"/>
      <c r="Q413" s="227"/>
      <c r="R413" s="227"/>
      <c r="S413" s="227"/>
      <c r="T413" s="228"/>
      <c r="AT413" s="229" t="s">
        <v>151</v>
      </c>
      <c r="AU413" s="229" t="s">
        <v>83</v>
      </c>
      <c r="AV413" s="13" t="s">
        <v>83</v>
      </c>
      <c r="AW413" s="13" t="s">
        <v>30</v>
      </c>
      <c r="AX413" s="13" t="s">
        <v>73</v>
      </c>
      <c r="AY413" s="229" t="s">
        <v>143</v>
      </c>
    </row>
    <row r="414" spans="1:65" s="14" customFormat="1">
      <c r="B414" s="230"/>
      <c r="C414" s="231"/>
      <c r="D414" s="220" t="s">
        <v>151</v>
      </c>
      <c r="E414" s="232" t="s">
        <v>1</v>
      </c>
      <c r="F414" s="233" t="s">
        <v>155</v>
      </c>
      <c r="G414" s="231"/>
      <c r="H414" s="234">
        <v>153</v>
      </c>
      <c r="I414" s="235"/>
      <c r="J414" s="231"/>
      <c r="K414" s="231"/>
      <c r="L414" s="236"/>
      <c r="M414" s="237"/>
      <c r="N414" s="238"/>
      <c r="O414" s="238"/>
      <c r="P414" s="238"/>
      <c r="Q414" s="238"/>
      <c r="R414" s="238"/>
      <c r="S414" s="238"/>
      <c r="T414" s="239"/>
      <c r="AT414" s="240" t="s">
        <v>151</v>
      </c>
      <c r="AU414" s="240" t="s">
        <v>83</v>
      </c>
      <c r="AV414" s="14" t="s">
        <v>149</v>
      </c>
      <c r="AW414" s="14" t="s">
        <v>30</v>
      </c>
      <c r="AX414" s="14" t="s">
        <v>81</v>
      </c>
      <c r="AY414" s="240" t="s">
        <v>143</v>
      </c>
    </row>
    <row r="415" spans="1:65" s="2" customFormat="1" ht="16.5" customHeight="1">
      <c r="A415" s="34"/>
      <c r="B415" s="35"/>
      <c r="C415" s="204" t="s">
        <v>660</v>
      </c>
      <c r="D415" s="204" t="s">
        <v>145</v>
      </c>
      <c r="E415" s="205" t="s">
        <v>661</v>
      </c>
      <c r="F415" s="206" t="s">
        <v>662</v>
      </c>
      <c r="G415" s="207" t="s">
        <v>663</v>
      </c>
      <c r="H415" s="208">
        <v>1</v>
      </c>
      <c r="I415" s="209"/>
      <c r="J415" s="210">
        <f>ROUND(I415*H415,2)</f>
        <v>0</v>
      </c>
      <c r="K415" s="211"/>
      <c r="L415" s="39"/>
      <c r="M415" s="212" t="s">
        <v>1</v>
      </c>
      <c r="N415" s="213" t="s">
        <v>38</v>
      </c>
      <c r="O415" s="71"/>
      <c r="P415" s="214">
        <f>O415*H415</f>
        <v>0</v>
      </c>
      <c r="Q415" s="214">
        <v>0</v>
      </c>
      <c r="R415" s="214">
        <f>Q415*H415</f>
        <v>0</v>
      </c>
      <c r="S415" s="214">
        <v>0</v>
      </c>
      <c r="T415" s="215">
        <f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216" t="s">
        <v>149</v>
      </c>
      <c r="AT415" s="216" t="s">
        <v>145</v>
      </c>
      <c r="AU415" s="216" t="s">
        <v>83</v>
      </c>
      <c r="AY415" s="17" t="s">
        <v>143</v>
      </c>
      <c r="BE415" s="217">
        <f>IF(N415="základní",J415,0)</f>
        <v>0</v>
      </c>
      <c r="BF415" s="217">
        <f>IF(N415="snížená",J415,0)</f>
        <v>0</v>
      </c>
      <c r="BG415" s="217">
        <f>IF(N415="zákl. přenesená",J415,0)</f>
        <v>0</v>
      </c>
      <c r="BH415" s="217">
        <f>IF(N415="sníž. přenesená",J415,0)</f>
        <v>0</v>
      </c>
      <c r="BI415" s="217">
        <f>IF(N415="nulová",J415,0)</f>
        <v>0</v>
      </c>
      <c r="BJ415" s="17" t="s">
        <v>81</v>
      </c>
      <c r="BK415" s="217">
        <f>ROUND(I415*H415,2)</f>
        <v>0</v>
      </c>
      <c r="BL415" s="17" t="s">
        <v>149</v>
      </c>
      <c r="BM415" s="216" t="s">
        <v>664</v>
      </c>
    </row>
    <row r="416" spans="1:65" s="2" customFormat="1" ht="117">
      <c r="A416" s="34"/>
      <c r="B416" s="35"/>
      <c r="C416" s="36"/>
      <c r="D416" s="220" t="s">
        <v>298</v>
      </c>
      <c r="E416" s="36"/>
      <c r="F416" s="262" t="s">
        <v>665</v>
      </c>
      <c r="G416" s="36"/>
      <c r="H416" s="36"/>
      <c r="I416" s="115"/>
      <c r="J416" s="36"/>
      <c r="K416" s="36"/>
      <c r="L416" s="39"/>
      <c r="M416" s="263"/>
      <c r="N416" s="264"/>
      <c r="O416" s="71"/>
      <c r="P416" s="71"/>
      <c r="Q416" s="71"/>
      <c r="R416" s="71"/>
      <c r="S416" s="71"/>
      <c r="T416" s="72"/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T416" s="17" t="s">
        <v>298</v>
      </c>
      <c r="AU416" s="17" t="s">
        <v>83</v>
      </c>
    </row>
    <row r="417" spans="1:65" s="2" customFormat="1" ht="16.5" customHeight="1">
      <c r="A417" s="34"/>
      <c r="B417" s="35"/>
      <c r="C417" s="204" t="s">
        <v>666</v>
      </c>
      <c r="D417" s="204" t="s">
        <v>145</v>
      </c>
      <c r="E417" s="205" t="s">
        <v>667</v>
      </c>
      <c r="F417" s="206" t="s">
        <v>668</v>
      </c>
      <c r="G417" s="207" t="s">
        <v>663</v>
      </c>
      <c r="H417" s="208">
        <v>45</v>
      </c>
      <c r="I417" s="209"/>
      <c r="J417" s="210">
        <f>ROUND(I417*H417,2)</f>
        <v>0</v>
      </c>
      <c r="K417" s="211"/>
      <c r="L417" s="39"/>
      <c r="M417" s="212" t="s">
        <v>1</v>
      </c>
      <c r="N417" s="213" t="s">
        <v>38</v>
      </c>
      <c r="O417" s="71"/>
      <c r="P417" s="214">
        <f>O417*H417</f>
        <v>0</v>
      </c>
      <c r="Q417" s="214">
        <v>0</v>
      </c>
      <c r="R417" s="214">
        <f>Q417*H417</f>
        <v>0</v>
      </c>
      <c r="S417" s="214">
        <v>0</v>
      </c>
      <c r="T417" s="215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216" t="s">
        <v>149</v>
      </c>
      <c r="AT417" s="216" t="s">
        <v>145</v>
      </c>
      <c r="AU417" s="216" t="s">
        <v>83</v>
      </c>
      <c r="AY417" s="17" t="s">
        <v>143</v>
      </c>
      <c r="BE417" s="217">
        <f>IF(N417="základní",J417,0)</f>
        <v>0</v>
      </c>
      <c r="BF417" s="217">
        <f>IF(N417="snížená",J417,0)</f>
        <v>0</v>
      </c>
      <c r="BG417" s="217">
        <f>IF(N417="zákl. přenesená",J417,0)</f>
        <v>0</v>
      </c>
      <c r="BH417" s="217">
        <f>IF(N417="sníž. přenesená",J417,0)</f>
        <v>0</v>
      </c>
      <c r="BI417" s="217">
        <f>IF(N417="nulová",J417,0)</f>
        <v>0</v>
      </c>
      <c r="BJ417" s="17" t="s">
        <v>81</v>
      </c>
      <c r="BK417" s="217">
        <f>ROUND(I417*H417,2)</f>
        <v>0</v>
      </c>
      <c r="BL417" s="17" t="s">
        <v>149</v>
      </c>
      <c r="BM417" s="216" t="s">
        <v>669</v>
      </c>
    </row>
    <row r="418" spans="1:65" s="2" customFormat="1" ht="39">
      <c r="A418" s="34"/>
      <c r="B418" s="35"/>
      <c r="C418" s="36"/>
      <c r="D418" s="220" t="s">
        <v>298</v>
      </c>
      <c r="E418" s="36"/>
      <c r="F418" s="262" t="s">
        <v>670</v>
      </c>
      <c r="G418" s="36"/>
      <c r="H418" s="36"/>
      <c r="I418" s="115"/>
      <c r="J418" s="36"/>
      <c r="K418" s="36"/>
      <c r="L418" s="39"/>
      <c r="M418" s="263"/>
      <c r="N418" s="264"/>
      <c r="O418" s="71"/>
      <c r="P418" s="71"/>
      <c r="Q418" s="71"/>
      <c r="R418" s="71"/>
      <c r="S418" s="71"/>
      <c r="T418" s="72"/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T418" s="17" t="s">
        <v>298</v>
      </c>
      <c r="AU418" s="17" t="s">
        <v>83</v>
      </c>
    </row>
    <row r="419" spans="1:65" s="2" customFormat="1" ht="16.5" customHeight="1">
      <c r="A419" s="34"/>
      <c r="B419" s="35"/>
      <c r="C419" s="204" t="s">
        <v>671</v>
      </c>
      <c r="D419" s="204" t="s">
        <v>145</v>
      </c>
      <c r="E419" s="205" t="s">
        <v>672</v>
      </c>
      <c r="F419" s="206" t="s">
        <v>673</v>
      </c>
      <c r="G419" s="207" t="s">
        <v>674</v>
      </c>
      <c r="H419" s="208">
        <v>12</v>
      </c>
      <c r="I419" s="209"/>
      <c r="J419" s="210">
        <f>ROUND(I419*H419,2)</f>
        <v>0</v>
      </c>
      <c r="K419" s="211"/>
      <c r="L419" s="39"/>
      <c r="M419" s="212" t="s">
        <v>1</v>
      </c>
      <c r="N419" s="213" t="s">
        <v>38</v>
      </c>
      <c r="O419" s="71"/>
      <c r="P419" s="214">
        <f>O419*H419</f>
        <v>0</v>
      </c>
      <c r="Q419" s="214">
        <v>0</v>
      </c>
      <c r="R419" s="214">
        <f>Q419*H419</f>
        <v>0</v>
      </c>
      <c r="S419" s="214">
        <v>0</v>
      </c>
      <c r="T419" s="215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216" t="s">
        <v>149</v>
      </c>
      <c r="AT419" s="216" t="s">
        <v>145</v>
      </c>
      <c r="AU419" s="216" t="s">
        <v>83</v>
      </c>
      <c r="AY419" s="17" t="s">
        <v>143</v>
      </c>
      <c r="BE419" s="217">
        <f>IF(N419="základní",J419,0)</f>
        <v>0</v>
      </c>
      <c r="BF419" s="217">
        <f>IF(N419="snížená",J419,0)</f>
        <v>0</v>
      </c>
      <c r="BG419" s="217">
        <f>IF(N419="zákl. přenesená",J419,0)</f>
        <v>0</v>
      </c>
      <c r="BH419" s="217">
        <f>IF(N419="sníž. přenesená",J419,0)</f>
        <v>0</v>
      </c>
      <c r="BI419" s="217">
        <f>IF(N419="nulová",J419,0)</f>
        <v>0</v>
      </c>
      <c r="BJ419" s="17" t="s">
        <v>81</v>
      </c>
      <c r="BK419" s="217">
        <f>ROUND(I419*H419,2)</f>
        <v>0</v>
      </c>
      <c r="BL419" s="17" t="s">
        <v>149</v>
      </c>
      <c r="BM419" s="216" t="s">
        <v>675</v>
      </c>
    </row>
    <row r="420" spans="1:65" s="13" customFormat="1">
      <c r="B420" s="218"/>
      <c r="C420" s="219"/>
      <c r="D420" s="220" t="s">
        <v>151</v>
      </c>
      <c r="E420" s="221" t="s">
        <v>1</v>
      </c>
      <c r="F420" s="222" t="s">
        <v>676</v>
      </c>
      <c r="G420" s="219"/>
      <c r="H420" s="223">
        <v>12</v>
      </c>
      <c r="I420" s="224"/>
      <c r="J420" s="219"/>
      <c r="K420" s="219"/>
      <c r="L420" s="225"/>
      <c r="M420" s="226"/>
      <c r="N420" s="227"/>
      <c r="O420" s="227"/>
      <c r="P420" s="227"/>
      <c r="Q420" s="227"/>
      <c r="R420" s="227"/>
      <c r="S420" s="227"/>
      <c r="T420" s="228"/>
      <c r="AT420" s="229" t="s">
        <v>151</v>
      </c>
      <c r="AU420" s="229" t="s">
        <v>83</v>
      </c>
      <c r="AV420" s="13" t="s">
        <v>83</v>
      </c>
      <c r="AW420" s="13" t="s">
        <v>30</v>
      </c>
      <c r="AX420" s="13" t="s">
        <v>81</v>
      </c>
      <c r="AY420" s="229" t="s">
        <v>143</v>
      </c>
    </row>
    <row r="421" spans="1:65" s="2" customFormat="1" ht="16.5" customHeight="1">
      <c r="A421" s="34"/>
      <c r="B421" s="35"/>
      <c r="C421" s="204" t="s">
        <v>677</v>
      </c>
      <c r="D421" s="204" t="s">
        <v>145</v>
      </c>
      <c r="E421" s="205" t="s">
        <v>678</v>
      </c>
      <c r="F421" s="206" t="s">
        <v>679</v>
      </c>
      <c r="G421" s="207" t="s">
        <v>663</v>
      </c>
      <c r="H421" s="208">
        <v>3</v>
      </c>
      <c r="I421" s="209"/>
      <c r="J421" s="210">
        <f>ROUND(I421*H421,2)</f>
        <v>0</v>
      </c>
      <c r="K421" s="211"/>
      <c r="L421" s="39"/>
      <c r="M421" s="212" t="s">
        <v>1</v>
      </c>
      <c r="N421" s="213" t="s">
        <v>38</v>
      </c>
      <c r="O421" s="71"/>
      <c r="P421" s="214">
        <f>O421*H421</f>
        <v>0</v>
      </c>
      <c r="Q421" s="214">
        <v>0</v>
      </c>
      <c r="R421" s="214">
        <f>Q421*H421</f>
        <v>0</v>
      </c>
      <c r="S421" s="214">
        <v>0</v>
      </c>
      <c r="T421" s="215">
        <f>S421*H421</f>
        <v>0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216" t="s">
        <v>149</v>
      </c>
      <c r="AT421" s="216" t="s">
        <v>145</v>
      </c>
      <c r="AU421" s="216" t="s">
        <v>83</v>
      </c>
      <c r="AY421" s="17" t="s">
        <v>143</v>
      </c>
      <c r="BE421" s="217">
        <f>IF(N421="základní",J421,0)</f>
        <v>0</v>
      </c>
      <c r="BF421" s="217">
        <f>IF(N421="snížená",J421,0)</f>
        <v>0</v>
      </c>
      <c r="BG421" s="217">
        <f>IF(N421="zákl. přenesená",J421,0)</f>
        <v>0</v>
      </c>
      <c r="BH421" s="217">
        <f>IF(N421="sníž. přenesená",J421,0)</f>
        <v>0</v>
      </c>
      <c r="BI421" s="217">
        <f>IF(N421="nulová",J421,0)</f>
        <v>0</v>
      </c>
      <c r="BJ421" s="17" t="s">
        <v>81</v>
      </c>
      <c r="BK421" s="217">
        <f>ROUND(I421*H421,2)</f>
        <v>0</v>
      </c>
      <c r="BL421" s="17" t="s">
        <v>149</v>
      </c>
      <c r="BM421" s="216" t="s">
        <v>680</v>
      </c>
    </row>
    <row r="422" spans="1:65" s="2" customFormat="1" ht="16.5" customHeight="1">
      <c r="A422" s="34"/>
      <c r="B422" s="35"/>
      <c r="C422" s="204" t="s">
        <v>681</v>
      </c>
      <c r="D422" s="204" t="s">
        <v>145</v>
      </c>
      <c r="E422" s="205" t="s">
        <v>682</v>
      </c>
      <c r="F422" s="206" t="s">
        <v>683</v>
      </c>
      <c r="G422" s="207" t="s">
        <v>663</v>
      </c>
      <c r="H422" s="208">
        <v>3</v>
      </c>
      <c r="I422" s="209"/>
      <c r="J422" s="210">
        <f>ROUND(I422*H422,2)</f>
        <v>0</v>
      </c>
      <c r="K422" s="211"/>
      <c r="L422" s="39"/>
      <c r="M422" s="212" t="s">
        <v>1</v>
      </c>
      <c r="N422" s="213" t="s">
        <v>38</v>
      </c>
      <c r="O422" s="71"/>
      <c r="P422" s="214">
        <f>O422*H422</f>
        <v>0</v>
      </c>
      <c r="Q422" s="214">
        <v>0</v>
      </c>
      <c r="R422" s="214">
        <f>Q422*H422</f>
        <v>0</v>
      </c>
      <c r="S422" s="214">
        <v>0</v>
      </c>
      <c r="T422" s="215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216" t="s">
        <v>149</v>
      </c>
      <c r="AT422" s="216" t="s">
        <v>145</v>
      </c>
      <c r="AU422" s="216" t="s">
        <v>83</v>
      </c>
      <c r="AY422" s="17" t="s">
        <v>143</v>
      </c>
      <c r="BE422" s="217">
        <f>IF(N422="základní",J422,0)</f>
        <v>0</v>
      </c>
      <c r="BF422" s="217">
        <f>IF(N422="snížená",J422,0)</f>
        <v>0</v>
      </c>
      <c r="BG422" s="217">
        <f>IF(N422="zákl. přenesená",J422,0)</f>
        <v>0</v>
      </c>
      <c r="BH422" s="217">
        <f>IF(N422="sníž. přenesená",J422,0)</f>
        <v>0</v>
      </c>
      <c r="BI422" s="217">
        <f>IF(N422="nulová",J422,0)</f>
        <v>0</v>
      </c>
      <c r="BJ422" s="17" t="s">
        <v>81</v>
      </c>
      <c r="BK422" s="217">
        <f>ROUND(I422*H422,2)</f>
        <v>0</v>
      </c>
      <c r="BL422" s="17" t="s">
        <v>149</v>
      </c>
      <c r="BM422" s="216" t="s">
        <v>684</v>
      </c>
    </row>
    <row r="423" spans="1:65" s="2" customFormat="1" ht="16.5" customHeight="1">
      <c r="A423" s="34"/>
      <c r="B423" s="35"/>
      <c r="C423" s="204" t="s">
        <v>685</v>
      </c>
      <c r="D423" s="204" t="s">
        <v>145</v>
      </c>
      <c r="E423" s="205" t="s">
        <v>686</v>
      </c>
      <c r="F423" s="206" t="s">
        <v>687</v>
      </c>
      <c r="G423" s="207" t="s">
        <v>663</v>
      </c>
      <c r="H423" s="208">
        <v>7</v>
      </c>
      <c r="I423" s="209"/>
      <c r="J423" s="210">
        <f>ROUND(I423*H423,2)</f>
        <v>0</v>
      </c>
      <c r="K423" s="211"/>
      <c r="L423" s="39"/>
      <c r="M423" s="212" t="s">
        <v>1</v>
      </c>
      <c r="N423" s="213" t="s">
        <v>38</v>
      </c>
      <c r="O423" s="71"/>
      <c r="P423" s="214">
        <f>O423*H423</f>
        <v>0</v>
      </c>
      <c r="Q423" s="214">
        <v>0</v>
      </c>
      <c r="R423" s="214">
        <f>Q423*H423</f>
        <v>0</v>
      </c>
      <c r="S423" s="214">
        <v>0</v>
      </c>
      <c r="T423" s="215">
        <f>S423*H423</f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216" t="s">
        <v>149</v>
      </c>
      <c r="AT423" s="216" t="s">
        <v>145</v>
      </c>
      <c r="AU423" s="216" t="s">
        <v>83</v>
      </c>
      <c r="AY423" s="17" t="s">
        <v>143</v>
      </c>
      <c r="BE423" s="217">
        <f>IF(N423="základní",J423,0)</f>
        <v>0</v>
      </c>
      <c r="BF423" s="217">
        <f>IF(N423="snížená",J423,0)</f>
        <v>0</v>
      </c>
      <c r="BG423" s="217">
        <f>IF(N423="zákl. přenesená",J423,0)</f>
        <v>0</v>
      </c>
      <c r="BH423" s="217">
        <f>IF(N423="sníž. přenesená",J423,0)</f>
        <v>0</v>
      </c>
      <c r="BI423" s="217">
        <f>IF(N423="nulová",J423,0)</f>
        <v>0</v>
      </c>
      <c r="BJ423" s="17" t="s">
        <v>81</v>
      </c>
      <c r="BK423" s="217">
        <f>ROUND(I423*H423,2)</f>
        <v>0</v>
      </c>
      <c r="BL423" s="17" t="s">
        <v>149</v>
      </c>
      <c r="BM423" s="216" t="s">
        <v>688</v>
      </c>
    </row>
    <row r="424" spans="1:65" s="2" customFormat="1" ht="16.5" customHeight="1">
      <c r="A424" s="34"/>
      <c r="B424" s="35"/>
      <c r="C424" s="204" t="s">
        <v>689</v>
      </c>
      <c r="D424" s="204" t="s">
        <v>145</v>
      </c>
      <c r="E424" s="205" t="s">
        <v>690</v>
      </c>
      <c r="F424" s="206" t="s">
        <v>691</v>
      </c>
      <c r="G424" s="207" t="s">
        <v>663</v>
      </c>
      <c r="H424" s="208">
        <v>2</v>
      </c>
      <c r="I424" s="209"/>
      <c r="J424" s="210">
        <f>ROUND(I424*H424,2)</f>
        <v>0</v>
      </c>
      <c r="K424" s="211"/>
      <c r="L424" s="39"/>
      <c r="M424" s="212" t="s">
        <v>1</v>
      </c>
      <c r="N424" s="213" t="s">
        <v>38</v>
      </c>
      <c r="O424" s="71"/>
      <c r="P424" s="214">
        <f>O424*H424</f>
        <v>0</v>
      </c>
      <c r="Q424" s="214">
        <v>0</v>
      </c>
      <c r="R424" s="214">
        <f>Q424*H424</f>
        <v>0</v>
      </c>
      <c r="S424" s="214">
        <v>0</v>
      </c>
      <c r="T424" s="215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216" t="s">
        <v>149</v>
      </c>
      <c r="AT424" s="216" t="s">
        <v>145</v>
      </c>
      <c r="AU424" s="216" t="s">
        <v>83</v>
      </c>
      <c r="AY424" s="17" t="s">
        <v>143</v>
      </c>
      <c r="BE424" s="217">
        <f>IF(N424="základní",J424,0)</f>
        <v>0</v>
      </c>
      <c r="BF424" s="217">
        <f>IF(N424="snížená",J424,0)</f>
        <v>0</v>
      </c>
      <c r="BG424" s="217">
        <f>IF(N424="zákl. přenesená",J424,0)</f>
        <v>0</v>
      </c>
      <c r="BH424" s="217">
        <f>IF(N424="sníž. přenesená",J424,0)</f>
        <v>0</v>
      </c>
      <c r="BI424" s="217">
        <f>IF(N424="nulová",J424,0)</f>
        <v>0</v>
      </c>
      <c r="BJ424" s="17" t="s">
        <v>81</v>
      </c>
      <c r="BK424" s="217">
        <f>ROUND(I424*H424,2)</f>
        <v>0</v>
      </c>
      <c r="BL424" s="17" t="s">
        <v>149</v>
      </c>
      <c r="BM424" s="216" t="s">
        <v>692</v>
      </c>
    </row>
    <row r="425" spans="1:65" s="2" customFormat="1" ht="48.75">
      <c r="A425" s="34"/>
      <c r="B425" s="35"/>
      <c r="C425" s="36"/>
      <c r="D425" s="220" t="s">
        <v>298</v>
      </c>
      <c r="E425" s="36"/>
      <c r="F425" s="262" t="s">
        <v>693</v>
      </c>
      <c r="G425" s="36"/>
      <c r="H425" s="36"/>
      <c r="I425" s="115"/>
      <c r="J425" s="36"/>
      <c r="K425" s="36"/>
      <c r="L425" s="39"/>
      <c r="M425" s="263"/>
      <c r="N425" s="264"/>
      <c r="O425" s="71"/>
      <c r="P425" s="71"/>
      <c r="Q425" s="71"/>
      <c r="R425" s="71"/>
      <c r="S425" s="71"/>
      <c r="T425" s="72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T425" s="17" t="s">
        <v>298</v>
      </c>
      <c r="AU425" s="17" t="s">
        <v>83</v>
      </c>
    </row>
    <row r="426" spans="1:65" s="2" customFormat="1" ht="16.5" customHeight="1">
      <c r="A426" s="34"/>
      <c r="B426" s="35"/>
      <c r="C426" s="204" t="s">
        <v>694</v>
      </c>
      <c r="D426" s="204" t="s">
        <v>145</v>
      </c>
      <c r="E426" s="205" t="s">
        <v>695</v>
      </c>
      <c r="F426" s="206" t="s">
        <v>696</v>
      </c>
      <c r="G426" s="207" t="s">
        <v>254</v>
      </c>
      <c r="H426" s="208">
        <v>202.16</v>
      </c>
      <c r="I426" s="209"/>
      <c r="J426" s="210">
        <f>ROUND(I426*H426,2)</f>
        <v>0</v>
      </c>
      <c r="K426" s="211"/>
      <c r="L426" s="39"/>
      <c r="M426" s="212" t="s">
        <v>1</v>
      </c>
      <c r="N426" s="213" t="s">
        <v>38</v>
      </c>
      <c r="O426" s="71"/>
      <c r="P426" s="214">
        <f>O426*H426</f>
        <v>0</v>
      </c>
      <c r="Q426" s="214">
        <v>0</v>
      </c>
      <c r="R426" s="214">
        <f>Q426*H426</f>
        <v>0</v>
      </c>
      <c r="S426" s="214">
        <v>0</v>
      </c>
      <c r="T426" s="215">
        <f>S426*H426</f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216" t="s">
        <v>149</v>
      </c>
      <c r="AT426" s="216" t="s">
        <v>145</v>
      </c>
      <c r="AU426" s="216" t="s">
        <v>83</v>
      </c>
      <c r="AY426" s="17" t="s">
        <v>143</v>
      </c>
      <c r="BE426" s="217">
        <f>IF(N426="základní",J426,0)</f>
        <v>0</v>
      </c>
      <c r="BF426" s="217">
        <f>IF(N426="snížená",J426,0)</f>
        <v>0</v>
      </c>
      <c r="BG426" s="217">
        <f>IF(N426="zákl. přenesená",J426,0)</f>
        <v>0</v>
      </c>
      <c r="BH426" s="217">
        <f>IF(N426="sníž. přenesená",J426,0)</f>
        <v>0</v>
      </c>
      <c r="BI426" s="217">
        <f>IF(N426="nulová",J426,0)</f>
        <v>0</v>
      </c>
      <c r="BJ426" s="17" t="s">
        <v>81</v>
      </c>
      <c r="BK426" s="217">
        <f>ROUND(I426*H426,2)</f>
        <v>0</v>
      </c>
      <c r="BL426" s="17" t="s">
        <v>149</v>
      </c>
      <c r="BM426" s="216" t="s">
        <v>697</v>
      </c>
    </row>
    <row r="427" spans="1:65" s="2" customFormat="1" ht="29.25">
      <c r="A427" s="34"/>
      <c r="B427" s="35"/>
      <c r="C427" s="36"/>
      <c r="D427" s="220" t="s">
        <v>298</v>
      </c>
      <c r="E427" s="36"/>
      <c r="F427" s="262" t="s">
        <v>698</v>
      </c>
      <c r="G427" s="36"/>
      <c r="H427" s="36"/>
      <c r="I427" s="115"/>
      <c r="J427" s="36"/>
      <c r="K427" s="36"/>
      <c r="L427" s="39"/>
      <c r="M427" s="263"/>
      <c r="N427" s="264"/>
      <c r="O427" s="71"/>
      <c r="P427" s="71"/>
      <c r="Q427" s="71"/>
      <c r="R427" s="71"/>
      <c r="S427" s="71"/>
      <c r="T427" s="72"/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T427" s="17" t="s">
        <v>298</v>
      </c>
      <c r="AU427" s="17" t="s">
        <v>83</v>
      </c>
    </row>
    <row r="428" spans="1:65" s="2" customFormat="1" ht="16.5" customHeight="1">
      <c r="A428" s="34"/>
      <c r="B428" s="35"/>
      <c r="C428" s="204" t="s">
        <v>699</v>
      </c>
      <c r="D428" s="204" t="s">
        <v>145</v>
      </c>
      <c r="E428" s="205" t="s">
        <v>700</v>
      </c>
      <c r="F428" s="206" t="s">
        <v>701</v>
      </c>
      <c r="G428" s="207" t="s">
        <v>254</v>
      </c>
      <c r="H428" s="208">
        <v>74.34</v>
      </c>
      <c r="I428" s="209"/>
      <c r="J428" s="210">
        <f>ROUND(I428*H428,2)</f>
        <v>0</v>
      </c>
      <c r="K428" s="211"/>
      <c r="L428" s="39"/>
      <c r="M428" s="212" t="s">
        <v>1</v>
      </c>
      <c r="N428" s="213" t="s">
        <v>38</v>
      </c>
      <c r="O428" s="71"/>
      <c r="P428" s="214">
        <f>O428*H428</f>
        <v>0</v>
      </c>
      <c r="Q428" s="214">
        <v>0</v>
      </c>
      <c r="R428" s="214">
        <f>Q428*H428</f>
        <v>0</v>
      </c>
      <c r="S428" s="214">
        <v>0</v>
      </c>
      <c r="T428" s="215">
        <f>S428*H428</f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216" t="s">
        <v>149</v>
      </c>
      <c r="AT428" s="216" t="s">
        <v>145</v>
      </c>
      <c r="AU428" s="216" t="s">
        <v>83</v>
      </c>
      <c r="AY428" s="17" t="s">
        <v>143</v>
      </c>
      <c r="BE428" s="217">
        <f>IF(N428="základní",J428,0)</f>
        <v>0</v>
      </c>
      <c r="BF428" s="217">
        <f>IF(N428="snížená",J428,0)</f>
        <v>0</v>
      </c>
      <c r="BG428" s="217">
        <f>IF(N428="zákl. přenesená",J428,0)</f>
        <v>0</v>
      </c>
      <c r="BH428" s="217">
        <f>IF(N428="sníž. přenesená",J428,0)</f>
        <v>0</v>
      </c>
      <c r="BI428" s="217">
        <f>IF(N428="nulová",J428,0)</f>
        <v>0</v>
      </c>
      <c r="BJ428" s="17" t="s">
        <v>81</v>
      </c>
      <c r="BK428" s="217">
        <f>ROUND(I428*H428,2)</f>
        <v>0</v>
      </c>
      <c r="BL428" s="17" t="s">
        <v>149</v>
      </c>
      <c r="BM428" s="216" t="s">
        <v>702</v>
      </c>
    </row>
    <row r="429" spans="1:65" s="2" customFormat="1" ht="29.25">
      <c r="A429" s="34"/>
      <c r="B429" s="35"/>
      <c r="C429" s="36"/>
      <c r="D429" s="220" t="s">
        <v>298</v>
      </c>
      <c r="E429" s="36"/>
      <c r="F429" s="262" t="s">
        <v>698</v>
      </c>
      <c r="G429" s="36"/>
      <c r="H429" s="36"/>
      <c r="I429" s="115"/>
      <c r="J429" s="36"/>
      <c r="K429" s="36"/>
      <c r="L429" s="39"/>
      <c r="M429" s="263"/>
      <c r="N429" s="264"/>
      <c r="O429" s="71"/>
      <c r="P429" s="71"/>
      <c r="Q429" s="71"/>
      <c r="R429" s="71"/>
      <c r="S429" s="71"/>
      <c r="T429" s="72"/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T429" s="17" t="s">
        <v>298</v>
      </c>
      <c r="AU429" s="17" t="s">
        <v>83</v>
      </c>
    </row>
    <row r="430" spans="1:65" s="2" customFormat="1" ht="16.5" customHeight="1">
      <c r="A430" s="34"/>
      <c r="B430" s="35"/>
      <c r="C430" s="204" t="s">
        <v>703</v>
      </c>
      <c r="D430" s="204" t="s">
        <v>145</v>
      </c>
      <c r="E430" s="205" t="s">
        <v>704</v>
      </c>
      <c r="F430" s="206" t="s">
        <v>705</v>
      </c>
      <c r="G430" s="207" t="s">
        <v>254</v>
      </c>
      <c r="H430" s="208">
        <v>156.03</v>
      </c>
      <c r="I430" s="209"/>
      <c r="J430" s="210">
        <f>ROUND(I430*H430,2)</f>
        <v>0</v>
      </c>
      <c r="K430" s="211"/>
      <c r="L430" s="39"/>
      <c r="M430" s="212" t="s">
        <v>1</v>
      </c>
      <c r="N430" s="213" t="s">
        <v>38</v>
      </c>
      <c r="O430" s="71"/>
      <c r="P430" s="214">
        <f>O430*H430</f>
        <v>0</v>
      </c>
      <c r="Q430" s="214">
        <v>0</v>
      </c>
      <c r="R430" s="214">
        <f>Q430*H430</f>
        <v>0</v>
      </c>
      <c r="S430" s="214">
        <v>0</v>
      </c>
      <c r="T430" s="215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216" t="s">
        <v>149</v>
      </c>
      <c r="AT430" s="216" t="s">
        <v>145</v>
      </c>
      <c r="AU430" s="216" t="s">
        <v>83</v>
      </c>
      <c r="AY430" s="17" t="s">
        <v>143</v>
      </c>
      <c r="BE430" s="217">
        <f>IF(N430="základní",J430,0)</f>
        <v>0</v>
      </c>
      <c r="BF430" s="217">
        <f>IF(N430="snížená",J430,0)</f>
        <v>0</v>
      </c>
      <c r="BG430" s="217">
        <f>IF(N430="zákl. přenesená",J430,0)</f>
        <v>0</v>
      </c>
      <c r="BH430" s="217">
        <f>IF(N430="sníž. přenesená",J430,0)</f>
        <v>0</v>
      </c>
      <c r="BI430" s="217">
        <f>IF(N430="nulová",J430,0)</f>
        <v>0</v>
      </c>
      <c r="BJ430" s="17" t="s">
        <v>81</v>
      </c>
      <c r="BK430" s="217">
        <f>ROUND(I430*H430,2)</f>
        <v>0</v>
      </c>
      <c r="BL430" s="17" t="s">
        <v>149</v>
      </c>
      <c r="BM430" s="216" t="s">
        <v>706</v>
      </c>
    </row>
    <row r="431" spans="1:65" s="2" customFormat="1" ht="29.25">
      <c r="A431" s="34"/>
      <c r="B431" s="35"/>
      <c r="C431" s="36"/>
      <c r="D431" s="220" t="s">
        <v>298</v>
      </c>
      <c r="E431" s="36"/>
      <c r="F431" s="262" t="s">
        <v>698</v>
      </c>
      <c r="G431" s="36"/>
      <c r="H431" s="36"/>
      <c r="I431" s="115"/>
      <c r="J431" s="36"/>
      <c r="K431" s="36"/>
      <c r="L431" s="39"/>
      <c r="M431" s="263"/>
      <c r="N431" s="264"/>
      <c r="O431" s="71"/>
      <c r="P431" s="71"/>
      <c r="Q431" s="71"/>
      <c r="R431" s="71"/>
      <c r="S431" s="71"/>
      <c r="T431" s="72"/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T431" s="17" t="s">
        <v>298</v>
      </c>
      <c r="AU431" s="17" t="s">
        <v>83</v>
      </c>
    </row>
    <row r="432" spans="1:65" s="13" customFormat="1">
      <c r="B432" s="218"/>
      <c r="C432" s="219"/>
      <c r="D432" s="220" t="s">
        <v>151</v>
      </c>
      <c r="E432" s="221" t="s">
        <v>1</v>
      </c>
      <c r="F432" s="222" t="s">
        <v>707</v>
      </c>
      <c r="G432" s="219"/>
      <c r="H432" s="223">
        <v>156.03</v>
      </c>
      <c r="I432" s="224"/>
      <c r="J432" s="219"/>
      <c r="K432" s="219"/>
      <c r="L432" s="225"/>
      <c r="M432" s="226"/>
      <c r="N432" s="227"/>
      <c r="O432" s="227"/>
      <c r="P432" s="227"/>
      <c r="Q432" s="227"/>
      <c r="R432" s="227"/>
      <c r="S432" s="227"/>
      <c r="T432" s="228"/>
      <c r="AT432" s="229" t="s">
        <v>151</v>
      </c>
      <c r="AU432" s="229" t="s">
        <v>83</v>
      </c>
      <c r="AV432" s="13" t="s">
        <v>83</v>
      </c>
      <c r="AW432" s="13" t="s">
        <v>30</v>
      </c>
      <c r="AX432" s="13" t="s">
        <v>81</v>
      </c>
      <c r="AY432" s="229" t="s">
        <v>143</v>
      </c>
    </row>
    <row r="433" spans="1:65" s="2" customFormat="1" ht="16.5" customHeight="1">
      <c r="A433" s="34"/>
      <c r="B433" s="35"/>
      <c r="C433" s="204" t="s">
        <v>708</v>
      </c>
      <c r="D433" s="204" t="s">
        <v>145</v>
      </c>
      <c r="E433" s="205" t="s">
        <v>709</v>
      </c>
      <c r="F433" s="206" t="s">
        <v>710</v>
      </c>
      <c r="G433" s="207" t="s">
        <v>254</v>
      </c>
      <c r="H433" s="208">
        <v>196.2</v>
      </c>
      <c r="I433" s="209"/>
      <c r="J433" s="210">
        <f>ROUND(I433*H433,2)</f>
        <v>0</v>
      </c>
      <c r="K433" s="211"/>
      <c r="L433" s="39"/>
      <c r="M433" s="212" t="s">
        <v>1</v>
      </c>
      <c r="N433" s="213" t="s">
        <v>38</v>
      </c>
      <c r="O433" s="71"/>
      <c r="P433" s="214">
        <f>O433*H433</f>
        <v>0</v>
      </c>
      <c r="Q433" s="214">
        <v>0</v>
      </c>
      <c r="R433" s="214">
        <f>Q433*H433</f>
        <v>0</v>
      </c>
      <c r="S433" s="214">
        <v>0</v>
      </c>
      <c r="T433" s="215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216" t="s">
        <v>149</v>
      </c>
      <c r="AT433" s="216" t="s">
        <v>145</v>
      </c>
      <c r="AU433" s="216" t="s">
        <v>83</v>
      </c>
      <c r="AY433" s="17" t="s">
        <v>143</v>
      </c>
      <c r="BE433" s="217">
        <f>IF(N433="základní",J433,0)</f>
        <v>0</v>
      </c>
      <c r="BF433" s="217">
        <f>IF(N433="snížená",J433,0)</f>
        <v>0</v>
      </c>
      <c r="BG433" s="217">
        <f>IF(N433="zákl. přenesená",J433,0)</f>
        <v>0</v>
      </c>
      <c r="BH433" s="217">
        <f>IF(N433="sníž. přenesená",J433,0)</f>
        <v>0</v>
      </c>
      <c r="BI433" s="217">
        <f>IF(N433="nulová",J433,0)</f>
        <v>0</v>
      </c>
      <c r="BJ433" s="17" t="s">
        <v>81</v>
      </c>
      <c r="BK433" s="217">
        <f>ROUND(I433*H433,2)</f>
        <v>0</v>
      </c>
      <c r="BL433" s="17" t="s">
        <v>149</v>
      </c>
      <c r="BM433" s="216" t="s">
        <v>711</v>
      </c>
    </row>
    <row r="434" spans="1:65" s="2" customFormat="1" ht="29.25">
      <c r="A434" s="34"/>
      <c r="B434" s="35"/>
      <c r="C434" s="36"/>
      <c r="D434" s="220" t="s">
        <v>298</v>
      </c>
      <c r="E434" s="36"/>
      <c r="F434" s="262" t="s">
        <v>698</v>
      </c>
      <c r="G434" s="36"/>
      <c r="H434" s="36"/>
      <c r="I434" s="115"/>
      <c r="J434" s="36"/>
      <c r="K434" s="36"/>
      <c r="L434" s="39"/>
      <c r="M434" s="263"/>
      <c r="N434" s="264"/>
      <c r="O434" s="71"/>
      <c r="P434" s="71"/>
      <c r="Q434" s="71"/>
      <c r="R434" s="71"/>
      <c r="S434" s="71"/>
      <c r="T434" s="72"/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T434" s="17" t="s">
        <v>298</v>
      </c>
      <c r="AU434" s="17" t="s">
        <v>83</v>
      </c>
    </row>
    <row r="435" spans="1:65" s="2" customFormat="1" ht="16.5" customHeight="1">
      <c r="A435" s="34"/>
      <c r="B435" s="35"/>
      <c r="C435" s="204" t="s">
        <v>712</v>
      </c>
      <c r="D435" s="204" t="s">
        <v>145</v>
      </c>
      <c r="E435" s="205" t="s">
        <v>713</v>
      </c>
      <c r="F435" s="206" t="s">
        <v>714</v>
      </c>
      <c r="G435" s="207" t="s">
        <v>469</v>
      </c>
      <c r="H435" s="208">
        <v>2</v>
      </c>
      <c r="I435" s="209"/>
      <c r="J435" s="210">
        <f>ROUND(I435*H435,2)</f>
        <v>0</v>
      </c>
      <c r="K435" s="211"/>
      <c r="L435" s="39"/>
      <c r="M435" s="212" t="s">
        <v>1</v>
      </c>
      <c r="N435" s="213" t="s">
        <v>38</v>
      </c>
      <c r="O435" s="71"/>
      <c r="P435" s="214">
        <f>O435*H435</f>
        <v>0</v>
      </c>
      <c r="Q435" s="214">
        <v>0</v>
      </c>
      <c r="R435" s="214">
        <f>Q435*H435</f>
        <v>0</v>
      </c>
      <c r="S435" s="214">
        <v>0</v>
      </c>
      <c r="T435" s="215">
        <f>S435*H435</f>
        <v>0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216" t="s">
        <v>149</v>
      </c>
      <c r="AT435" s="216" t="s">
        <v>145</v>
      </c>
      <c r="AU435" s="216" t="s">
        <v>83</v>
      </c>
      <c r="AY435" s="17" t="s">
        <v>143</v>
      </c>
      <c r="BE435" s="217">
        <f>IF(N435="základní",J435,0)</f>
        <v>0</v>
      </c>
      <c r="BF435" s="217">
        <f>IF(N435="snížená",J435,0)</f>
        <v>0</v>
      </c>
      <c r="BG435" s="217">
        <f>IF(N435="zákl. přenesená",J435,0)</f>
        <v>0</v>
      </c>
      <c r="BH435" s="217">
        <f>IF(N435="sníž. přenesená",J435,0)</f>
        <v>0</v>
      </c>
      <c r="BI435" s="217">
        <f>IF(N435="nulová",J435,0)</f>
        <v>0</v>
      </c>
      <c r="BJ435" s="17" t="s">
        <v>81</v>
      </c>
      <c r="BK435" s="217">
        <f>ROUND(I435*H435,2)</f>
        <v>0</v>
      </c>
      <c r="BL435" s="17" t="s">
        <v>149</v>
      </c>
      <c r="BM435" s="216" t="s">
        <v>715</v>
      </c>
    </row>
    <row r="436" spans="1:65" s="2" customFormat="1" ht="29.25">
      <c r="A436" s="34"/>
      <c r="B436" s="35"/>
      <c r="C436" s="36"/>
      <c r="D436" s="220" t="s">
        <v>298</v>
      </c>
      <c r="E436" s="36"/>
      <c r="F436" s="262" t="s">
        <v>716</v>
      </c>
      <c r="G436" s="36"/>
      <c r="H436" s="36"/>
      <c r="I436" s="115"/>
      <c r="J436" s="36"/>
      <c r="K436" s="36"/>
      <c r="L436" s="39"/>
      <c r="M436" s="263"/>
      <c r="N436" s="264"/>
      <c r="O436" s="71"/>
      <c r="P436" s="71"/>
      <c r="Q436" s="71"/>
      <c r="R436" s="71"/>
      <c r="S436" s="71"/>
      <c r="T436" s="72"/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T436" s="17" t="s">
        <v>298</v>
      </c>
      <c r="AU436" s="17" t="s">
        <v>83</v>
      </c>
    </row>
    <row r="437" spans="1:65" s="2" customFormat="1" ht="16.5" customHeight="1">
      <c r="A437" s="34"/>
      <c r="B437" s="35"/>
      <c r="C437" s="204" t="s">
        <v>717</v>
      </c>
      <c r="D437" s="204" t="s">
        <v>145</v>
      </c>
      <c r="E437" s="205" t="s">
        <v>718</v>
      </c>
      <c r="F437" s="206" t="s">
        <v>719</v>
      </c>
      <c r="G437" s="207" t="s">
        <v>663</v>
      </c>
      <c r="H437" s="208">
        <v>6</v>
      </c>
      <c r="I437" s="209"/>
      <c r="J437" s="210">
        <f>ROUND(I437*H437,2)</f>
        <v>0</v>
      </c>
      <c r="K437" s="211"/>
      <c r="L437" s="39"/>
      <c r="M437" s="212" t="s">
        <v>1</v>
      </c>
      <c r="N437" s="213" t="s">
        <v>38</v>
      </c>
      <c r="O437" s="71"/>
      <c r="P437" s="214">
        <f>O437*H437</f>
        <v>0</v>
      </c>
      <c r="Q437" s="214">
        <v>0</v>
      </c>
      <c r="R437" s="214">
        <f>Q437*H437</f>
        <v>0</v>
      </c>
      <c r="S437" s="214">
        <v>0</v>
      </c>
      <c r="T437" s="215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216" t="s">
        <v>149</v>
      </c>
      <c r="AT437" s="216" t="s">
        <v>145</v>
      </c>
      <c r="AU437" s="216" t="s">
        <v>83</v>
      </c>
      <c r="AY437" s="17" t="s">
        <v>143</v>
      </c>
      <c r="BE437" s="217">
        <f>IF(N437="základní",J437,0)</f>
        <v>0</v>
      </c>
      <c r="BF437" s="217">
        <f>IF(N437="snížená",J437,0)</f>
        <v>0</v>
      </c>
      <c r="BG437" s="217">
        <f>IF(N437="zákl. přenesená",J437,0)</f>
        <v>0</v>
      </c>
      <c r="BH437" s="217">
        <f>IF(N437="sníž. přenesená",J437,0)</f>
        <v>0</v>
      </c>
      <c r="BI437" s="217">
        <f>IF(N437="nulová",J437,0)</f>
        <v>0</v>
      </c>
      <c r="BJ437" s="17" t="s">
        <v>81</v>
      </c>
      <c r="BK437" s="217">
        <f>ROUND(I437*H437,2)</f>
        <v>0</v>
      </c>
      <c r="BL437" s="17" t="s">
        <v>149</v>
      </c>
      <c r="BM437" s="216" t="s">
        <v>720</v>
      </c>
    </row>
    <row r="438" spans="1:65" s="2" customFormat="1" ht="48.75">
      <c r="A438" s="34"/>
      <c r="B438" s="35"/>
      <c r="C438" s="36"/>
      <c r="D438" s="220" t="s">
        <v>298</v>
      </c>
      <c r="E438" s="36"/>
      <c r="F438" s="262" t="s">
        <v>721</v>
      </c>
      <c r="G438" s="36"/>
      <c r="H438" s="36"/>
      <c r="I438" s="115"/>
      <c r="J438" s="36"/>
      <c r="K438" s="36"/>
      <c r="L438" s="39"/>
      <c r="M438" s="263"/>
      <c r="N438" s="264"/>
      <c r="O438" s="71"/>
      <c r="P438" s="71"/>
      <c r="Q438" s="71"/>
      <c r="R438" s="71"/>
      <c r="S438" s="71"/>
      <c r="T438" s="72"/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T438" s="17" t="s">
        <v>298</v>
      </c>
      <c r="AU438" s="17" t="s">
        <v>83</v>
      </c>
    </row>
    <row r="439" spans="1:65" s="2" customFormat="1" ht="16.5" customHeight="1">
      <c r="A439" s="34"/>
      <c r="B439" s="35"/>
      <c r="C439" s="204" t="s">
        <v>722</v>
      </c>
      <c r="D439" s="204" t="s">
        <v>145</v>
      </c>
      <c r="E439" s="205" t="s">
        <v>723</v>
      </c>
      <c r="F439" s="206" t="s">
        <v>724</v>
      </c>
      <c r="G439" s="207" t="s">
        <v>663</v>
      </c>
      <c r="H439" s="208">
        <v>2</v>
      </c>
      <c r="I439" s="209"/>
      <c r="J439" s="210">
        <f>ROUND(I439*H439,2)</f>
        <v>0</v>
      </c>
      <c r="K439" s="211"/>
      <c r="L439" s="39"/>
      <c r="M439" s="212" t="s">
        <v>1</v>
      </c>
      <c r="N439" s="213" t="s">
        <v>38</v>
      </c>
      <c r="O439" s="71"/>
      <c r="P439" s="214">
        <f>O439*H439</f>
        <v>0</v>
      </c>
      <c r="Q439" s="214">
        <v>0</v>
      </c>
      <c r="R439" s="214">
        <f>Q439*H439</f>
        <v>0</v>
      </c>
      <c r="S439" s="214">
        <v>0</v>
      </c>
      <c r="T439" s="215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216" t="s">
        <v>149</v>
      </c>
      <c r="AT439" s="216" t="s">
        <v>145</v>
      </c>
      <c r="AU439" s="216" t="s">
        <v>83</v>
      </c>
      <c r="AY439" s="17" t="s">
        <v>143</v>
      </c>
      <c r="BE439" s="217">
        <f>IF(N439="základní",J439,0)</f>
        <v>0</v>
      </c>
      <c r="BF439" s="217">
        <f>IF(N439="snížená",J439,0)</f>
        <v>0</v>
      </c>
      <c r="BG439" s="217">
        <f>IF(N439="zákl. přenesená",J439,0)</f>
        <v>0</v>
      </c>
      <c r="BH439" s="217">
        <f>IF(N439="sníž. přenesená",J439,0)</f>
        <v>0</v>
      </c>
      <c r="BI439" s="217">
        <f>IF(N439="nulová",J439,0)</f>
        <v>0</v>
      </c>
      <c r="BJ439" s="17" t="s">
        <v>81</v>
      </c>
      <c r="BK439" s="217">
        <f>ROUND(I439*H439,2)</f>
        <v>0</v>
      </c>
      <c r="BL439" s="17" t="s">
        <v>149</v>
      </c>
      <c r="BM439" s="216" t="s">
        <v>725</v>
      </c>
    </row>
    <row r="440" spans="1:65" s="2" customFormat="1" ht="19.5">
      <c r="A440" s="34"/>
      <c r="B440" s="35"/>
      <c r="C440" s="36"/>
      <c r="D440" s="220" t="s">
        <v>298</v>
      </c>
      <c r="E440" s="36"/>
      <c r="F440" s="262" t="s">
        <v>726</v>
      </c>
      <c r="G440" s="36"/>
      <c r="H440" s="36"/>
      <c r="I440" s="115"/>
      <c r="J440" s="36"/>
      <c r="K440" s="36"/>
      <c r="L440" s="39"/>
      <c r="M440" s="263"/>
      <c r="N440" s="264"/>
      <c r="O440" s="71"/>
      <c r="P440" s="71"/>
      <c r="Q440" s="71"/>
      <c r="R440" s="71"/>
      <c r="S440" s="71"/>
      <c r="T440" s="72"/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T440" s="17" t="s">
        <v>298</v>
      </c>
      <c r="AU440" s="17" t="s">
        <v>83</v>
      </c>
    </row>
    <row r="441" spans="1:65" s="2" customFormat="1" ht="16.5" customHeight="1">
      <c r="A441" s="34"/>
      <c r="B441" s="35"/>
      <c r="C441" s="204" t="s">
        <v>727</v>
      </c>
      <c r="D441" s="204" t="s">
        <v>145</v>
      </c>
      <c r="E441" s="205" t="s">
        <v>728</v>
      </c>
      <c r="F441" s="206" t="s">
        <v>729</v>
      </c>
      <c r="G441" s="207" t="s">
        <v>469</v>
      </c>
      <c r="H441" s="208">
        <v>10</v>
      </c>
      <c r="I441" s="209"/>
      <c r="J441" s="210">
        <f>ROUND(I441*H441,2)</f>
        <v>0</v>
      </c>
      <c r="K441" s="211"/>
      <c r="L441" s="39"/>
      <c r="M441" s="212" t="s">
        <v>1</v>
      </c>
      <c r="N441" s="213" t="s">
        <v>38</v>
      </c>
      <c r="O441" s="71"/>
      <c r="P441" s="214">
        <f>O441*H441</f>
        <v>0</v>
      </c>
      <c r="Q441" s="214">
        <v>0</v>
      </c>
      <c r="R441" s="214">
        <f>Q441*H441</f>
        <v>0</v>
      </c>
      <c r="S441" s="214">
        <v>0</v>
      </c>
      <c r="T441" s="215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216" t="s">
        <v>149</v>
      </c>
      <c r="AT441" s="216" t="s">
        <v>145</v>
      </c>
      <c r="AU441" s="216" t="s">
        <v>83</v>
      </c>
      <c r="AY441" s="17" t="s">
        <v>143</v>
      </c>
      <c r="BE441" s="217">
        <f>IF(N441="základní",J441,0)</f>
        <v>0</v>
      </c>
      <c r="BF441" s="217">
        <f>IF(N441="snížená",J441,0)</f>
        <v>0</v>
      </c>
      <c r="BG441" s="217">
        <f>IF(N441="zákl. přenesená",J441,0)</f>
        <v>0</v>
      </c>
      <c r="BH441" s="217">
        <f>IF(N441="sníž. přenesená",J441,0)</f>
        <v>0</v>
      </c>
      <c r="BI441" s="217">
        <f>IF(N441="nulová",J441,0)</f>
        <v>0</v>
      </c>
      <c r="BJ441" s="17" t="s">
        <v>81</v>
      </c>
      <c r="BK441" s="217">
        <f>ROUND(I441*H441,2)</f>
        <v>0</v>
      </c>
      <c r="BL441" s="17" t="s">
        <v>149</v>
      </c>
      <c r="BM441" s="216" t="s">
        <v>730</v>
      </c>
    </row>
    <row r="442" spans="1:65" s="2" customFormat="1" ht="16.5" customHeight="1">
      <c r="A442" s="34"/>
      <c r="B442" s="35"/>
      <c r="C442" s="204" t="s">
        <v>731</v>
      </c>
      <c r="D442" s="204" t="s">
        <v>145</v>
      </c>
      <c r="E442" s="205" t="s">
        <v>732</v>
      </c>
      <c r="F442" s="206" t="s">
        <v>733</v>
      </c>
      <c r="G442" s="207" t="s">
        <v>206</v>
      </c>
      <c r="H442" s="208">
        <v>6.54</v>
      </c>
      <c r="I442" s="209"/>
      <c r="J442" s="210">
        <f>ROUND(I442*H442,2)</f>
        <v>0</v>
      </c>
      <c r="K442" s="211"/>
      <c r="L442" s="39"/>
      <c r="M442" s="212" t="s">
        <v>1</v>
      </c>
      <c r="N442" s="213" t="s">
        <v>38</v>
      </c>
      <c r="O442" s="71"/>
      <c r="P442" s="214">
        <f>O442*H442</f>
        <v>0</v>
      </c>
      <c r="Q442" s="214">
        <v>0</v>
      </c>
      <c r="R442" s="214">
        <f>Q442*H442</f>
        <v>0</v>
      </c>
      <c r="S442" s="214">
        <v>0</v>
      </c>
      <c r="T442" s="215">
        <f>S442*H442</f>
        <v>0</v>
      </c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R442" s="216" t="s">
        <v>149</v>
      </c>
      <c r="AT442" s="216" t="s">
        <v>145</v>
      </c>
      <c r="AU442" s="216" t="s">
        <v>83</v>
      </c>
      <c r="AY442" s="17" t="s">
        <v>143</v>
      </c>
      <c r="BE442" s="217">
        <f>IF(N442="základní",J442,0)</f>
        <v>0</v>
      </c>
      <c r="BF442" s="217">
        <f>IF(N442="snížená",J442,0)</f>
        <v>0</v>
      </c>
      <c r="BG442" s="217">
        <f>IF(N442="zákl. přenesená",J442,0)</f>
        <v>0</v>
      </c>
      <c r="BH442" s="217">
        <f>IF(N442="sníž. přenesená",J442,0)</f>
        <v>0</v>
      </c>
      <c r="BI442" s="217">
        <f>IF(N442="nulová",J442,0)</f>
        <v>0</v>
      </c>
      <c r="BJ442" s="17" t="s">
        <v>81</v>
      </c>
      <c r="BK442" s="217">
        <f>ROUND(I442*H442,2)</f>
        <v>0</v>
      </c>
      <c r="BL442" s="17" t="s">
        <v>149</v>
      </c>
      <c r="BM442" s="216" t="s">
        <v>734</v>
      </c>
    </row>
    <row r="443" spans="1:65" s="2" customFormat="1" ht="29.25">
      <c r="A443" s="34"/>
      <c r="B443" s="35"/>
      <c r="C443" s="36"/>
      <c r="D443" s="220" t="s">
        <v>298</v>
      </c>
      <c r="E443" s="36"/>
      <c r="F443" s="262" t="s">
        <v>735</v>
      </c>
      <c r="G443" s="36"/>
      <c r="H443" s="36"/>
      <c r="I443" s="115"/>
      <c r="J443" s="36"/>
      <c r="K443" s="36"/>
      <c r="L443" s="39"/>
      <c r="M443" s="263"/>
      <c r="N443" s="264"/>
      <c r="O443" s="71"/>
      <c r="P443" s="71"/>
      <c r="Q443" s="71"/>
      <c r="R443" s="71"/>
      <c r="S443" s="71"/>
      <c r="T443" s="72"/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T443" s="17" t="s">
        <v>298</v>
      </c>
      <c r="AU443" s="17" t="s">
        <v>83</v>
      </c>
    </row>
    <row r="444" spans="1:65" s="13" customFormat="1">
      <c r="B444" s="218"/>
      <c r="C444" s="219"/>
      <c r="D444" s="220" t="s">
        <v>151</v>
      </c>
      <c r="E444" s="221" t="s">
        <v>1</v>
      </c>
      <c r="F444" s="222" t="s">
        <v>736</v>
      </c>
      <c r="G444" s="219"/>
      <c r="H444" s="223">
        <v>3.92</v>
      </c>
      <c r="I444" s="224"/>
      <c r="J444" s="219"/>
      <c r="K444" s="219"/>
      <c r="L444" s="225"/>
      <c r="M444" s="226"/>
      <c r="N444" s="227"/>
      <c r="O444" s="227"/>
      <c r="P444" s="227"/>
      <c r="Q444" s="227"/>
      <c r="R444" s="227"/>
      <c r="S444" s="227"/>
      <c r="T444" s="228"/>
      <c r="AT444" s="229" t="s">
        <v>151</v>
      </c>
      <c r="AU444" s="229" t="s">
        <v>83</v>
      </c>
      <c r="AV444" s="13" t="s">
        <v>83</v>
      </c>
      <c r="AW444" s="13" t="s">
        <v>30</v>
      </c>
      <c r="AX444" s="13" t="s">
        <v>73</v>
      </c>
      <c r="AY444" s="229" t="s">
        <v>143</v>
      </c>
    </row>
    <row r="445" spans="1:65" s="13" customFormat="1">
      <c r="B445" s="218"/>
      <c r="C445" s="219"/>
      <c r="D445" s="220" t="s">
        <v>151</v>
      </c>
      <c r="E445" s="221" t="s">
        <v>1</v>
      </c>
      <c r="F445" s="222" t="s">
        <v>737</v>
      </c>
      <c r="G445" s="219"/>
      <c r="H445" s="223">
        <v>2.62</v>
      </c>
      <c r="I445" s="224"/>
      <c r="J445" s="219"/>
      <c r="K445" s="219"/>
      <c r="L445" s="225"/>
      <c r="M445" s="226"/>
      <c r="N445" s="227"/>
      <c r="O445" s="227"/>
      <c r="P445" s="227"/>
      <c r="Q445" s="227"/>
      <c r="R445" s="227"/>
      <c r="S445" s="227"/>
      <c r="T445" s="228"/>
      <c r="AT445" s="229" t="s">
        <v>151</v>
      </c>
      <c r="AU445" s="229" t="s">
        <v>83</v>
      </c>
      <c r="AV445" s="13" t="s">
        <v>83</v>
      </c>
      <c r="AW445" s="13" t="s">
        <v>30</v>
      </c>
      <c r="AX445" s="13" t="s">
        <v>73</v>
      </c>
      <c r="AY445" s="229" t="s">
        <v>143</v>
      </c>
    </row>
    <row r="446" spans="1:65" s="14" customFormat="1">
      <c r="B446" s="230"/>
      <c r="C446" s="231"/>
      <c r="D446" s="220" t="s">
        <v>151</v>
      </c>
      <c r="E446" s="232" t="s">
        <v>1</v>
      </c>
      <c r="F446" s="233" t="s">
        <v>155</v>
      </c>
      <c r="G446" s="231"/>
      <c r="H446" s="234">
        <v>6.54</v>
      </c>
      <c r="I446" s="235"/>
      <c r="J446" s="231"/>
      <c r="K446" s="231"/>
      <c r="L446" s="236"/>
      <c r="M446" s="237"/>
      <c r="N446" s="238"/>
      <c r="O446" s="238"/>
      <c r="P446" s="238"/>
      <c r="Q446" s="238"/>
      <c r="R446" s="238"/>
      <c r="S446" s="238"/>
      <c r="T446" s="239"/>
      <c r="AT446" s="240" t="s">
        <v>151</v>
      </c>
      <c r="AU446" s="240" t="s">
        <v>83</v>
      </c>
      <c r="AV446" s="14" t="s">
        <v>149</v>
      </c>
      <c r="AW446" s="14" t="s">
        <v>30</v>
      </c>
      <c r="AX446" s="14" t="s">
        <v>81</v>
      </c>
      <c r="AY446" s="240" t="s">
        <v>143</v>
      </c>
    </row>
    <row r="447" spans="1:65" s="2" customFormat="1" ht="21.75" customHeight="1">
      <c r="A447" s="34"/>
      <c r="B447" s="35"/>
      <c r="C447" s="204" t="s">
        <v>738</v>
      </c>
      <c r="D447" s="204" t="s">
        <v>145</v>
      </c>
      <c r="E447" s="205" t="s">
        <v>739</v>
      </c>
      <c r="F447" s="206" t="s">
        <v>740</v>
      </c>
      <c r="G447" s="207" t="s">
        <v>663</v>
      </c>
      <c r="H447" s="208">
        <v>1</v>
      </c>
      <c r="I447" s="209"/>
      <c r="J447" s="210">
        <f>ROUND(I447*H447,2)</f>
        <v>0</v>
      </c>
      <c r="K447" s="211"/>
      <c r="L447" s="39"/>
      <c r="M447" s="212" t="s">
        <v>1</v>
      </c>
      <c r="N447" s="213" t="s">
        <v>38</v>
      </c>
      <c r="O447" s="71"/>
      <c r="P447" s="214">
        <f>O447*H447</f>
        <v>0</v>
      </c>
      <c r="Q447" s="214">
        <v>0</v>
      </c>
      <c r="R447" s="214">
        <f>Q447*H447</f>
        <v>0</v>
      </c>
      <c r="S447" s="214">
        <v>0</v>
      </c>
      <c r="T447" s="215">
        <f>S447*H447</f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216" t="s">
        <v>149</v>
      </c>
      <c r="AT447" s="216" t="s">
        <v>145</v>
      </c>
      <c r="AU447" s="216" t="s">
        <v>83</v>
      </c>
      <c r="AY447" s="17" t="s">
        <v>143</v>
      </c>
      <c r="BE447" s="217">
        <f>IF(N447="základní",J447,0)</f>
        <v>0</v>
      </c>
      <c r="BF447" s="217">
        <f>IF(N447="snížená",J447,0)</f>
        <v>0</v>
      </c>
      <c r="BG447" s="217">
        <f>IF(N447="zákl. přenesená",J447,0)</f>
        <v>0</v>
      </c>
      <c r="BH447" s="217">
        <f>IF(N447="sníž. přenesená",J447,0)</f>
        <v>0</v>
      </c>
      <c r="BI447" s="217">
        <f>IF(N447="nulová",J447,0)</f>
        <v>0</v>
      </c>
      <c r="BJ447" s="17" t="s">
        <v>81</v>
      </c>
      <c r="BK447" s="217">
        <f>ROUND(I447*H447,2)</f>
        <v>0</v>
      </c>
      <c r="BL447" s="17" t="s">
        <v>149</v>
      </c>
      <c r="BM447" s="216" t="s">
        <v>741</v>
      </c>
    </row>
    <row r="448" spans="1:65" s="2" customFormat="1" ht="19.5">
      <c r="A448" s="34"/>
      <c r="B448" s="35"/>
      <c r="C448" s="36"/>
      <c r="D448" s="220" t="s">
        <v>298</v>
      </c>
      <c r="E448" s="36"/>
      <c r="F448" s="262" t="s">
        <v>742</v>
      </c>
      <c r="G448" s="36"/>
      <c r="H448" s="36"/>
      <c r="I448" s="115"/>
      <c r="J448" s="36"/>
      <c r="K448" s="36"/>
      <c r="L448" s="39"/>
      <c r="M448" s="263"/>
      <c r="N448" s="264"/>
      <c r="O448" s="71"/>
      <c r="P448" s="71"/>
      <c r="Q448" s="71"/>
      <c r="R448" s="71"/>
      <c r="S448" s="71"/>
      <c r="T448" s="72"/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T448" s="17" t="s">
        <v>298</v>
      </c>
      <c r="AU448" s="17" t="s">
        <v>83</v>
      </c>
    </row>
    <row r="449" spans="1:65" s="2" customFormat="1" ht="16.5" customHeight="1">
      <c r="A449" s="34"/>
      <c r="B449" s="35"/>
      <c r="C449" s="204" t="s">
        <v>743</v>
      </c>
      <c r="D449" s="204" t="s">
        <v>145</v>
      </c>
      <c r="E449" s="205" t="s">
        <v>744</v>
      </c>
      <c r="F449" s="206" t="s">
        <v>745</v>
      </c>
      <c r="G449" s="207" t="s">
        <v>254</v>
      </c>
      <c r="H449" s="208">
        <v>110.21</v>
      </c>
      <c r="I449" s="209"/>
      <c r="J449" s="210">
        <f>ROUND(I449*H449,2)</f>
        <v>0</v>
      </c>
      <c r="K449" s="211"/>
      <c r="L449" s="39"/>
      <c r="M449" s="212" t="s">
        <v>1</v>
      </c>
      <c r="N449" s="213" t="s">
        <v>38</v>
      </c>
      <c r="O449" s="71"/>
      <c r="P449" s="214">
        <f>O449*H449</f>
        <v>0</v>
      </c>
      <c r="Q449" s="214">
        <v>0</v>
      </c>
      <c r="R449" s="214">
        <f>Q449*H449</f>
        <v>0</v>
      </c>
      <c r="S449" s="214">
        <v>0</v>
      </c>
      <c r="T449" s="215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216" t="s">
        <v>149</v>
      </c>
      <c r="AT449" s="216" t="s">
        <v>145</v>
      </c>
      <c r="AU449" s="216" t="s">
        <v>83</v>
      </c>
      <c r="AY449" s="17" t="s">
        <v>143</v>
      </c>
      <c r="BE449" s="217">
        <f>IF(N449="základní",J449,0)</f>
        <v>0</v>
      </c>
      <c r="BF449" s="217">
        <f>IF(N449="snížená",J449,0)</f>
        <v>0</v>
      </c>
      <c r="BG449" s="217">
        <f>IF(N449="zákl. přenesená",J449,0)</f>
        <v>0</v>
      </c>
      <c r="BH449" s="217">
        <f>IF(N449="sníž. přenesená",J449,0)</f>
        <v>0</v>
      </c>
      <c r="BI449" s="217">
        <f>IF(N449="nulová",J449,0)</f>
        <v>0</v>
      </c>
      <c r="BJ449" s="17" t="s">
        <v>81</v>
      </c>
      <c r="BK449" s="217">
        <f>ROUND(I449*H449,2)</f>
        <v>0</v>
      </c>
      <c r="BL449" s="17" t="s">
        <v>149</v>
      </c>
      <c r="BM449" s="216" t="s">
        <v>746</v>
      </c>
    </row>
    <row r="450" spans="1:65" s="2" customFormat="1" ht="16.5" customHeight="1">
      <c r="A450" s="34"/>
      <c r="B450" s="35"/>
      <c r="C450" s="204" t="s">
        <v>747</v>
      </c>
      <c r="D450" s="204" t="s">
        <v>145</v>
      </c>
      <c r="E450" s="205" t="s">
        <v>748</v>
      </c>
      <c r="F450" s="206" t="s">
        <v>749</v>
      </c>
      <c r="G450" s="207" t="s">
        <v>469</v>
      </c>
      <c r="H450" s="208">
        <v>8</v>
      </c>
      <c r="I450" s="209"/>
      <c r="J450" s="210">
        <f>ROUND(I450*H450,2)</f>
        <v>0</v>
      </c>
      <c r="K450" s="211"/>
      <c r="L450" s="39"/>
      <c r="M450" s="212" t="s">
        <v>1</v>
      </c>
      <c r="N450" s="213" t="s">
        <v>38</v>
      </c>
      <c r="O450" s="71"/>
      <c r="P450" s="214">
        <f>O450*H450</f>
        <v>0</v>
      </c>
      <c r="Q450" s="214">
        <v>0</v>
      </c>
      <c r="R450" s="214">
        <f>Q450*H450</f>
        <v>0</v>
      </c>
      <c r="S450" s="214">
        <v>0</v>
      </c>
      <c r="T450" s="215">
        <f>S450*H450</f>
        <v>0</v>
      </c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R450" s="216" t="s">
        <v>149</v>
      </c>
      <c r="AT450" s="216" t="s">
        <v>145</v>
      </c>
      <c r="AU450" s="216" t="s">
        <v>83</v>
      </c>
      <c r="AY450" s="17" t="s">
        <v>143</v>
      </c>
      <c r="BE450" s="217">
        <f>IF(N450="základní",J450,0)</f>
        <v>0</v>
      </c>
      <c r="BF450" s="217">
        <f>IF(N450="snížená",J450,0)</f>
        <v>0</v>
      </c>
      <c r="BG450" s="217">
        <f>IF(N450="zákl. přenesená",J450,0)</f>
        <v>0</v>
      </c>
      <c r="BH450" s="217">
        <f>IF(N450="sníž. přenesená",J450,0)</f>
        <v>0</v>
      </c>
      <c r="BI450" s="217">
        <f>IF(N450="nulová",J450,0)</f>
        <v>0</v>
      </c>
      <c r="BJ450" s="17" t="s">
        <v>81</v>
      </c>
      <c r="BK450" s="217">
        <f>ROUND(I450*H450,2)</f>
        <v>0</v>
      </c>
      <c r="BL450" s="17" t="s">
        <v>149</v>
      </c>
      <c r="BM450" s="216" t="s">
        <v>750</v>
      </c>
    </row>
    <row r="451" spans="1:65" s="2" customFormat="1" ht="19.5">
      <c r="A451" s="34"/>
      <c r="B451" s="35"/>
      <c r="C451" s="36"/>
      <c r="D451" s="220" t="s">
        <v>298</v>
      </c>
      <c r="E451" s="36"/>
      <c r="F451" s="262" t="s">
        <v>751</v>
      </c>
      <c r="G451" s="36"/>
      <c r="H451" s="36"/>
      <c r="I451" s="115"/>
      <c r="J451" s="36"/>
      <c r="K451" s="36"/>
      <c r="L451" s="39"/>
      <c r="M451" s="263"/>
      <c r="N451" s="264"/>
      <c r="O451" s="71"/>
      <c r="P451" s="71"/>
      <c r="Q451" s="71"/>
      <c r="R451" s="71"/>
      <c r="S451" s="71"/>
      <c r="T451" s="72"/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T451" s="17" t="s">
        <v>298</v>
      </c>
      <c r="AU451" s="17" t="s">
        <v>83</v>
      </c>
    </row>
    <row r="452" spans="1:65" s="2" customFormat="1" ht="21.75" customHeight="1">
      <c r="A452" s="34"/>
      <c r="B452" s="35"/>
      <c r="C452" s="204" t="s">
        <v>752</v>
      </c>
      <c r="D452" s="204" t="s">
        <v>145</v>
      </c>
      <c r="E452" s="205" t="s">
        <v>753</v>
      </c>
      <c r="F452" s="206" t="s">
        <v>754</v>
      </c>
      <c r="G452" s="207" t="s">
        <v>469</v>
      </c>
      <c r="H452" s="208">
        <v>7</v>
      </c>
      <c r="I452" s="209"/>
      <c r="J452" s="210">
        <f>ROUND(I452*H452,2)</f>
        <v>0</v>
      </c>
      <c r="K452" s="211"/>
      <c r="L452" s="39"/>
      <c r="M452" s="212" t="s">
        <v>1</v>
      </c>
      <c r="N452" s="213" t="s">
        <v>38</v>
      </c>
      <c r="O452" s="71"/>
      <c r="P452" s="214">
        <f>O452*H452</f>
        <v>0</v>
      </c>
      <c r="Q452" s="214">
        <v>5.5999999999999999E-3</v>
      </c>
      <c r="R452" s="214">
        <f>Q452*H452</f>
        <v>3.9199999999999999E-2</v>
      </c>
      <c r="S452" s="214">
        <v>0</v>
      </c>
      <c r="T452" s="215">
        <f>S452*H452</f>
        <v>0</v>
      </c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R452" s="216" t="s">
        <v>149</v>
      </c>
      <c r="AT452" s="216" t="s">
        <v>145</v>
      </c>
      <c r="AU452" s="216" t="s">
        <v>83</v>
      </c>
      <c r="AY452" s="17" t="s">
        <v>143</v>
      </c>
      <c r="BE452" s="217">
        <f>IF(N452="základní",J452,0)</f>
        <v>0</v>
      </c>
      <c r="BF452" s="217">
        <f>IF(N452="snížená",J452,0)</f>
        <v>0</v>
      </c>
      <c r="BG452" s="217">
        <f>IF(N452="zákl. přenesená",J452,0)</f>
        <v>0</v>
      </c>
      <c r="BH452" s="217">
        <f>IF(N452="sníž. přenesená",J452,0)</f>
        <v>0</v>
      </c>
      <c r="BI452" s="217">
        <f>IF(N452="nulová",J452,0)</f>
        <v>0</v>
      </c>
      <c r="BJ452" s="17" t="s">
        <v>81</v>
      </c>
      <c r="BK452" s="217">
        <f>ROUND(I452*H452,2)</f>
        <v>0</v>
      </c>
      <c r="BL452" s="17" t="s">
        <v>149</v>
      </c>
      <c r="BM452" s="216" t="s">
        <v>755</v>
      </c>
    </row>
    <row r="453" spans="1:65" s="2" customFormat="1" ht="19.5">
      <c r="A453" s="34"/>
      <c r="B453" s="35"/>
      <c r="C453" s="36"/>
      <c r="D453" s="220" t="s">
        <v>298</v>
      </c>
      <c r="E453" s="36"/>
      <c r="F453" s="262" t="s">
        <v>756</v>
      </c>
      <c r="G453" s="36"/>
      <c r="H453" s="36"/>
      <c r="I453" s="115"/>
      <c r="J453" s="36"/>
      <c r="K453" s="36"/>
      <c r="L453" s="39"/>
      <c r="M453" s="263"/>
      <c r="N453" s="264"/>
      <c r="O453" s="71"/>
      <c r="P453" s="71"/>
      <c r="Q453" s="71"/>
      <c r="R453" s="71"/>
      <c r="S453" s="71"/>
      <c r="T453" s="72"/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T453" s="17" t="s">
        <v>298</v>
      </c>
      <c r="AU453" s="17" t="s">
        <v>83</v>
      </c>
    </row>
    <row r="454" spans="1:65" s="2" customFormat="1" ht="16.5" customHeight="1">
      <c r="A454" s="34"/>
      <c r="B454" s="35"/>
      <c r="C454" s="204" t="s">
        <v>757</v>
      </c>
      <c r="D454" s="204" t="s">
        <v>145</v>
      </c>
      <c r="E454" s="205" t="s">
        <v>758</v>
      </c>
      <c r="F454" s="206" t="s">
        <v>759</v>
      </c>
      <c r="G454" s="207" t="s">
        <v>469</v>
      </c>
      <c r="H454" s="208">
        <v>1</v>
      </c>
      <c r="I454" s="209"/>
      <c r="J454" s="210">
        <f>ROUND(I454*H454,2)</f>
        <v>0</v>
      </c>
      <c r="K454" s="211"/>
      <c r="L454" s="39"/>
      <c r="M454" s="212" t="s">
        <v>1</v>
      </c>
      <c r="N454" s="213" t="s">
        <v>38</v>
      </c>
      <c r="O454" s="71"/>
      <c r="P454" s="214">
        <f>O454*H454</f>
        <v>0</v>
      </c>
      <c r="Q454" s="214">
        <v>0.01</v>
      </c>
      <c r="R454" s="214">
        <f>Q454*H454</f>
        <v>0.01</v>
      </c>
      <c r="S454" s="214">
        <v>0</v>
      </c>
      <c r="T454" s="215">
        <f>S454*H454</f>
        <v>0</v>
      </c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R454" s="216" t="s">
        <v>149</v>
      </c>
      <c r="AT454" s="216" t="s">
        <v>145</v>
      </c>
      <c r="AU454" s="216" t="s">
        <v>83</v>
      </c>
      <c r="AY454" s="17" t="s">
        <v>143</v>
      </c>
      <c r="BE454" s="217">
        <f>IF(N454="základní",J454,0)</f>
        <v>0</v>
      </c>
      <c r="BF454" s="217">
        <f>IF(N454="snížená",J454,0)</f>
        <v>0</v>
      </c>
      <c r="BG454" s="217">
        <f>IF(N454="zákl. přenesená",J454,0)</f>
        <v>0</v>
      </c>
      <c r="BH454" s="217">
        <f>IF(N454="sníž. přenesená",J454,0)</f>
        <v>0</v>
      </c>
      <c r="BI454" s="217">
        <f>IF(N454="nulová",J454,0)</f>
        <v>0</v>
      </c>
      <c r="BJ454" s="17" t="s">
        <v>81</v>
      </c>
      <c r="BK454" s="217">
        <f>ROUND(I454*H454,2)</f>
        <v>0</v>
      </c>
      <c r="BL454" s="17" t="s">
        <v>149</v>
      </c>
      <c r="BM454" s="216" t="s">
        <v>760</v>
      </c>
    </row>
    <row r="455" spans="1:65" s="2" customFormat="1" ht="19.5">
      <c r="A455" s="34"/>
      <c r="B455" s="35"/>
      <c r="C455" s="36"/>
      <c r="D455" s="220" t="s">
        <v>298</v>
      </c>
      <c r="E455" s="36"/>
      <c r="F455" s="262" t="s">
        <v>761</v>
      </c>
      <c r="G455" s="36"/>
      <c r="H455" s="36"/>
      <c r="I455" s="115"/>
      <c r="J455" s="36"/>
      <c r="K455" s="36"/>
      <c r="L455" s="39"/>
      <c r="M455" s="263"/>
      <c r="N455" s="264"/>
      <c r="O455" s="71"/>
      <c r="P455" s="71"/>
      <c r="Q455" s="71"/>
      <c r="R455" s="71"/>
      <c r="S455" s="71"/>
      <c r="T455" s="72"/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T455" s="17" t="s">
        <v>298</v>
      </c>
      <c r="AU455" s="17" t="s">
        <v>83</v>
      </c>
    </row>
    <row r="456" spans="1:65" s="12" customFormat="1" ht="22.9" customHeight="1">
      <c r="B456" s="188"/>
      <c r="C456" s="189"/>
      <c r="D456" s="190" t="s">
        <v>72</v>
      </c>
      <c r="E456" s="202" t="s">
        <v>762</v>
      </c>
      <c r="F456" s="202" t="s">
        <v>763</v>
      </c>
      <c r="G456" s="189"/>
      <c r="H456" s="189"/>
      <c r="I456" s="192"/>
      <c r="J456" s="203">
        <f>BK456</f>
        <v>0</v>
      </c>
      <c r="K456" s="189"/>
      <c r="L456" s="194"/>
      <c r="M456" s="195"/>
      <c r="N456" s="196"/>
      <c r="O456" s="196"/>
      <c r="P456" s="197">
        <f>SUM(P457:P468)</f>
        <v>0</v>
      </c>
      <c r="Q456" s="196"/>
      <c r="R456" s="197">
        <f>SUM(R457:R468)</f>
        <v>0</v>
      </c>
      <c r="S456" s="196"/>
      <c r="T456" s="198">
        <f>SUM(T457:T468)</f>
        <v>0</v>
      </c>
      <c r="AR456" s="199" t="s">
        <v>81</v>
      </c>
      <c r="AT456" s="200" t="s">
        <v>72</v>
      </c>
      <c r="AU456" s="200" t="s">
        <v>81</v>
      </c>
      <c r="AY456" s="199" t="s">
        <v>143</v>
      </c>
      <c r="BK456" s="201">
        <f>SUM(BK457:BK468)</f>
        <v>0</v>
      </c>
    </row>
    <row r="457" spans="1:65" s="2" customFormat="1" ht="16.5" customHeight="1">
      <c r="A457" s="34"/>
      <c r="B457" s="35"/>
      <c r="C457" s="204" t="s">
        <v>764</v>
      </c>
      <c r="D457" s="204" t="s">
        <v>145</v>
      </c>
      <c r="E457" s="205" t="s">
        <v>765</v>
      </c>
      <c r="F457" s="206" t="s">
        <v>766</v>
      </c>
      <c r="G457" s="207" t="s">
        <v>219</v>
      </c>
      <c r="H457" s="208">
        <v>189.53100000000001</v>
      </c>
      <c r="I457" s="209"/>
      <c r="J457" s="210">
        <f>ROUND(I457*H457,2)</f>
        <v>0</v>
      </c>
      <c r="K457" s="211"/>
      <c r="L457" s="39"/>
      <c r="M457" s="212" t="s">
        <v>1</v>
      </c>
      <c r="N457" s="213" t="s">
        <v>38</v>
      </c>
      <c r="O457" s="71"/>
      <c r="P457" s="214">
        <f>O457*H457</f>
        <v>0</v>
      </c>
      <c r="Q457" s="214">
        <v>0</v>
      </c>
      <c r="R457" s="214">
        <f>Q457*H457</f>
        <v>0</v>
      </c>
      <c r="S457" s="214">
        <v>0</v>
      </c>
      <c r="T457" s="215">
        <f>S457*H457</f>
        <v>0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216" t="s">
        <v>149</v>
      </c>
      <c r="AT457" s="216" t="s">
        <v>145</v>
      </c>
      <c r="AU457" s="216" t="s">
        <v>83</v>
      </c>
      <c r="AY457" s="17" t="s">
        <v>143</v>
      </c>
      <c r="BE457" s="217">
        <f>IF(N457="základní",J457,0)</f>
        <v>0</v>
      </c>
      <c r="BF457" s="217">
        <f>IF(N457="snížená",J457,0)</f>
        <v>0</v>
      </c>
      <c r="BG457" s="217">
        <f>IF(N457="zákl. přenesená",J457,0)</f>
        <v>0</v>
      </c>
      <c r="BH457" s="217">
        <f>IF(N457="sníž. přenesená",J457,0)</f>
        <v>0</v>
      </c>
      <c r="BI457" s="217">
        <f>IF(N457="nulová",J457,0)</f>
        <v>0</v>
      </c>
      <c r="BJ457" s="17" t="s">
        <v>81</v>
      </c>
      <c r="BK457" s="217">
        <f>ROUND(I457*H457,2)</f>
        <v>0</v>
      </c>
      <c r="BL457" s="17" t="s">
        <v>149</v>
      </c>
      <c r="BM457" s="216" t="s">
        <v>767</v>
      </c>
    </row>
    <row r="458" spans="1:65" s="13" customFormat="1">
      <c r="B458" s="218"/>
      <c r="C458" s="219"/>
      <c r="D458" s="220" t="s">
        <v>151</v>
      </c>
      <c r="E458" s="221" t="s">
        <v>1</v>
      </c>
      <c r="F458" s="222" t="s">
        <v>768</v>
      </c>
      <c r="G458" s="219"/>
      <c r="H458" s="223">
        <v>189.53100000000001</v>
      </c>
      <c r="I458" s="224"/>
      <c r="J458" s="219"/>
      <c r="K458" s="219"/>
      <c r="L458" s="225"/>
      <c r="M458" s="226"/>
      <c r="N458" s="227"/>
      <c r="O458" s="227"/>
      <c r="P458" s="227"/>
      <c r="Q458" s="227"/>
      <c r="R458" s="227"/>
      <c r="S458" s="227"/>
      <c r="T458" s="228"/>
      <c r="AT458" s="229" t="s">
        <v>151</v>
      </c>
      <c r="AU458" s="229" t="s">
        <v>83</v>
      </c>
      <c r="AV458" s="13" t="s">
        <v>83</v>
      </c>
      <c r="AW458" s="13" t="s">
        <v>30</v>
      </c>
      <c r="AX458" s="13" t="s">
        <v>81</v>
      </c>
      <c r="AY458" s="229" t="s">
        <v>143</v>
      </c>
    </row>
    <row r="459" spans="1:65" s="2" customFormat="1" ht="16.5" customHeight="1">
      <c r="A459" s="34"/>
      <c r="B459" s="35"/>
      <c r="C459" s="204" t="s">
        <v>769</v>
      </c>
      <c r="D459" s="204" t="s">
        <v>145</v>
      </c>
      <c r="E459" s="205" t="s">
        <v>770</v>
      </c>
      <c r="F459" s="206" t="s">
        <v>771</v>
      </c>
      <c r="G459" s="207" t="s">
        <v>219</v>
      </c>
      <c r="H459" s="208">
        <v>1705.779</v>
      </c>
      <c r="I459" s="209"/>
      <c r="J459" s="210">
        <f>ROUND(I459*H459,2)</f>
        <v>0</v>
      </c>
      <c r="K459" s="211"/>
      <c r="L459" s="39"/>
      <c r="M459" s="212" t="s">
        <v>1</v>
      </c>
      <c r="N459" s="213" t="s">
        <v>38</v>
      </c>
      <c r="O459" s="71"/>
      <c r="P459" s="214">
        <f>O459*H459</f>
        <v>0</v>
      </c>
      <c r="Q459" s="214">
        <v>0</v>
      </c>
      <c r="R459" s="214">
        <f>Q459*H459</f>
        <v>0</v>
      </c>
      <c r="S459" s="214">
        <v>0</v>
      </c>
      <c r="T459" s="215">
        <f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216" t="s">
        <v>149</v>
      </c>
      <c r="AT459" s="216" t="s">
        <v>145</v>
      </c>
      <c r="AU459" s="216" t="s">
        <v>83</v>
      </c>
      <c r="AY459" s="17" t="s">
        <v>143</v>
      </c>
      <c r="BE459" s="217">
        <f>IF(N459="základní",J459,0)</f>
        <v>0</v>
      </c>
      <c r="BF459" s="217">
        <f>IF(N459="snížená",J459,0)</f>
        <v>0</v>
      </c>
      <c r="BG459" s="217">
        <f>IF(N459="zákl. přenesená",J459,0)</f>
        <v>0</v>
      </c>
      <c r="BH459" s="217">
        <f>IF(N459="sníž. přenesená",J459,0)</f>
        <v>0</v>
      </c>
      <c r="BI459" s="217">
        <f>IF(N459="nulová",J459,0)</f>
        <v>0</v>
      </c>
      <c r="BJ459" s="17" t="s">
        <v>81</v>
      </c>
      <c r="BK459" s="217">
        <f>ROUND(I459*H459,2)</f>
        <v>0</v>
      </c>
      <c r="BL459" s="17" t="s">
        <v>149</v>
      </c>
      <c r="BM459" s="216" t="s">
        <v>772</v>
      </c>
    </row>
    <row r="460" spans="1:65" s="13" customFormat="1">
      <c r="B460" s="218"/>
      <c r="C460" s="219"/>
      <c r="D460" s="220" t="s">
        <v>151</v>
      </c>
      <c r="E460" s="219"/>
      <c r="F460" s="222" t="s">
        <v>773</v>
      </c>
      <c r="G460" s="219"/>
      <c r="H460" s="223">
        <v>1705.779</v>
      </c>
      <c r="I460" s="224"/>
      <c r="J460" s="219"/>
      <c r="K460" s="219"/>
      <c r="L460" s="225"/>
      <c r="M460" s="226"/>
      <c r="N460" s="227"/>
      <c r="O460" s="227"/>
      <c r="P460" s="227"/>
      <c r="Q460" s="227"/>
      <c r="R460" s="227"/>
      <c r="S460" s="227"/>
      <c r="T460" s="228"/>
      <c r="AT460" s="229" t="s">
        <v>151</v>
      </c>
      <c r="AU460" s="229" t="s">
        <v>83</v>
      </c>
      <c r="AV460" s="13" t="s">
        <v>83</v>
      </c>
      <c r="AW460" s="13" t="s">
        <v>4</v>
      </c>
      <c r="AX460" s="13" t="s">
        <v>81</v>
      </c>
      <c r="AY460" s="229" t="s">
        <v>143</v>
      </c>
    </row>
    <row r="461" spans="1:65" s="2" customFormat="1" ht="16.5" customHeight="1">
      <c r="A461" s="34"/>
      <c r="B461" s="35"/>
      <c r="C461" s="204" t="s">
        <v>774</v>
      </c>
      <c r="D461" s="204" t="s">
        <v>145</v>
      </c>
      <c r="E461" s="205" t="s">
        <v>775</v>
      </c>
      <c r="F461" s="206" t="s">
        <v>766</v>
      </c>
      <c r="G461" s="207" t="s">
        <v>219</v>
      </c>
      <c r="H461" s="208">
        <v>3.72</v>
      </c>
      <c r="I461" s="209"/>
      <c r="J461" s="210">
        <f>ROUND(I461*H461,2)</f>
        <v>0</v>
      </c>
      <c r="K461" s="211"/>
      <c r="L461" s="39"/>
      <c r="M461" s="212" t="s">
        <v>1</v>
      </c>
      <c r="N461" s="213" t="s">
        <v>38</v>
      </c>
      <c r="O461" s="71"/>
      <c r="P461" s="214">
        <f>O461*H461</f>
        <v>0</v>
      </c>
      <c r="Q461" s="214">
        <v>0</v>
      </c>
      <c r="R461" s="214">
        <f>Q461*H461</f>
        <v>0</v>
      </c>
      <c r="S461" s="214">
        <v>0</v>
      </c>
      <c r="T461" s="215">
        <f>S461*H461</f>
        <v>0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216" t="s">
        <v>149</v>
      </c>
      <c r="AT461" s="216" t="s">
        <v>145</v>
      </c>
      <c r="AU461" s="216" t="s">
        <v>83</v>
      </c>
      <c r="AY461" s="17" t="s">
        <v>143</v>
      </c>
      <c r="BE461" s="217">
        <f>IF(N461="základní",J461,0)</f>
        <v>0</v>
      </c>
      <c r="BF461" s="217">
        <f>IF(N461="snížená",J461,0)</f>
        <v>0</v>
      </c>
      <c r="BG461" s="217">
        <f>IF(N461="zákl. přenesená",J461,0)</f>
        <v>0</v>
      </c>
      <c r="BH461" s="217">
        <f>IF(N461="sníž. přenesená",J461,0)</f>
        <v>0</v>
      </c>
      <c r="BI461" s="217">
        <f>IF(N461="nulová",J461,0)</f>
        <v>0</v>
      </c>
      <c r="BJ461" s="17" t="s">
        <v>81</v>
      </c>
      <c r="BK461" s="217">
        <f>ROUND(I461*H461,2)</f>
        <v>0</v>
      </c>
      <c r="BL461" s="17" t="s">
        <v>149</v>
      </c>
      <c r="BM461" s="216" t="s">
        <v>776</v>
      </c>
    </row>
    <row r="462" spans="1:65" s="2" customFormat="1" ht="16.5" customHeight="1">
      <c r="A462" s="34"/>
      <c r="B462" s="35"/>
      <c r="C462" s="204" t="s">
        <v>777</v>
      </c>
      <c r="D462" s="204" t="s">
        <v>145</v>
      </c>
      <c r="E462" s="205" t="s">
        <v>778</v>
      </c>
      <c r="F462" s="206" t="s">
        <v>771</v>
      </c>
      <c r="G462" s="207" t="s">
        <v>219</v>
      </c>
      <c r="H462" s="208">
        <v>126.48</v>
      </c>
      <c r="I462" s="209"/>
      <c r="J462" s="210">
        <f>ROUND(I462*H462,2)</f>
        <v>0</v>
      </c>
      <c r="K462" s="211"/>
      <c r="L462" s="39"/>
      <c r="M462" s="212" t="s">
        <v>1</v>
      </c>
      <c r="N462" s="213" t="s">
        <v>38</v>
      </c>
      <c r="O462" s="71"/>
      <c r="P462" s="214">
        <f>O462*H462</f>
        <v>0</v>
      </c>
      <c r="Q462" s="214">
        <v>0</v>
      </c>
      <c r="R462" s="214">
        <f>Q462*H462</f>
        <v>0</v>
      </c>
      <c r="S462" s="214">
        <v>0</v>
      </c>
      <c r="T462" s="215">
        <f>S462*H462</f>
        <v>0</v>
      </c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R462" s="216" t="s">
        <v>149</v>
      </c>
      <c r="AT462" s="216" t="s">
        <v>145</v>
      </c>
      <c r="AU462" s="216" t="s">
        <v>83</v>
      </c>
      <c r="AY462" s="17" t="s">
        <v>143</v>
      </c>
      <c r="BE462" s="217">
        <f>IF(N462="základní",J462,0)</f>
        <v>0</v>
      </c>
      <c r="BF462" s="217">
        <f>IF(N462="snížená",J462,0)</f>
        <v>0</v>
      </c>
      <c r="BG462" s="217">
        <f>IF(N462="zákl. přenesená",J462,0)</f>
        <v>0</v>
      </c>
      <c r="BH462" s="217">
        <f>IF(N462="sníž. přenesená",J462,0)</f>
        <v>0</v>
      </c>
      <c r="BI462" s="217">
        <f>IF(N462="nulová",J462,0)</f>
        <v>0</v>
      </c>
      <c r="BJ462" s="17" t="s">
        <v>81</v>
      </c>
      <c r="BK462" s="217">
        <f>ROUND(I462*H462,2)</f>
        <v>0</v>
      </c>
      <c r="BL462" s="17" t="s">
        <v>149</v>
      </c>
      <c r="BM462" s="216" t="s">
        <v>779</v>
      </c>
    </row>
    <row r="463" spans="1:65" s="13" customFormat="1">
      <c r="B463" s="218"/>
      <c r="C463" s="219"/>
      <c r="D463" s="220" t="s">
        <v>151</v>
      </c>
      <c r="E463" s="219"/>
      <c r="F463" s="222" t="s">
        <v>780</v>
      </c>
      <c r="G463" s="219"/>
      <c r="H463" s="223">
        <v>126.48</v>
      </c>
      <c r="I463" s="224"/>
      <c r="J463" s="219"/>
      <c r="K463" s="219"/>
      <c r="L463" s="225"/>
      <c r="M463" s="226"/>
      <c r="N463" s="227"/>
      <c r="O463" s="227"/>
      <c r="P463" s="227"/>
      <c r="Q463" s="227"/>
      <c r="R463" s="227"/>
      <c r="S463" s="227"/>
      <c r="T463" s="228"/>
      <c r="AT463" s="229" t="s">
        <v>151</v>
      </c>
      <c r="AU463" s="229" t="s">
        <v>83</v>
      </c>
      <c r="AV463" s="13" t="s">
        <v>83</v>
      </c>
      <c r="AW463" s="13" t="s">
        <v>4</v>
      </c>
      <c r="AX463" s="13" t="s">
        <v>81</v>
      </c>
      <c r="AY463" s="229" t="s">
        <v>143</v>
      </c>
    </row>
    <row r="464" spans="1:65" s="2" customFormat="1" ht="16.5" customHeight="1">
      <c r="A464" s="34"/>
      <c r="B464" s="35"/>
      <c r="C464" s="204" t="s">
        <v>781</v>
      </c>
      <c r="D464" s="204" t="s">
        <v>145</v>
      </c>
      <c r="E464" s="205" t="s">
        <v>782</v>
      </c>
      <c r="F464" s="206" t="s">
        <v>783</v>
      </c>
      <c r="G464" s="207" t="s">
        <v>219</v>
      </c>
      <c r="H464" s="208">
        <v>189.53100000000001</v>
      </c>
      <c r="I464" s="209"/>
      <c r="J464" s="210">
        <f>ROUND(I464*H464,2)</f>
        <v>0</v>
      </c>
      <c r="K464" s="211"/>
      <c r="L464" s="39"/>
      <c r="M464" s="212" t="s">
        <v>1</v>
      </c>
      <c r="N464" s="213" t="s">
        <v>38</v>
      </c>
      <c r="O464" s="71"/>
      <c r="P464" s="214">
        <f>O464*H464</f>
        <v>0</v>
      </c>
      <c r="Q464" s="214">
        <v>0</v>
      </c>
      <c r="R464" s="214">
        <f>Q464*H464</f>
        <v>0</v>
      </c>
      <c r="S464" s="214">
        <v>0</v>
      </c>
      <c r="T464" s="215">
        <f>S464*H464</f>
        <v>0</v>
      </c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R464" s="216" t="s">
        <v>149</v>
      </c>
      <c r="AT464" s="216" t="s">
        <v>145</v>
      </c>
      <c r="AU464" s="216" t="s">
        <v>83</v>
      </c>
      <c r="AY464" s="17" t="s">
        <v>143</v>
      </c>
      <c r="BE464" s="217">
        <f>IF(N464="základní",J464,0)</f>
        <v>0</v>
      </c>
      <c r="BF464" s="217">
        <f>IF(N464="snížená",J464,0)</f>
        <v>0</v>
      </c>
      <c r="BG464" s="217">
        <f>IF(N464="zákl. přenesená",J464,0)</f>
        <v>0</v>
      </c>
      <c r="BH464" s="217">
        <f>IF(N464="sníž. přenesená",J464,0)</f>
        <v>0</v>
      </c>
      <c r="BI464" s="217">
        <f>IF(N464="nulová",J464,0)</f>
        <v>0</v>
      </c>
      <c r="BJ464" s="17" t="s">
        <v>81</v>
      </c>
      <c r="BK464" s="217">
        <f>ROUND(I464*H464,2)</f>
        <v>0</v>
      </c>
      <c r="BL464" s="17" t="s">
        <v>149</v>
      </c>
      <c r="BM464" s="216" t="s">
        <v>784</v>
      </c>
    </row>
    <row r="465" spans="1:65" s="2" customFormat="1" ht="16.5" customHeight="1">
      <c r="A465" s="34"/>
      <c r="B465" s="35"/>
      <c r="C465" s="204" t="s">
        <v>785</v>
      </c>
      <c r="D465" s="204" t="s">
        <v>145</v>
      </c>
      <c r="E465" s="205" t="s">
        <v>786</v>
      </c>
      <c r="F465" s="206" t="s">
        <v>787</v>
      </c>
      <c r="G465" s="207" t="s">
        <v>219</v>
      </c>
      <c r="H465" s="208">
        <v>3.72</v>
      </c>
      <c r="I465" s="209"/>
      <c r="J465" s="210">
        <f>ROUND(I465*H465,2)</f>
        <v>0</v>
      </c>
      <c r="K465" s="211"/>
      <c r="L465" s="39"/>
      <c r="M465" s="212" t="s">
        <v>1</v>
      </c>
      <c r="N465" s="213" t="s">
        <v>38</v>
      </c>
      <c r="O465" s="71"/>
      <c r="P465" s="214">
        <f>O465*H465</f>
        <v>0</v>
      </c>
      <c r="Q465" s="214">
        <v>0</v>
      </c>
      <c r="R465" s="214">
        <f>Q465*H465</f>
        <v>0</v>
      </c>
      <c r="S465" s="214">
        <v>0</v>
      </c>
      <c r="T465" s="215">
        <f>S465*H465</f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216" t="s">
        <v>149</v>
      </c>
      <c r="AT465" s="216" t="s">
        <v>145</v>
      </c>
      <c r="AU465" s="216" t="s">
        <v>83</v>
      </c>
      <c r="AY465" s="17" t="s">
        <v>143</v>
      </c>
      <c r="BE465" s="217">
        <f>IF(N465="základní",J465,0)</f>
        <v>0</v>
      </c>
      <c r="BF465" s="217">
        <f>IF(N465="snížená",J465,0)</f>
        <v>0</v>
      </c>
      <c r="BG465" s="217">
        <f>IF(N465="zákl. přenesená",J465,0)</f>
        <v>0</v>
      </c>
      <c r="BH465" s="217">
        <f>IF(N465="sníž. přenesená",J465,0)</f>
        <v>0</v>
      </c>
      <c r="BI465" s="217">
        <f>IF(N465="nulová",J465,0)</f>
        <v>0</v>
      </c>
      <c r="BJ465" s="17" t="s">
        <v>81</v>
      </c>
      <c r="BK465" s="217">
        <f>ROUND(I465*H465,2)</f>
        <v>0</v>
      </c>
      <c r="BL465" s="17" t="s">
        <v>149</v>
      </c>
      <c r="BM465" s="216" t="s">
        <v>788</v>
      </c>
    </row>
    <row r="466" spans="1:65" s="13" customFormat="1">
      <c r="B466" s="218"/>
      <c r="C466" s="219"/>
      <c r="D466" s="220" t="s">
        <v>151</v>
      </c>
      <c r="E466" s="221" t="s">
        <v>1</v>
      </c>
      <c r="F466" s="222" t="s">
        <v>789</v>
      </c>
      <c r="G466" s="219"/>
      <c r="H466" s="223">
        <v>2.68</v>
      </c>
      <c r="I466" s="224"/>
      <c r="J466" s="219"/>
      <c r="K466" s="219"/>
      <c r="L466" s="225"/>
      <c r="M466" s="226"/>
      <c r="N466" s="227"/>
      <c r="O466" s="227"/>
      <c r="P466" s="227"/>
      <c r="Q466" s="227"/>
      <c r="R466" s="227"/>
      <c r="S466" s="227"/>
      <c r="T466" s="228"/>
      <c r="AT466" s="229" t="s">
        <v>151</v>
      </c>
      <c r="AU466" s="229" t="s">
        <v>83</v>
      </c>
      <c r="AV466" s="13" t="s">
        <v>83</v>
      </c>
      <c r="AW466" s="13" t="s">
        <v>30</v>
      </c>
      <c r="AX466" s="13" t="s">
        <v>73</v>
      </c>
      <c r="AY466" s="229" t="s">
        <v>143</v>
      </c>
    </row>
    <row r="467" spans="1:65" s="13" customFormat="1">
      <c r="B467" s="218"/>
      <c r="C467" s="219"/>
      <c r="D467" s="220" t="s">
        <v>151</v>
      </c>
      <c r="E467" s="221" t="s">
        <v>1</v>
      </c>
      <c r="F467" s="222" t="s">
        <v>790</v>
      </c>
      <c r="G467" s="219"/>
      <c r="H467" s="223">
        <v>1.04</v>
      </c>
      <c r="I467" s="224"/>
      <c r="J467" s="219"/>
      <c r="K467" s="219"/>
      <c r="L467" s="225"/>
      <c r="M467" s="226"/>
      <c r="N467" s="227"/>
      <c r="O467" s="227"/>
      <c r="P467" s="227"/>
      <c r="Q467" s="227"/>
      <c r="R467" s="227"/>
      <c r="S467" s="227"/>
      <c r="T467" s="228"/>
      <c r="AT467" s="229" t="s">
        <v>151</v>
      </c>
      <c r="AU467" s="229" t="s">
        <v>83</v>
      </c>
      <c r="AV467" s="13" t="s">
        <v>83</v>
      </c>
      <c r="AW467" s="13" t="s">
        <v>30</v>
      </c>
      <c r="AX467" s="13" t="s">
        <v>73</v>
      </c>
      <c r="AY467" s="229" t="s">
        <v>143</v>
      </c>
    </row>
    <row r="468" spans="1:65" s="14" customFormat="1">
      <c r="B468" s="230"/>
      <c r="C468" s="231"/>
      <c r="D468" s="220" t="s">
        <v>151</v>
      </c>
      <c r="E468" s="232" t="s">
        <v>1</v>
      </c>
      <c r="F468" s="233" t="s">
        <v>155</v>
      </c>
      <c r="G468" s="231"/>
      <c r="H468" s="234">
        <v>3.72</v>
      </c>
      <c r="I468" s="235"/>
      <c r="J468" s="231"/>
      <c r="K468" s="231"/>
      <c r="L468" s="236"/>
      <c r="M468" s="237"/>
      <c r="N468" s="238"/>
      <c r="O468" s="238"/>
      <c r="P468" s="238"/>
      <c r="Q468" s="238"/>
      <c r="R468" s="238"/>
      <c r="S468" s="238"/>
      <c r="T468" s="239"/>
      <c r="AT468" s="240" t="s">
        <v>151</v>
      </c>
      <c r="AU468" s="240" t="s">
        <v>83</v>
      </c>
      <c r="AV468" s="14" t="s">
        <v>149</v>
      </c>
      <c r="AW468" s="14" t="s">
        <v>30</v>
      </c>
      <c r="AX468" s="14" t="s">
        <v>81</v>
      </c>
      <c r="AY468" s="240" t="s">
        <v>143</v>
      </c>
    </row>
    <row r="469" spans="1:65" s="12" customFormat="1" ht="22.9" customHeight="1">
      <c r="B469" s="188"/>
      <c r="C469" s="189"/>
      <c r="D469" s="190" t="s">
        <v>72</v>
      </c>
      <c r="E469" s="202" t="s">
        <v>791</v>
      </c>
      <c r="F469" s="202" t="s">
        <v>792</v>
      </c>
      <c r="G469" s="189"/>
      <c r="H469" s="189"/>
      <c r="I469" s="192"/>
      <c r="J469" s="203">
        <f>BK469</f>
        <v>0</v>
      </c>
      <c r="K469" s="189"/>
      <c r="L469" s="194"/>
      <c r="M469" s="195"/>
      <c r="N469" s="196"/>
      <c r="O469" s="196"/>
      <c r="P469" s="197">
        <f>P470</f>
        <v>0</v>
      </c>
      <c r="Q469" s="196"/>
      <c r="R469" s="197">
        <f>R470</f>
        <v>0</v>
      </c>
      <c r="S469" s="196"/>
      <c r="T469" s="198">
        <f>T470</f>
        <v>0</v>
      </c>
      <c r="AR469" s="199" t="s">
        <v>81</v>
      </c>
      <c r="AT469" s="200" t="s">
        <v>72</v>
      </c>
      <c r="AU469" s="200" t="s">
        <v>81</v>
      </c>
      <c r="AY469" s="199" t="s">
        <v>143</v>
      </c>
      <c r="BK469" s="201">
        <f>BK470</f>
        <v>0</v>
      </c>
    </row>
    <row r="470" spans="1:65" s="2" customFormat="1" ht="16.5" customHeight="1">
      <c r="A470" s="34"/>
      <c r="B470" s="35"/>
      <c r="C470" s="204" t="s">
        <v>793</v>
      </c>
      <c r="D470" s="204" t="s">
        <v>145</v>
      </c>
      <c r="E470" s="205" t="s">
        <v>794</v>
      </c>
      <c r="F470" s="206" t="s">
        <v>795</v>
      </c>
      <c r="G470" s="207" t="s">
        <v>219</v>
      </c>
      <c r="H470" s="208">
        <v>2237.3420000000001</v>
      </c>
      <c r="I470" s="209"/>
      <c r="J470" s="210">
        <f>ROUND(I470*H470,2)</f>
        <v>0</v>
      </c>
      <c r="K470" s="211"/>
      <c r="L470" s="39"/>
      <c r="M470" s="212" t="s">
        <v>1</v>
      </c>
      <c r="N470" s="213" t="s">
        <v>38</v>
      </c>
      <c r="O470" s="71"/>
      <c r="P470" s="214">
        <f>O470*H470</f>
        <v>0</v>
      </c>
      <c r="Q470" s="214">
        <v>0</v>
      </c>
      <c r="R470" s="214">
        <f>Q470*H470</f>
        <v>0</v>
      </c>
      <c r="S470" s="214">
        <v>0</v>
      </c>
      <c r="T470" s="215">
        <f>S470*H470</f>
        <v>0</v>
      </c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R470" s="216" t="s">
        <v>149</v>
      </c>
      <c r="AT470" s="216" t="s">
        <v>145</v>
      </c>
      <c r="AU470" s="216" t="s">
        <v>83</v>
      </c>
      <c r="AY470" s="17" t="s">
        <v>143</v>
      </c>
      <c r="BE470" s="217">
        <f>IF(N470="základní",J470,0)</f>
        <v>0</v>
      </c>
      <c r="BF470" s="217">
        <f>IF(N470="snížená",J470,0)</f>
        <v>0</v>
      </c>
      <c r="BG470" s="217">
        <f>IF(N470="zákl. přenesená",J470,0)</f>
        <v>0</v>
      </c>
      <c r="BH470" s="217">
        <f>IF(N470="sníž. přenesená",J470,0)</f>
        <v>0</v>
      </c>
      <c r="BI470" s="217">
        <f>IF(N470="nulová",J470,0)</f>
        <v>0</v>
      </c>
      <c r="BJ470" s="17" t="s">
        <v>81</v>
      </c>
      <c r="BK470" s="217">
        <f>ROUND(I470*H470,2)</f>
        <v>0</v>
      </c>
      <c r="BL470" s="17" t="s">
        <v>149</v>
      </c>
      <c r="BM470" s="216" t="s">
        <v>796</v>
      </c>
    </row>
    <row r="471" spans="1:65" s="12" customFormat="1" ht="25.9" customHeight="1">
      <c r="B471" s="188"/>
      <c r="C471" s="189"/>
      <c r="D471" s="190" t="s">
        <v>72</v>
      </c>
      <c r="E471" s="191" t="s">
        <v>797</v>
      </c>
      <c r="F471" s="191" t="s">
        <v>798</v>
      </c>
      <c r="G471" s="189"/>
      <c r="H471" s="189"/>
      <c r="I471" s="192"/>
      <c r="J471" s="193">
        <f>BK471</f>
        <v>0</v>
      </c>
      <c r="K471" s="189"/>
      <c r="L471" s="194"/>
      <c r="M471" s="195"/>
      <c r="N471" s="196"/>
      <c r="O471" s="196"/>
      <c r="P471" s="197">
        <f>P472+P519+P528+P562+P568+P583+P587+P605+P620+P631+P647</f>
        <v>0</v>
      </c>
      <c r="Q471" s="196"/>
      <c r="R471" s="197">
        <f>R472+R519+R528+R562+R568+R583+R587+R605+R620+R631+R647</f>
        <v>28.574297999999999</v>
      </c>
      <c r="S471" s="196"/>
      <c r="T471" s="198">
        <f>T472+T519+T528+T562+T568+T583+T587+T605+T620+T631+T647</f>
        <v>10.997367000000001</v>
      </c>
      <c r="AR471" s="199" t="s">
        <v>83</v>
      </c>
      <c r="AT471" s="200" t="s">
        <v>72</v>
      </c>
      <c r="AU471" s="200" t="s">
        <v>73</v>
      </c>
      <c r="AY471" s="199" t="s">
        <v>143</v>
      </c>
      <c r="BK471" s="201">
        <f>BK472+BK519+BK528+BK562+BK568+BK583+BK587+BK605+BK620+BK631+BK647</f>
        <v>0</v>
      </c>
    </row>
    <row r="472" spans="1:65" s="12" customFormat="1" ht="22.9" customHeight="1">
      <c r="B472" s="188"/>
      <c r="C472" s="189"/>
      <c r="D472" s="190" t="s">
        <v>72</v>
      </c>
      <c r="E472" s="202" t="s">
        <v>799</v>
      </c>
      <c r="F472" s="202" t="s">
        <v>800</v>
      </c>
      <c r="G472" s="189"/>
      <c r="H472" s="189"/>
      <c r="I472" s="192"/>
      <c r="J472" s="203">
        <f>BK472</f>
        <v>0</v>
      </c>
      <c r="K472" s="189"/>
      <c r="L472" s="194"/>
      <c r="M472" s="195"/>
      <c r="N472" s="196"/>
      <c r="O472" s="196"/>
      <c r="P472" s="197">
        <f>SUM(P473:P518)</f>
        <v>0</v>
      </c>
      <c r="Q472" s="196"/>
      <c r="R472" s="197">
        <f>SUM(R473:R518)</f>
        <v>18.520963999999999</v>
      </c>
      <c r="S472" s="196"/>
      <c r="T472" s="198">
        <f>SUM(T473:T518)</f>
        <v>2.3119999999999998</v>
      </c>
      <c r="AR472" s="199" t="s">
        <v>83</v>
      </c>
      <c r="AT472" s="200" t="s">
        <v>72</v>
      </c>
      <c r="AU472" s="200" t="s">
        <v>81</v>
      </c>
      <c r="AY472" s="199" t="s">
        <v>143</v>
      </c>
      <c r="BK472" s="201">
        <f>SUM(BK473:BK518)</f>
        <v>0</v>
      </c>
    </row>
    <row r="473" spans="1:65" s="2" customFormat="1" ht="16.5" customHeight="1">
      <c r="A473" s="34"/>
      <c r="B473" s="35"/>
      <c r="C473" s="204" t="s">
        <v>801</v>
      </c>
      <c r="D473" s="204" t="s">
        <v>145</v>
      </c>
      <c r="E473" s="205" t="s">
        <v>802</v>
      </c>
      <c r="F473" s="206" t="s">
        <v>803</v>
      </c>
      <c r="G473" s="207" t="s">
        <v>206</v>
      </c>
      <c r="H473" s="208">
        <v>1602</v>
      </c>
      <c r="I473" s="209"/>
      <c r="J473" s="210">
        <f>ROUND(I473*H473,2)</f>
        <v>0</v>
      </c>
      <c r="K473" s="211"/>
      <c r="L473" s="39"/>
      <c r="M473" s="212" t="s">
        <v>1</v>
      </c>
      <c r="N473" s="213" t="s">
        <v>38</v>
      </c>
      <c r="O473" s="71"/>
      <c r="P473" s="214">
        <f>O473*H473</f>
        <v>0</v>
      </c>
      <c r="Q473" s="214">
        <v>0</v>
      </c>
      <c r="R473" s="214">
        <f>Q473*H473</f>
        <v>0</v>
      </c>
      <c r="S473" s="214">
        <v>0</v>
      </c>
      <c r="T473" s="215">
        <f>S473*H473</f>
        <v>0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216" t="s">
        <v>226</v>
      </c>
      <c r="AT473" s="216" t="s">
        <v>145</v>
      </c>
      <c r="AU473" s="216" t="s">
        <v>83</v>
      </c>
      <c r="AY473" s="17" t="s">
        <v>143</v>
      </c>
      <c r="BE473" s="217">
        <f>IF(N473="základní",J473,0)</f>
        <v>0</v>
      </c>
      <c r="BF473" s="217">
        <f>IF(N473="snížená",J473,0)</f>
        <v>0</v>
      </c>
      <c r="BG473" s="217">
        <f>IF(N473="zákl. přenesená",J473,0)</f>
        <v>0</v>
      </c>
      <c r="BH473" s="217">
        <f>IF(N473="sníž. přenesená",J473,0)</f>
        <v>0</v>
      </c>
      <c r="BI473" s="217">
        <f>IF(N473="nulová",J473,0)</f>
        <v>0</v>
      </c>
      <c r="BJ473" s="17" t="s">
        <v>81</v>
      </c>
      <c r="BK473" s="217">
        <f>ROUND(I473*H473,2)</f>
        <v>0</v>
      </c>
      <c r="BL473" s="17" t="s">
        <v>226</v>
      </c>
      <c r="BM473" s="216" t="s">
        <v>804</v>
      </c>
    </row>
    <row r="474" spans="1:65" s="13" customFormat="1">
      <c r="B474" s="218"/>
      <c r="C474" s="219"/>
      <c r="D474" s="220" t="s">
        <v>151</v>
      </c>
      <c r="E474" s="221" t="s">
        <v>1</v>
      </c>
      <c r="F474" s="222" t="s">
        <v>805</v>
      </c>
      <c r="G474" s="219"/>
      <c r="H474" s="223">
        <v>1296</v>
      </c>
      <c r="I474" s="224"/>
      <c r="J474" s="219"/>
      <c r="K474" s="219"/>
      <c r="L474" s="225"/>
      <c r="M474" s="226"/>
      <c r="N474" s="227"/>
      <c r="O474" s="227"/>
      <c r="P474" s="227"/>
      <c r="Q474" s="227"/>
      <c r="R474" s="227"/>
      <c r="S474" s="227"/>
      <c r="T474" s="228"/>
      <c r="AT474" s="229" t="s">
        <v>151</v>
      </c>
      <c r="AU474" s="229" t="s">
        <v>83</v>
      </c>
      <c r="AV474" s="13" t="s">
        <v>83</v>
      </c>
      <c r="AW474" s="13" t="s">
        <v>30</v>
      </c>
      <c r="AX474" s="13" t="s">
        <v>73</v>
      </c>
      <c r="AY474" s="229" t="s">
        <v>143</v>
      </c>
    </row>
    <row r="475" spans="1:65" s="13" customFormat="1">
      <c r="B475" s="218"/>
      <c r="C475" s="219"/>
      <c r="D475" s="220" t="s">
        <v>151</v>
      </c>
      <c r="E475" s="221" t="s">
        <v>1</v>
      </c>
      <c r="F475" s="222" t="s">
        <v>806</v>
      </c>
      <c r="G475" s="219"/>
      <c r="H475" s="223">
        <v>306</v>
      </c>
      <c r="I475" s="224"/>
      <c r="J475" s="219"/>
      <c r="K475" s="219"/>
      <c r="L475" s="225"/>
      <c r="M475" s="226"/>
      <c r="N475" s="227"/>
      <c r="O475" s="227"/>
      <c r="P475" s="227"/>
      <c r="Q475" s="227"/>
      <c r="R475" s="227"/>
      <c r="S475" s="227"/>
      <c r="T475" s="228"/>
      <c r="AT475" s="229" t="s">
        <v>151</v>
      </c>
      <c r="AU475" s="229" t="s">
        <v>83</v>
      </c>
      <c r="AV475" s="13" t="s">
        <v>83</v>
      </c>
      <c r="AW475" s="13" t="s">
        <v>30</v>
      </c>
      <c r="AX475" s="13" t="s">
        <v>73</v>
      </c>
      <c r="AY475" s="229" t="s">
        <v>143</v>
      </c>
    </row>
    <row r="476" spans="1:65" s="14" customFormat="1">
      <c r="B476" s="230"/>
      <c r="C476" s="231"/>
      <c r="D476" s="220" t="s">
        <v>151</v>
      </c>
      <c r="E476" s="232" t="s">
        <v>1</v>
      </c>
      <c r="F476" s="233" t="s">
        <v>155</v>
      </c>
      <c r="G476" s="231"/>
      <c r="H476" s="234">
        <v>1602</v>
      </c>
      <c r="I476" s="235"/>
      <c r="J476" s="231"/>
      <c r="K476" s="231"/>
      <c r="L476" s="236"/>
      <c r="M476" s="237"/>
      <c r="N476" s="238"/>
      <c r="O476" s="238"/>
      <c r="P476" s="238"/>
      <c r="Q476" s="238"/>
      <c r="R476" s="238"/>
      <c r="S476" s="238"/>
      <c r="T476" s="239"/>
      <c r="AT476" s="240" t="s">
        <v>151</v>
      </c>
      <c r="AU476" s="240" t="s">
        <v>83</v>
      </c>
      <c r="AV476" s="14" t="s">
        <v>149</v>
      </c>
      <c r="AW476" s="14" t="s">
        <v>30</v>
      </c>
      <c r="AX476" s="14" t="s">
        <v>81</v>
      </c>
      <c r="AY476" s="240" t="s">
        <v>143</v>
      </c>
    </row>
    <row r="477" spans="1:65" s="2" customFormat="1" ht="16.5" customHeight="1">
      <c r="A477" s="34"/>
      <c r="B477" s="35"/>
      <c r="C477" s="251" t="s">
        <v>807</v>
      </c>
      <c r="D477" s="251" t="s">
        <v>251</v>
      </c>
      <c r="E477" s="252" t="s">
        <v>808</v>
      </c>
      <c r="F477" s="253" t="s">
        <v>809</v>
      </c>
      <c r="G477" s="254" t="s">
        <v>219</v>
      </c>
      <c r="H477" s="255">
        <v>0.56100000000000005</v>
      </c>
      <c r="I477" s="256"/>
      <c r="J477" s="257">
        <f>ROUND(I477*H477,2)</f>
        <v>0</v>
      </c>
      <c r="K477" s="258"/>
      <c r="L477" s="259"/>
      <c r="M477" s="260" t="s">
        <v>1</v>
      </c>
      <c r="N477" s="261" t="s">
        <v>38</v>
      </c>
      <c r="O477" s="71"/>
      <c r="P477" s="214">
        <f>O477*H477</f>
        <v>0</v>
      </c>
      <c r="Q477" s="214">
        <v>1</v>
      </c>
      <c r="R477" s="214">
        <f>Q477*H477</f>
        <v>0.56100000000000005</v>
      </c>
      <c r="S477" s="214">
        <v>0</v>
      </c>
      <c r="T477" s="215">
        <f>S477*H477</f>
        <v>0</v>
      </c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R477" s="216" t="s">
        <v>311</v>
      </c>
      <c r="AT477" s="216" t="s">
        <v>251</v>
      </c>
      <c r="AU477" s="216" t="s">
        <v>83</v>
      </c>
      <c r="AY477" s="17" t="s">
        <v>143</v>
      </c>
      <c r="BE477" s="217">
        <f>IF(N477="základní",J477,0)</f>
        <v>0</v>
      </c>
      <c r="BF477" s="217">
        <f>IF(N477="snížená",J477,0)</f>
        <v>0</v>
      </c>
      <c r="BG477" s="217">
        <f>IF(N477="zákl. přenesená",J477,0)</f>
        <v>0</v>
      </c>
      <c r="BH477" s="217">
        <f>IF(N477="sníž. přenesená",J477,0)</f>
        <v>0</v>
      </c>
      <c r="BI477" s="217">
        <f>IF(N477="nulová",J477,0)</f>
        <v>0</v>
      </c>
      <c r="BJ477" s="17" t="s">
        <v>81</v>
      </c>
      <c r="BK477" s="217">
        <f>ROUND(I477*H477,2)</f>
        <v>0</v>
      </c>
      <c r="BL477" s="17" t="s">
        <v>226</v>
      </c>
      <c r="BM477" s="216" t="s">
        <v>810</v>
      </c>
    </row>
    <row r="478" spans="1:65" s="2" customFormat="1" ht="19.5">
      <c r="A478" s="34"/>
      <c r="B478" s="35"/>
      <c r="C478" s="36"/>
      <c r="D478" s="220" t="s">
        <v>298</v>
      </c>
      <c r="E478" s="36"/>
      <c r="F478" s="262" t="s">
        <v>811</v>
      </c>
      <c r="G478" s="36"/>
      <c r="H478" s="36"/>
      <c r="I478" s="115"/>
      <c r="J478" s="36"/>
      <c r="K478" s="36"/>
      <c r="L478" s="39"/>
      <c r="M478" s="263"/>
      <c r="N478" s="264"/>
      <c r="O478" s="71"/>
      <c r="P478" s="71"/>
      <c r="Q478" s="71"/>
      <c r="R478" s="71"/>
      <c r="S478" s="71"/>
      <c r="T478" s="72"/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T478" s="17" t="s">
        <v>298</v>
      </c>
      <c r="AU478" s="17" t="s">
        <v>83</v>
      </c>
    </row>
    <row r="479" spans="1:65" s="13" customFormat="1">
      <c r="B479" s="218"/>
      <c r="C479" s="219"/>
      <c r="D479" s="220" t="s">
        <v>151</v>
      </c>
      <c r="E479" s="219"/>
      <c r="F479" s="222" t="s">
        <v>812</v>
      </c>
      <c r="G479" s="219"/>
      <c r="H479" s="223">
        <v>0.56100000000000005</v>
      </c>
      <c r="I479" s="224"/>
      <c r="J479" s="219"/>
      <c r="K479" s="219"/>
      <c r="L479" s="225"/>
      <c r="M479" s="226"/>
      <c r="N479" s="227"/>
      <c r="O479" s="227"/>
      <c r="P479" s="227"/>
      <c r="Q479" s="227"/>
      <c r="R479" s="227"/>
      <c r="S479" s="227"/>
      <c r="T479" s="228"/>
      <c r="AT479" s="229" t="s">
        <v>151</v>
      </c>
      <c r="AU479" s="229" t="s">
        <v>83</v>
      </c>
      <c r="AV479" s="13" t="s">
        <v>83</v>
      </c>
      <c r="AW479" s="13" t="s">
        <v>4</v>
      </c>
      <c r="AX479" s="13" t="s">
        <v>81</v>
      </c>
      <c r="AY479" s="229" t="s">
        <v>143</v>
      </c>
    </row>
    <row r="480" spans="1:65" s="2" customFormat="1" ht="16.5" customHeight="1">
      <c r="A480" s="34"/>
      <c r="B480" s="35"/>
      <c r="C480" s="204" t="s">
        <v>813</v>
      </c>
      <c r="D480" s="204" t="s">
        <v>145</v>
      </c>
      <c r="E480" s="205" t="s">
        <v>814</v>
      </c>
      <c r="F480" s="206" t="s">
        <v>815</v>
      </c>
      <c r="G480" s="207" t="s">
        <v>206</v>
      </c>
      <c r="H480" s="208">
        <v>1226</v>
      </c>
      <c r="I480" s="209"/>
      <c r="J480" s="210">
        <f>ROUND(I480*H480,2)</f>
        <v>0</v>
      </c>
      <c r="K480" s="211"/>
      <c r="L480" s="39"/>
      <c r="M480" s="212" t="s">
        <v>1</v>
      </c>
      <c r="N480" s="213" t="s">
        <v>38</v>
      </c>
      <c r="O480" s="71"/>
      <c r="P480" s="214">
        <f>O480*H480</f>
        <v>0</v>
      </c>
      <c r="Q480" s="214">
        <v>0</v>
      </c>
      <c r="R480" s="214">
        <f>Q480*H480</f>
        <v>0</v>
      </c>
      <c r="S480" s="214">
        <v>0</v>
      </c>
      <c r="T480" s="215">
        <f>S480*H480</f>
        <v>0</v>
      </c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R480" s="216" t="s">
        <v>226</v>
      </c>
      <c r="AT480" s="216" t="s">
        <v>145</v>
      </c>
      <c r="AU480" s="216" t="s">
        <v>83</v>
      </c>
      <c r="AY480" s="17" t="s">
        <v>143</v>
      </c>
      <c r="BE480" s="217">
        <f>IF(N480="základní",J480,0)</f>
        <v>0</v>
      </c>
      <c r="BF480" s="217">
        <f>IF(N480="snížená",J480,0)</f>
        <v>0</v>
      </c>
      <c r="BG480" s="217">
        <f>IF(N480="zákl. přenesená",J480,0)</f>
        <v>0</v>
      </c>
      <c r="BH480" s="217">
        <f>IF(N480="sníž. přenesená",J480,0)</f>
        <v>0</v>
      </c>
      <c r="BI480" s="217">
        <f>IF(N480="nulová",J480,0)</f>
        <v>0</v>
      </c>
      <c r="BJ480" s="17" t="s">
        <v>81</v>
      </c>
      <c r="BK480" s="217">
        <f>ROUND(I480*H480,2)</f>
        <v>0</v>
      </c>
      <c r="BL480" s="17" t="s">
        <v>226</v>
      </c>
      <c r="BM480" s="216" t="s">
        <v>816</v>
      </c>
    </row>
    <row r="481" spans="1:65" s="13" customFormat="1">
      <c r="B481" s="218"/>
      <c r="C481" s="219"/>
      <c r="D481" s="220" t="s">
        <v>151</v>
      </c>
      <c r="E481" s="221" t="s">
        <v>1</v>
      </c>
      <c r="F481" s="222" t="s">
        <v>817</v>
      </c>
      <c r="G481" s="219"/>
      <c r="H481" s="223">
        <v>648</v>
      </c>
      <c r="I481" s="224"/>
      <c r="J481" s="219"/>
      <c r="K481" s="219"/>
      <c r="L481" s="225"/>
      <c r="M481" s="226"/>
      <c r="N481" s="227"/>
      <c r="O481" s="227"/>
      <c r="P481" s="227"/>
      <c r="Q481" s="227"/>
      <c r="R481" s="227"/>
      <c r="S481" s="227"/>
      <c r="T481" s="228"/>
      <c r="AT481" s="229" t="s">
        <v>151</v>
      </c>
      <c r="AU481" s="229" t="s">
        <v>83</v>
      </c>
      <c r="AV481" s="13" t="s">
        <v>83</v>
      </c>
      <c r="AW481" s="13" t="s">
        <v>30</v>
      </c>
      <c r="AX481" s="13" t="s">
        <v>73</v>
      </c>
      <c r="AY481" s="229" t="s">
        <v>143</v>
      </c>
    </row>
    <row r="482" spans="1:65" s="13" customFormat="1">
      <c r="B482" s="218"/>
      <c r="C482" s="219"/>
      <c r="D482" s="220" t="s">
        <v>151</v>
      </c>
      <c r="E482" s="221" t="s">
        <v>1</v>
      </c>
      <c r="F482" s="222" t="s">
        <v>818</v>
      </c>
      <c r="G482" s="219"/>
      <c r="H482" s="223">
        <v>578</v>
      </c>
      <c r="I482" s="224"/>
      <c r="J482" s="219"/>
      <c r="K482" s="219"/>
      <c r="L482" s="225"/>
      <c r="M482" s="226"/>
      <c r="N482" s="227"/>
      <c r="O482" s="227"/>
      <c r="P482" s="227"/>
      <c r="Q482" s="227"/>
      <c r="R482" s="227"/>
      <c r="S482" s="227"/>
      <c r="T482" s="228"/>
      <c r="AT482" s="229" t="s">
        <v>151</v>
      </c>
      <c r="AU482" s="229" t="s">
        <v>83</v>
      </c>
      <c r="AV482" s="13" t="s">
        <v>83</v>
      </c>
      <c r="AW482" s="13" t="s">
        <v>30</v>
      </c>
      <c r="AX482" s="13" t="s">
        <v>73</v>
      </c>
      <c r="AY482" s="229" t="s">
        <v>143</v>
      </c>
    </row>
    <row r="483" spans="1:65" s="14" customFormat="1">
      <c r="B483" s="230"/>
      <c r="C483" s="231"/>
      <c r="D483" s="220" t="s">
        <v>151</v>
      </c>
      <c r="E483" s="232" t="s">
        <v>1</v>
      </c>
      <c r="F483" s="233" t="s">
        <v>155</v>
      </c>
      <c r="G483" s="231"/>
      <c r="H483" s="234">
        <v>1226</v>
      </c>
      <c r="I483" s="235"/>
      <c r="J483" s="231"/>
      <c r="K483" s="231"/>
      <c r="L483" s="236"/>
      <c r="M483" s="237"/>
      <c r="N483" s="238"/>
      <c r="O483" s="238"/>
      <c r="P483" s="238"/>
      <c r="Q483" s="238"/>
      <c r="R483" s="238"/>
      <c r="S483" s="238"/>
      <c r="T483" s="239"/>
      <c r="AT483" s="240" t="s">
        <v>151</v>
      </c>
      <c r="AU483" s="240" t="s">
        <v>83</v>
      </c>
      <c r="AV483" s="14" t="s">
        <v>149</v>
      </c>
      <c r="AW483" s="14" t="s">
        <v>30</v>
      </c>
      <c r="AX483" s="14" t="s">
        <v>81</v>
      </c>
      <c r="AY483" s="240" t="s">
        <v>143</v>
      </c>
    </row>
    <row r="484" spans="1:65" s="2" customFormat="1" ht="16.5" customHeight="1">
      <c r="A484" s="34"/>
      <c r="B484" s="35"/>
      <c r="C484" s="204" t="s">
        <v>819</v>
      </c>
      <c r="D484" s="204" t="s">
        <v>145</v>
      </c>
      <c r="E484" s="205" t="s">
        <v>820</v>
      </c>
      <c r="F484" s="206" t="s">
        <v>821</v>
      </c>
      <c r="G484" s="207" t="s">
        <v>206</v>
      </c>
      <c r="H484" s="208">
        <v>534</v>
      </c>
      <c r="I484" s="209"/>
      <c r="J484" s="210">
        <f>ROUND(I484*H484,2)</f>
        <v>0</v>
      </c>
      <c r="K484" s="211"/>
      <c r="L484" s="39"/>
      <c r="M484" s="212" t="s">
        <v>1</v>
      </c>
      <c r="N484" s="213" t="s">
        <v>38</v>
      </c>
      <c r="O484" s="71"/>
      <c r="P484" s="214">
        <f>O484*H484</f>
        <v>0</v>
      </c>
      <c r="Q484" s="214">
        <v>0</v>
      </c>
      <c r="R484" s="214">
        <f>Q484*H484</f>
        <v>0</v>
      </c>
      <c r="S484" s="214">
        <v>0</v>
      </c>
      <c r="T484" s="215">
        <f>S484*H484</f>
        <v>0</v>
      </c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R484" s="216" t="s">
        <v>226</v>
      </c>
      <c r="AT484" s="216" t="s">
        <v>145</v>
      </c>
      <c r="AU484" s="216" t="s">
        <v>83</v>
      </c>
      <c r="AY484" s="17" t="s">
        <v>143</v>
      </c>
      <c r="BE484" s="217">
        <f>IF(N484="základní",J484,0)</f>
        <v>0</v>
      </c>
      <c r="BF484" s="217">
        <f>IF(N484="snížená",J484,0)</f>
        <v>0</v>
      </c>
      <c r="BG484" s="217">
        <f>IF(N484="zákl. přenesená",J484,0)</f>
        <v>0</v>
      </c>
      <c r="BH484" s="217">
        <f>IF(N484="sníž. přenesená",J484,0)</f>
        <v>0</v>
      </c>
      <c r="BI484" s="217">
        <f>IF(N484="nulová",J484,0)</f>
        <v>0</v>
      </c>
      <c r="BJ484" s="17" t="s">
        <v>81</v>
      </c>
      <c r="BK484" s="217">
        <f>ROUND(I484*H484,2)</f>
        <v>0</v>
      </c>
      <c r="BL484" s="17" t="s">
        <v>226</v>
      </c>
      <c r="BM484" s="216" t="s">
        <v>822</v>
      </c>
    </row>
    <row r="485" spans="1:65" s="13" customFormat="1">
      <c r="B485" s="218"/>
      <c r="C485" s="219"/>
      <c r="D485" s="220" t="s">
        <v>151</v>
      </c>
      <c r="E485" s="221" t="s">
        <v>1</v>
      </c>
      <c r="F485" s="222" t="s">
        <v>823</v>
      </c>
      <c r="G485" s="219"/>
      <c r="H485" s="223">
        <v>432</v>
      </c>
      <c r="I485" s="224"/>
      <c r="J485" s="219"/>
      <c r="K485" s="219"/>
      <c r="L485" s="225"/>
      <c r="M485" s="226"/>
      <c r="N485" s="227"/>
      <c r="O485" s="227"/>
      <c r="P485" s="227"/>
      <c r="Q485" s="227"/>
      <c r="R485" s="227"/>
      <c r="S485" s="227"/>
      <c r="T485" s="228"/>
      <c r="AT485" s="229" t="s">
        <v>151</v>
      </c>
      <c r="AU485" s="229" t="s">
        <v>83</v>
      </c>
      <c r="AV485" s="13" t="s">
        <v>83</v>
      </c>
      <c r="AW485" s="13" t="s">
        <v>30</v>
      </c>
      <c r="AX485" s="13" t="s">
        <v>73</v>
      </c>
      <c r="AY485" s="229" t="s">
        <v>143</v>
      </c>
    </row>
    <row r="486" spans="1:65" s="13" customFormat="1">
      <c r="B486" s="218"/>
      <c r="C486" s="219"/>
      <c r="D486" s="220" t="s">
        <v>151</v>
      </c>
      <c r="E486" s="221" t="s">
        <v>1</v>
      </c>
      <c r="F486" s="222" t="s">
        <v>824</v>
      </c>
      <c r="G486" s="219"/>
      <c r="H486" s="223">
        <v>102</v>
      </c>
      <c r="I486" s="224"/>
      <c r="J486" s="219"/>
      <c r="K486" s="219"/>
      <c r="L486" s="225"/>
      <c r="M486" s="226"/>
      <c r="N486" s="227"/>
      <c r="O486" s="227"/>
      <c r="P486" s="227"/>
      <c r="Q486" s="227"/>
      <c r="R486" s="227"/>
      <c r="S486" s="227"/>
      <c r="T486" s="228"/>
      <c r="AT486" s="229" t="s">
        <v>151</v>
      </c>
      <c r="AU486" s="229" t="s">
        <v>83</v>
      </c>
      <c r="AV486" s="13" t="s">
        <v>83</v>
      </c>
      <c r="AW486" s="13" t="s">
        <v>30</v>
      </c>
      <c r="AX486" s="13" t="s">
        <v>73</v>
      </c>
      <c r="AY486" s="229" t="s">
        <v>143</v>
      </c>
    </row>
    <row r="487" spans="1:65" s="14" customFormat="1">
      <c r="B487" s="230"/>
      <c r="C487" s="231"/>
      <c r="D487" s="220" t="s">
        <v>151</v>
      </c>
      <c r="E487" s="232" t="s">
        <v>1</v>
      </c>
      <c r="F487" s="233" t="s">
        <v>155</v>
      </c>
      <c r="G487" s="231"/>
      <c r="H487" s="234">
        <v>534</v>
      </c>
      <c r="I487" s="235"/>
      <c r="J487" s="231"/>
      <c r="K487" s="231"/>
      <c r="L487" s="236"/>
      <c r="M487" s="237"/>
      <c r="N487" s="238"/>
      <c r="O487" s="238"/>
      <c r="P487" s="238"/>
      <c r="Q487" s="238"/>
      <c r="R487" s="238"/>
      <c r="S487" s="238"/>
      <c r="T487" s="239"/>
      <c r="AT487" s="240" t="s">
        <v>151</v>
      </c>
      <c r="AU487" s="240" t="s">
        <v>83</v>
      </c>
      <c r="AV487" s="14" t="s">
        <v>149</v>
      </c>
      <c r="AW487" s="14" t="s">
        <v>30</v>
      </c>
      <c r="AX487" s="14" t="s">
        <v>81</v>
      </c>
      <c r="AY487" s="240" t="s">
        <v>143</v>
      </c>
    </row>
    <row r="488" spans="1:65" s="2" customFormat="1" ht="16.5" customHeight="1">
      <c r="A488" s="34"/>
      <c r="B488" s="35"/>
      <c r="C488" s="251" t="s">
        <v>825</v>
      </c>
      <c r="D488" s="251" t="s">
        <v>251</v>
      </c>
      <c r="E488" s="252" t="s">
        <v>826</v>
      </c>
      <c r="F488" s="253" t="s">
        <v>827</v>
      </c>
      <c r="G488" s="254" t="s">
        <v>206</v>
      </c>
      <c r="H488" s="255">
        <v>1471.2</v>
      </c>
      <c r="I488" s="256"/>
      <c r="J488" s="257">
        <f>ROUND(I488*H488,2)</f>
        <v>0</v>
      </c>
      <c r="K488" s="258"/>
      <c r="L488" s="259"/>
      <c r="M488" s="260" t="s">
        <v>1</v>
      </c>
      <c r="N488" s="261" t="s">
        <v>38</v>
      </c>
      <c r="O488" s="71"/>
      <c r="P488" s="214">
        <f>O488*H488</f>
        <v>0</v>
      </c>
      <c r="Q488" s="214">
        <v>4.0000000000000002E-4</v>
      </c>
      <c r="R488" s="214">
        <f>Q488*H488</f>
        <v>0.58848</v>
      </c>
      <c r="S488" s="214">
        <v>0</v>
      </c>
      <c r="T488" s="215">
        <f>S488*H488</f>
        <v>0</v>
      </c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R488" s="216" t="s">
        <v>311</v>
      </c>
      <c r="AT488" s="216" t="s">
        <v>251</v>
      </c>
      <c r="AU488" s="216" t="s">
        <v>83</v>
      </c>
      <c r="AY488" s="17" t="s">
        <v>143</v>
      </c>
      <c r="BE488" s="217">
        <f>IF(N488="základní",J488,0)</f>
        <v>0</v>
      </c>
      <c r="BF488" s="217">
        <f>IF(N488="snížená",J488,0)</f>
        <v>0</v>
      </c>
      <c r="BG488" s="217">
        <f>IF(N488="zákl. přenesená",J488,0)</f>
        <v>0</v>
      </c>
      <c r="BH488" s="217">
        <f>IF(N488="sníž. přenesená",J488,0)</f>
        <v>0</v>
      </c>
      <c r="BI488" s="217">
        <f>IF(N488="nulová",J488,0)</f>
        <v>0</v>
      </c>
      <c r="BJ488" s="17" t="s">
        <v>81</v>
      </c>
      <c r="BK488" s="217">
        <f>ROUND(I488*H488,2)</f>
        <v>0</v>
      </c>
      <c r="BL488" s="17" t="s">
        <v>226</v>
      </c>
      <c r="BM488" s="216" t="s">
        <v>828</v>
      </c>
    </row>
    <row r="489" spans="1:65" s="13" customFormat="1">
      <c r="B489" s="218"/>
      <c r="C489" s="219"/>
      <c r="D489" s="220" t="s">
        <v>151</v>
      </c>
      <c r="E489" s="221" t="s">
        <v>1</v>
      </c>
      <c r="F489" s="222" t="s">
        <v>829</v>
      </c>
      <c r="G489" s="219"/>
      <c r="H489" s="223">
        <v>1226</v>
      </c>
      <c r="I489" s="224"/>
      <c r="J489" s="219"/>
      <c r="K489" s="219"/>
      <c r="L489" s="225"/>
      <c r="M489" s="226"/>
      <c r="N489" s="227"/>
      <c r="O489" s="227"/>
      <c r="P489" s="227"/>
      <c r="Q489" s="227"/>
      <c r="R489" s="227"/>
      <c r="S489" s="227"/>
      <c r="T489" s="228"/>
      <c r="AT489" s="229" t="s">
        <v>151</v>
      </c>
      <c r="AU489" s="229" t="s">
        <v>83</v>
      </c>
      <c r="AV489" s="13" t="s">
        <v>83</v>
      </c>
      <c r="AW489" s="13" t="s">
        <v>30</v>
      </c>
      <c r="AX489" s="13" t="s">
        <v>81</v>
      </c>
      <c r="AY489" s="229" t="s">
        <v>143</v>
      </c>
    </row>
    <row r="490" spans="1:65" s="13" customFormat="1">
      <c r="B490" s="218"/>
      <c r="C490" s="219"/>
      <c r="D490" s="220" t="s">
        <v>151</v>
      </c>
      <c r="E490" s="219"/>
      <c r="F490" s="222" t="s">
        <v>830</v>
      </c>
      <c r="G490" s="219"/>
      <c r="H490" s="223">
        <v>1471.2</v>
      </c>
      <c r="I490" s="224"/>
      <c r="J490" s="219"/>
      <c r="K490" s="219"/>
      <c r="L490" s="225"/>
      <c r="M490" s="226"/>
      <c r="N490" s="227"/>
      <c r="O490" s="227"/>
      <c r="P490" s="227"/>
      <c r="Q490" s="227"/>
      <c r="R490" s="227"/>
      <c r="S490" s="227"/>
      <c r="T490" s="228"/>
      <c r="AT490" s="229" t="s">
        <v>151</v>
      </c>
      <c r="AU490" s="229" t="s">
        <v>83</v>
      </c>
      <c r="AV490" s="13" t="s">
        <v>83</v>
      </c>
      <c r="AW490" s="13" t="s">
        <v>4</v>
      </c>
      <c r="AX490" s="13" t="s">
        <v>81</v>
      </c>
      <c r="AY490" s="229" t="s">
        <v>143</v>
      </c>
    </row>
    <row r="491" spans="1:65" s="2" customFormat="1" ht="16.5" customHeight="1">
      <c r="A491" s="34"/>
      <c r="B491" s="35"/>
      <c r="C491" s="251" t="s">
        <v>831</v>
      </c>
      <c r="D491" s="251" t="s">
        <v>251</v>
      </c>
      <c r="E491" s="252" t="s">
        <v>832</v>
      </c>
      <c r="F491" s="253" t="s">
        <v>833</v>
      </c>
      <c r="G491" s="254" t="s">
        <v>206</v>
      </c>
      <c r="H491" s="255">
        <v>1471.2</v>
      </c>
      <c r="I491" s="256"/>
      <c r="J491" s="257">
        <f>ROUND(I491*H491,2)</f>
        <v>0</v>
      </c>
      <c r="K491" s="258"/>
      <c r="L491" s="259"/>
      <c r="M491" s="260" t="s">
        <v>1</v>
      </c>
      <c r="N491" s="261" t="s">
        <v>38</v>
      </c>
      <c r="O491" s="71"/>
      <c r="P491" s="214">
        <f>O491*H491</f>
        <v>0</v>
      </c>
      <c r="Q491" s="214">
        <v>2.0999999999999999E-3</v>
      </c>
      <c r="R491" s="214">
        <f>Q491*H491</f>
        <v>3.0895199999999998</v>
      </c>
      <c r="S491" s="214">
        <v>0</v>
      </c>
      <c r="T491" s="215">
        <f>S491*H491</f>
        <v>0</v>
      </c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R491" s="216" t="s">
        <v>311</v>
      </c>
      <c r="AT491" s="216" t="s">
        <v>251</v>
      </c>
      <c r="AU491" s="216" t="s">
        <v>83</v>
      </c>
      <c r="AY491" s="17" t="s">
        <v>143</v>
      </c>
      <c r="BE491" s="217">
        <f>IF(N491="základní",J491,0)</f>
        <v>0</v>
      </c>
      <c r="BF491" s="217">
        <f>IF(N491="snížená",J491,0)</f>
        <v>0</v>
      </c>
      <c r="BG491" s="217">
        <f>IF(N491="zákl. přenesená",J491,0)</f>
        <v>0</v>
      </c>
      <c r="BH491" s="217">
        <f>IF(N491="sníž. přenesená",J491,0)</f>
        <v>0</v>
      </c>
      <c r="BI491" s="217">
        <f>IF(N491="nulová",J491,0)</f>
        <v>0</v>
      </c>
      <c r="BJ491" s="17" t="s">
        <v>81</v>
      </c>
      <c r="BK491" s="217">
        <f>ROUND(I491*H491,2)</f>
        <v>0</v>
      </c>
      <c r="BL491" s="17" t="s">
        <v>226</v>
      </c>
      <c r="BM491" s="216" t="s">
        <v>834</v>
      </c>
    </row>
    <row r="492" spans="1:65" s="2" customFormat="1" ht="19.5">
      <c r="A492" s="34"/>
      <c r="B492" s="35"/>
      <c r="C492" s="36"/>
      <c r="D492" s="220" t="s">
        <v>298</v>
      </c>
      <c r="E492" s="36"/>
      <c r="F492" s="262" t="s">
        <v>835</v>
      </c>
      <c r="G492" s="36"/>
      <c r="H492" s="36"/>
      <c r="I492" s="115"/>
      <c r="J492" s="36"/>
      <c r="K492" s="36"/>
      <c r="L492" s="39"/>
      <c r="M492" s="263"/>
      <c r="N492" s="264"/>
      <c r="O492" s="71"/>
      <c r="P492" s="71"/>
      <c r="Q492" s="71"/>
      <c r="R492" s="71"/>
      <c r="S492" s="71"/>
      <c r="T492" s="72"/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T492" s="17" t="s">
        <v>298</v>
      </c>
      <c r="AU492" s="17" t="s">
        <v>83</v>
      </c>
    </row>
    <row r="493" spans="1:65" s="13" customFormat="1">
      <c r="B493" s="218"/>
      <c r="C493" s="219"/>
      <c r="D493" s="220" t="s">
        <v>151</v>
      </c>
      <c r="E493" s="221" t="s">
        <v>1</v>
      </c>
      <c r="F493" s="222" t="s">
        <v>829</v>
      </c>
      <c r="G493" s="219"/>
      <c r="H493" s="223">
        <v>1226</v>
      </c>
      <c r="I493" s="224"/>
      <c r="J493" s="219"/>
      <c r="K493" s="219"/>
      <c r="L493" s="225"/>
      <c r="M493" s="226"/>
      <c r="N493" s="227"/>
      <c r="O493" s="227"/>
      <c r="P493" s="227"/>
      <c r="Q493" s="227"/>
      <c r="R493" s="227"/>
      <c r="S493" s="227"/>
      <c r="T493" s="228"/>
      <c r="AT493" s="229" t="s">
        <v>151</v>
      </c>
      <c r="AU493" s="229" t="s">
        <v>83</v>
      </c>
      <c r="AV493" s="13" t="s">
        <v>83</v>
      </c>
      <c r="AW493" s="13" t="s">
        <v>30</v>
      </c>
      <c r="AX493" s="13" t="s">
        <v>81</v>
      </c>
      <c r="AY493" s="229" t="s">
        <v>143</v>
      </c>
    </row>
    <row r="494" spans="1:65" s="13" customFormat="1">
      <c r="B494" s="218"/>
      <c r="C494" s="219"/>
      <c r="D494" s="220" t="s">
        <v>151</v>
      </c>
      <c r="E494" s="219"/>
      <c r="F494" s="222" t="s">
        <v>830</v>
      </c>
      <c r="G494" s="219"/>
      <c r="H494" s="223">
        <v>1471.2</v>
      </c>
      <c r="I494" s="224"/>
      <c r="J494" s="219"/>
      <c r="K494" s="219"/>
      <c r="L494" s="225"/>
      <c r="M494" s="226"/>
      <c r="N494" s="227"/>
      <c r="O494" s="227"/>
      <c r="P494" s="227"/>
      <c r="Q494" s="227"/>
      <c r="R494" s="227"/>
      <c r="S494" s="227"/>
      <c r="T494" s="228"/>
      <c r="AT494" s="229" t="s">
        <v>151</v>
      </c>
      <c r="AU494" s="229" t="s">
        <v>83</v>
      </c>
      <c r="AV494" s="13" t="s">
        <v>83</v>
      </c>
      <c r="AW494" s="13" t="s">
        <v>4</v>
      </c>
      <c r="AX494" s="13" t="s">
        <v>81</v>
      </c>
      <c r="AY494" s="229" t="s">
        <v>143</v>
      </c>
    </row>
    <row r="495" spans="1:65" s="2" customFormat="1" ht="16.5" customHeight="1">
      <c r="A495" s="34"/>
      <c r="B495" s="35"/>
      <c r="C495" s="204" t="s">
        <v>836</v>
      </c>
      <c r="D495" s="204" t="s">
        <v>145</v>
      </c>
      <c r="E495" s="205" t="s">
        <v>837</v>
      </c>
      <c r="F495" s="206" t="s">
        <v>838</v>
      </c>
      <c r="G495" s="207" t="s">
        <v>206</v>
      </c>
      <c r="H495" s="208">
        <v>578</v>
      </c>
      <c r="I495" s="209"/>
      <c r="J495" s="210">
        <f>ROUND(I495*H495,2)</f>
        <v>0</v>
      </c>
      <c r="K495" s="211"/>
      <c r="L495" s="39"/>
      <c r="M495" s="212" t="s">
        <v>1</v>
      </c>
      <c r="N495" s="213" t="s">
        <v>38</v>
      </c>
      <c r="O495" s="71"/>
      <c r="P495" s="214">
        <f>O495*H495</f>
        <v>0</v>
      </c>
      <c r="Q495" s="214">
        <v>0</v>
      </c>
      <c r="R495" s="214">
        <f>Q495*H495</f>
        <v>0</v>
      </c>
      <c r="S495" s="214">
        <v>4.0000000000000001E-3</v>
      </c>
      <c r="T495" s="215">
        <f>S495*H495</f>
        <v>2.3119999999999998</v>
      </c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R495" s="216" t="s">
        <v>226</v>
      </c>
      <c r="AT495" s="216" t="s">
        <v>145</v>
      </c>
      <c r="AU495" s="216" t="s">
        <v>83</v>
      </c>
      <c r="AY495" s="17" t="s">
        <v>143</v>
      </c>
      <c r="BE495" s="217">
        <f>IF(N495="základní",J495,0)</f>
        <v>0</v>
      </c>
      <c r="BF495" s="217">
        <f>IF(N495="snížená",J495,0)</f>
        <v>0</v>
      </c>
      <c r="BG495" s="217">
        <f>IF(N495="zákl. přenesená",J495,0)</f>
        <v>0</v>
      </c>
      <c r="BH495" s="217">
        <f>IF(N495="sníž. přenesená",J495,0)</f>
        <v>0</v>
      </c>
      <c r="BI495" s="217">
        <f>IF(N495="nulová",J495,0)</f>
        <v>0</v>
      </c>
      <c r="BJ495" s="17" t="s">
        <v>81</v>
      </c>
      <c r="BK495" s="217">
        <f>ROUND(I495*H495,2)</f>
        <v>0</v>
      </c>
      <c r="BL495" s="17" t="s">
        <v>226</v>
      </c>
      <c r="BM495" s="216" t="s">
        <v>839</v>
      </c>
    </row>
    <row r="496" spans="1:65" s="13" customFormat="1">
      <c r="B496" s="218"/>
      <c r="C496" s="219"/>
      <c r="D496" s="220" t="s">
        <v>151</v>
      </c>
      <c r="E496" s="221" t="s">
        <v>1</v>
      </c>
      <c r="F496" s="222" t="s">
        <v>840</v>
      </c>
      <c r="G496" s="219"/>
      <c r="H496" s="223">
        <v>578</v>
      </c>
      <c r="I496" s="224"/>
      <c r="J496" s="219"/>
      <c r="K496" s="219"/>
      <c r="L496" s="225"/>
      <c r="M496" s="226"/>
      <c r="N496" s="227"/>
      <c r="O496" s="227"/>
      <c r="P496" s="227"/>
      <c r="Q496" s="227"/>
      <c r="R496" s="227"/>
      <c r="S496" s="227"/>
      <c r="T496" s="228"/>
      <c r="AT496" s="229" t="s">
        <v>151</v>
      </c>
      <c r="AU496" s="229" t="s">
        <v>83</v>
      </c>
      <c r="AV496" s="13" t="s">
        <v>83</v>
      </c>
      <c r="AW496" s="13" t="s">
        <v>30</v>
      </c>
      <c r="AX496" s="13" t="s">
        <v>81</v>
      </c>
      <c r="AY496" s="229" t="s">
        <v>143</v>
      </c>
    </row>
    <row r="497" spans="1:65" s="2" customFormat="1" ht="16.5" customHeight="1">
      <c r="A497" s="34"/>
      <c r="B497" s="35"/>
      <c r="C497" s="204" t="s">
        <v>841</v>
      </c>
      <c r="D497" s="204" t="s">
        <v>145</v>
      </c>
      <c r="E497" s="205" t="s">
        <v>842</v>
      </c>
      <c r="F497" s="206" t="s">
        <v>843</v>
      </c>
      <c r="G497" s="207" t="s">
        <v>206</v>
      </c>
      <c r="H497" s="208">
        <v>722</v>
      </c>
      <c r="I497" s="209"/>
      <c r="J497" s="210">
        <f>ROUND(I497*H497,2)</f>
        <v>0</v>
      </c>
      <c r="K497" s="211"/>
      <c r="L497" s="39"/>
      <c r="M497" s="212" t="s">
        <v>1</v>
      </c>
      <c r="N497" s="213" t="s">
        <v>38</v>
      </c>
      <c r="O497" s="71"/>
      <c r="P497" s="214">
        <f>O497*H497</f>
        <v>0</v>
      </c>
      <c r="Q497" s="214">
        <v>0</v>
      </c>
      <c r="R497" s="214">
        <f>Q497*H497</f>
        <v>0</v>
      </c>
      <c r="S497" s="214">
        <v>0</v>
      </c>
      <c r="T497" s="215">
        <f>S497*H497</f>
        <v>0</v>
      </c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R497" s="216" t="s">
        <v>226</v>
      </c>
      <c r="AT497" s="216" t="s">
        <v>145</v>
      </c>
      <c r="AU497" s="216" t="s">
        <v>83</v>
      </c>
      <c r="AY497" s="17" t="s">
        <v>143</v>
      </c>
      <c r="BE497" s="217">
        <f>IF(N497="základní",J497,0)</f>
        <v>0</v>
      </c>
      <c r="BF497" s="217">
        <f>IF(N497="snížená",J497,0)</f>
        <v>0</v>
      </c>
      <c r="BG497" s="217">
        <f>IF(N497="zákl. přenesená",J497,0)</f>
        <v>0</v>
      </c>
      <c r="BH497" s="217">
        <f>IF(N497="sníž. přenesená",J497,0)</f>
        <v>0</v>
      </c>
      <c r="BI497" s="217">
        <f>IF(N497="nulová",J497,0)</f>
        <v>0</v>
      </c>
      <c r="BJ497" s="17" t="s">
        <v>81</v>
      </c>
      <c r="BK497" s="217">
        <f>ROUND(I497*H497,2)</f>
        <v>0</v>
      </c>
      <c r="BL497" s="17" t="s">
        <v>226</v>
      </c>
      <c r="BM497" s="216" t="s">
        <v>844</v>
      </c>
    </row>
    <row r="498" spans="1:65" s="13" customFormat="1">
      <c r="B498" s="218"/>
      <c r="C498" s="219"/>
      <c r="D498" s="220" t="s">
        <v>151</v>
      </c>
      <c r="E498" s="221" t="s">
        <v>1</v>
      </c>
      <c r="F498" s="222" t="s">
        <v>845</v>
      </c>
      <c r="G498" s="219"/>
      <c r="H498" s="223">
        <v>722</v>
      </c>
      <c r="I498" s="224"/>
      <c r="J498" s="219"/>
      <c r="K498" s="219"/>
      <c r="L498" s="225"/>
      <c r="M498" s="226"/>
      <c r="N498" s="227"/>
      <c r="O498" s="227"/>
      <c r="P498" s="227"/>
      <c r="Q498" s="227"/>
      <c r="R498" s="227"/>
      <c r="S498" s="227"/>
      <c r="T498" s="228"/>
      <c r="AT498" s="229" t="s">
        <v>151</v>
      </c>
      <c r="AU498" s="229" t="s">
        <v>83</v>
      </c>
      <c r="AV498" s="13" t="s">
        <v>83</v>
      </c>
      <c r="AW498" s="13" t="s">
        <v>30</v>
      </c>
      <c r="AX498" s="13" t="s">
        <v>81</v>
      </c>
      <c r="AY498" s="229" t="s">
        <v>143</v>
      </c>
    </row>
    <row r="499" spans="1:65" s="2" customFormat="1" ht="16.5" customHeight="1">
      <c r="A499" s="34"/>
      <c r="B499" s="35"/>
      <c r="C499" s="251" t="s">
        <v>846</v>
      </c>
      <c r="D499" s="251" t="s">
        <v>251</v>
      </c>
      <c r="E499" s="252" t="s">
        <v>847</v>
      </c>
      <c r="F499" s="253" t="s">
        <v>848</v>
      </c>
      <c r="G499" s="254" t="s">
        <v>206</v>
      </c>
      <c r="H499" s="255">
        <v>866.4</v>
      </c>
      <c r="I499" s="256"/>
      <c r="J499" s="257">
        <f>ROUND(I499*H499,2)</f>
        <v>0</v>
      </c>
      <c r="K499" s="258"/>
      <c r="L499" s="259"/>
      <c r="M499" s="260" t="s">
        <v>1</v>
      </c>
      <c r="N499" s="261" t="s">
        <v>38</v>
      </c>
      <c r="O499" s="71"/>
      <c r="P499" s="214">
        <f>O499*H499</f>
        <v>0</v>
      </c>
      <c r="Q499" s="214">
        <v>1.3999999999999999E-4</v>
      </c>
      <c r="R499" s="214">
        <f>Q499*H499</f>
        <v>0.12129599999999999</v>
      </c>
      <c r="S499" s="214">
        <v>0</v>
      </c>
      <c r="T499" s="215">
        <f>S499*H499</f>
        <v>0</v>
      </c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R499" s="216" t="s">
        <v>311</v>
      </c>
      <c r="AT499" s="216" t="s">
        <v>251</v>
      </c>
      <c r="AU499" s="216" t="s">
        <v>83</v>
      </c>
      <c r="AY499" s="17" t="s">
        <v>143</v>
      </c>
      <c r="BE499" s="217">
        <f>IF(N499="základní",J499,0)</f>
        <v>0</v>
      </c>
      <c r="BF499" s="217">
        <f>IF(N499="snížená",J499,0)</f>
        <v>0</v>
      </c>
      <c r="BG499" s="217">
        <f>IF(N499="zákl. přenesená",J499,0)</f>
        <v>0</v>
      </c>
      <c r="BH499" s="217">
        <f>IF(N499="sníž. přenesená",J499,0)</f>
        <v>0</v>
      </c>
      <c r="BI499" s="217">
        <f>IF(N499="nulová",J499,0)</f>
        <v>0</v>
      </c>
      <c r="BJ499" s="17" t="s">
        <v>81</v>
      </c>
      <c r="BK499" s="217">
        <f>ROUND(I499*H499,2)</f>
        <v>0</v>
      </c>
      <c r="BL499" s="17" t="s">
        <v>226</v>
      </c>
      <c r="BM499" s="216" t="s">
        <v>849</v>
      </c>
    </row>
    <row r="500" spans="1:65" s="13" customFormat="1">
      <c r="B500" s="218"/>
      <c r="C500" s="219"/>
      <c r="D500" s="220" t="s">
        <v>151</v>
      </c>
      <c r="E500" s="221" t="s">
        <v>1</v>
      </c>
      <c r="F500" s="222" t="s">
        <v>850</v>
      </c>
      <c r="G500" s="219"/>
      <c r="H500" s="223">
        <v>722</v>
      </c>
      <c r="I500" s="224"/>
      <c r="J500" s="219"/>
      <c r="K500" s="219"/>
      <c r="L500" s="225"/>
      <c r="M500" s="226"/>
      <c r="N500" s="227"/>
      <c r="O500" s="227"/>
      <c r="P500" s="227"/>
      <c r="Q500" s="227"/>
      <c r="R500" s="227"/>
      <c r="S500" s="227"/>
      <c r="T500" s="228"/>
      <c r="AT500" s="229" t="s">
        <v>151</v>
      </c>
      <c r="AU500" s="229" t="s">
        <v>83</v>
      </c>
      <c r="AV500" s="13" t="s">
        <v>83</v>
      </c>
      <c r="AW500" s="13" t="s">
        <v>30</v>
      </c>
      <c r="AX500" s="13" t="s">
        <v>81</v>
      </c>
      <c r="AY500" s="229" t="s">
        <v>143</v>
      </c>
    </row>
    <row r="501" spans="1:65" s="13" customFormat="1">
      <c r="B501" s="218"/>
      <c r="C501" s="219"/>
      <c r="D501" s="220" t="s">
        <v>151</v>
      </c>
      <c r="E501" s="219"/>
      <c r="F501" s="222" t="s">
        <v>851</v>
      </c>
      <c r="G501" s="219"/>
      <c r="H501" s="223">
        <v>866.4</v>
      </c>
      <c r="I501" s="224"/>
      <c r="J501" s="219"/>
      <c r="K501" s="219"/>
      <c r="L501" s="225"/>
      <c r="M501" s="226"/>
      <c r="N501" s="227"/>
      <c r="O501" s="227"/>
      <c r="P501" s="227"/>
      <c r="Q501" s="227"/>
      <c r="R501" s="227"/>
      <c r="S501" s="227"/>
      <c r="T501" s="228"/>
      <c r="AT501" s="229" t="s">
        <v>151</v>
      </c>
      <c r="AU501" s="229" t="s">
        <v>83</v>
      </c>
      <c r="AV501" s="13" t="s">
        <v>83</v>
      </c>
      <c r="AW501" s="13" t="s">
        <v>4</v>
      </c>
      <c r="AX501" s="13" t="s">
        <v>81</v>
      </c>
      <c r="AY501" s="229" t="s">
        <v>143</v>
      </c>
    </row>
    <row r="502" spans="1:65" s="2" customFormat="1" ht="16.5" customHeight="1">
      <c r="A502" s="34"/>
      <c r="B502" s="35"/>
      <c r="C502" s="204" t="s">
        <v>852</v>
      </c>
      <c r="D502" s="204" t="s">
        <v>145</v>
      </c>
      <c r="E502" s="205" t="s">
        <v>853</v>
      </c>
      <c r="F502" s="206" t="s">
        <v>854</v>
      </c>
      <c r="G502" s="207" t="s">
        <v>206</v>
      </c>
      <c r="H502" s="208">
        <v>1226</v>
      </c>
      <c r="I502" s="209"/>
      <c r="J502" s="210">
        <f>ROUND(I502*H502,2)</f>
        <v>0</v>
      </c>
      <c r="K502" s="211"/>
      <c r="L502" s="39"/>
      <c r="M502" s="212" t="s">
        <v>1</v>
      </c>
      <c r="N502" s="213" t="s">
        <v>38</v>
      </c>
      <c r="O502" s="71"/>
      <c r="P502" s="214">
        <f>O502*H502</f>
        <v>0</v>
      </c>
      <c r="Q502" s="214">
        <v>4.0000000000000002E-4</v>
      </c>
      <c r="R502" s="214">
        <f>Q502*H502</f>
        <v>0.4904</v>
      </c>
      <c r="S502" s="214">
        <v>0</v>
      </c>
      <c r="T502" s="215">
        <f>S502*H502</f>
        <v>0</v>
      </c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R502" s="216" t="s">
        <v>226</v>
      </c>
      <c r="AT502" s="216" t="s">
        <v>145</v>
      </c>
      <c r="AU502" s="216" t="s">
        <v>83</v>
      </c>
      <c r="AY502" s="17" t="s">
        <v>143</v>
      </c>
      <c r="BE502" s="217">
        <f>IF(N502="základní",J502,0)</f>
        <v>0</v>
      </c>
      <c r="BF502" s="217">
        <f>IF(N502="snížená",J502,0)</f>
        <v>0</v>
      </c>
      <c r="BG502" s="217">
        <f>IF(N502="zákl. přenesená",J502,0)</f>
        <v>0</v>
      </c>
      <c r="BH502" s="217">
        <f>IF(N502="sníž. přenesená",J502,0)</f>
        <v>0</v>
      </c>
      <c r="BI502" s="217">
        <f>IF(N502="nulová",J502,0)</f>
        <v>0</v>
      </c>
      <c r="BJ502" s="17" t="s">
        <v>81</v>
      </c>
      <c r="BK502" s="217">
        <f>ROUND(I502*H502,2)</f>
        <v>0</v>
      </c>
      <c r="BL502" s="17" t="s">
        <v>226</v>
      </c>
      <c r="BM502" s="216" t="s">
        <v>855</v>
      </c>
    </row>
    <row r="503" spans="1:65" s="13" customFormat="1">
      <c r="B503" s="218"/>
      <c r="C503" s="219"/>
      <c r="D503" s="220" t="s">
        <v>151</v>
      </c>
      <c r="E503" s="221" t="s">
        <v>1</v>
      </c>
      <c r="F503" s="222" t="s">
        <v>856</v>
      </c>
      <c r="G503" s="219"/>
      <c r="H503" s="223">
        <v>648</v>
      </c>
      <c r="I503" s="224"/>
      <c r="J503" s="219"/>
      <c r="K503" s="219"/>
      <c r="L503" s="225"/>
      <c r="M503" s="226"/>
      <c r="N503" s="227"/>
      <c r="O503" s="227"/>
      <c r="P503" s="227"/>
      <c r="Q503" s="227"/>
      <c r="R503" s="227"/>
      <c r="S503" s="227"/>
      <c r="T503" s="228"/>
      <c r="AT503" s="229" t="s">
        <v>151</v>
      </c>
      <c r="AU503" s="229" t="s">
        <v>83</v>
      </c>
      <c r="AV503" s="13" t="s">
        <v>83</v>
      </c>
      <c r="AW503" s="13" t="s">
        <v>30</v>
      </c>
      <c r="AX503" s="13" t="s">
        <v>73</v>
      </c>
      <c r="AY503" s="229" t="s">
        <v>143</v>
      </c>
    </row>
    <row r="504" spans="1:65" s="13" customFormat="1">
      <c r="B504" s="218"/>
      <c r="C504" s="219"/>
      <c r="D504" s="220" t="s">
        <v>151</v>
      </c>
      <c r="E504" s="221" t="s">
        <v>1</v>
      </c>
      <c r="F504" s="222" t="s">
        <v>840</v>
      </c>
      <c r="G504" s="219"/>
      <c r="H504" s="223">
        <v>578</v>
      </c>
      <c r="I504" s="224"/>
      <c r="J504" s="219"/>
      <c r="K504" s="219"/>
      <c r="L504" s="225"/>
      <c r="M504" s="226"/>
      <c r="N504" s="227"/>
      <c r="O504" s="227"/>
      <c r="P504" s="227"/>
      <c r="Q504" s="227"/>
      <c r="R504" s="227"/>
      <c r="S504" s="227"/>
      <c r="T504" s="228"/>
      <c r="AT504" s="229" t="s">
        <v>151</v>
      </c>
      <c r="AU504" s="229" t="s">
        <v>83</v>
      </c>
      <c r="AV504" s="13" t="s">
        <v>83</v>
      </c>
      <c r="AW504" s="13" t="s">
        <v>30</v>
      </c>
      <c r="AX504" s="13" t="s">
        <v>73</v>
      </c>
      <c r="AY504" s="229" t="s">
        <v>143</v>
      </c>
    </row>
    <row r="505" spans="1:65" s="14" customFormat="1">
      <c r="B505" s="230"/>
      <c r="C505" s="231"/>
      <c r="D505" s="220" t="s">
        <v>151</v>
      </c>
      <c r="E505" s="232" t="s">
        <v>1</v>
      </c>
      <c r="F505" s="233" t="s">
        <v>155</v>
      </c>
      <c r="G505" s="231"/>
      <c r="H505" s="234">
        <v>1226</v>
      </c>
      <c r="I505" s="235"/>
      <c r="J505" s="231"/>
      <c r="K505" s="231"/>
      <c r="L505" s="236"/>
      <c r="M505" s="237"/>
      <c r="N505" s="238"/>
      <c r="O505" s="238"/>
      <c r="P505" s="238"/>
      <c r="Q505" s="238"/>
      <c r="R505" s="238"/>
      <c r="S505" s="238"/>
      <c r="T505" s="239"/>
      <c r="AT505" s="240" t="s">
        <v>151</v>
      </c>
      <c r="AU505" s="240" t="s">
        <v>83</v>
      </c>
      <c r="AV505" s="14" t="s">
        <v>149</v>
      </c>
      <c r="AW505" s="14" t="s">
        <v>30</v>
      </c>
      <c r="AX505" s="14" t="s">
        <v>81</v>
      </c>
      <c r="AY505" s="240" t="s">
        <v>143</v>
      </c>
    </row>
    <row r="506" spans="1:65" s="2" customFormat="1" ht="16.5" customHeight="1">
      <c r="A506" s="34"/>
      <c r="B506" s="35"/>
      <c r="C506" s="204" t="s">
        <v>857</v>
      </c>
      <c r="D506" s="204" t="s">
        <v>145</v>
      </c>
      <c r="E506" s="205" t="s">
        <v>858</v>
      </c>
      <c r="F506" s="206" t="s">
        <v>859</v>
      </c>
      <c r="G506" s="207" t="s">
        <v>206</v>
      </c>
      <c r="H506" s="208">
        <v>1068</v>
      </c>
      <c r="I506" s="209"/>
      <c r="J506" s="210">
        <f>ROUND(I506*H506,2)</f>
        <v>0</v>
      </c>
      <c r="K506" s="211"/>
      <c r="L506" s="39"/>
      <c r="M506" s="212" t="s">
        <v>1</v>
      </c>
      <c r="N506" s="213" t="s">
        <v>38</v>
      </c>
      <c r="O506" s="71"/>
      <c r="P506" s="214">
        <f>O506*H506</f>
        <v>0</v>
      </c>
      <c r="Q506" s="214">
        <v>4.0000000000000002E-4</v>
      </c>
      <c r="R506" s="214">
        <f>Q506*H506</f>
        <v>0.42720000000000002</v>
      </c>
      <c r="S506" s="214">
        <v>0</v>
      </c>
      <c r="T506" s="215">
        <f>S506*H506</f>
        <v>0</v>
      </c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R506" s="216" t="s">
        <v>226</v>
      </c>
      <c r="AT506" s="216" t="s">
        <v>145</v>
      </c>
      <c r="AU506" s="216" t="s">
        <v>83</v>
      </c>
      <c r="AY506" s="17" t="s">
        <v>143</v>
      </c>
      <c r="BE506" s="217">
        <f>IF(N506="základní",J506,0)</f>
        <v>0</v>
      </c>
      <c r="BF506" s="217">
        <f>IF(N506="snížená",J506,0)</f>
        <v>0</v>
      </c>
      <c r="BG506" s="217">
        <f>IF(N506="zákl. přenesená",J506,0)</f>
        <v>0</v>
      </c>
      <c r="BH506" s="217">
        <f>IF(N506="sníž. přenesená",J506,0)</f>
        <v>0</v>
      </c>
      <c r="BI506" s="217">
        <f>IF(N506="nulová",J506,0)</f>
        <v>0</v>
      </c>
      <c r="BJ506" s="17" t="s">
        <v>81</v>
      </c>
      <c r="BK506" s="217">
        <f>ROUND(I506*H506,2)</f>
        <v>0</v>
      </c>
      <c r="BL506" s="17" t="s">
        <v>226</v>
      </c>
      <c r="BM506" s="216" t="s">
        <v>860</v>
      </c>
    </row>
    <row r="507" spans="1:65" s="13" customFormat="1">
      <c r="B507" s="218"/>
      <c r="C507" s="219"/>
      <c r="D507" s="220" t="s">
        <v>151</v>
      </c>
      <c r="E507" s="221" t="s">
        <v>1</v>
      </c>
      <c r="F507" s="222" t="s">
        <v>861</v>
      </c>
      <c r="G507" s="219"/>
      <c r="H507" s="223">
        <v>864</v>
      </c>
      <c r="I507" s="224"/>
      <c r="J507" s="219"/>
      <c r="K507" s="219"/>
      <c r="L507" s="225"/>
      <c r="M507" s="226"/>
      <c r="N507" s="227"/>
      <c r="O507" s="227"/>
      <c r="P507" s="227"/>
      <c r="Q507" s="227"/>
      <c r="R507" s="227"/>
      <c r="S507" s="227"/>
      <c r="T507" s="228"/>
      <c r="AT507" s="229" t="s">
        <v>151</v>
      </c>
      <c r="AU507" s="229" t="s">
        <v>83</v>
      </c>
      <c r="AV507" s="13" t="s">
        <v>83</v>
      </c>
      <c r="AW507" s="13" t="s">
        <v>30</v>
      </c>
      <c r="AX507" s="13" t="s">
        <v>73</v>
      </c>
      <c r="AY507" s="229" t="s">
        <v>143</v>
      </c>
    </row>
    <row r="508" spans="1:65" s="13" customFormat="1">
      <c r="B508" s="218"/>
      <c r="C508" s="219"/>
      <c r="D508" s="220" t="s">
        <v>151</v>
      </c>
      <c r="E508" s="221" t="s">
        <v>1</v>
      </c>
      <c r="F508" s="222" t="s">
        <v>862</v>
      </c>
      <c r="G508" s="219"/>
      <c r="H508" s="223">
        <v>204</v>
      </c>
      <c r="I508" s="224"/>
      <c r="J508" s="219"/>
      <c r="K508" s="219"/>
      <c r="L508" s="225"/>
      <c r="M508" s="226"/>
      <c r="N508" s="227"/>
      <c r="O508" s="227"/>
      <c r="P508" s="227"/>
      <c r="Q508" s="227"/>
      <c r="R508" s="227"/>
      <c r="S508" s="227"/>
      <c r="T508" s="228"/>
      <c r="AT508" s="229" t="s">
        <v>151</v>
      </c>
      <c r="AU508" s="229" t="s">
        <v>83</v>
      </c>
      <c r="AV508" s="13" t="s">
        <v>83</v>
      </c>
      <c r="AW508" s="13" t="s">
        <v>30</v>
      </c>
      <c r="AX508" s="13" t="s">
        <v>73</v>
      </c>
      <c r="AY508" s="229" t="s">
        <v>143</v>
      </c>
    </row>
    <row r="509" spans="1:65" s="14" customFormat="1">
      <c r="B509" s="230"/>
      <c r="C509" s="231"/>
      <c r="D509" s="220" t="s">
        <v>151</v>
      </c>
      <c r="E509" s="232" t="s">
        <v>1</v>
      </c>
      <c r="F509" s="233" t="s">
        <v>155</v>
      </c>
      <c r="G509" s="231"/>
      <c r="H509" s="234">
        <v>1068</v>
      </c>
      <c r="I509" s="235"/>
      <c r="J509" s="231"/>
      <c r="K509" s="231"/>
      <c r="L509" s="236"/>
      <c r="M509" s="237"/>
      <c r="N509" s="238"/>
      <c r="O509" s="238"/>
      <c r="P509" s="238"/>
      <c r="Q509" s="238"/>
      <c r="R509" s="238"/>
      <c r="S509" s="238"/>
      <c r="T509" s="239"/>
      <c r="AT509" s="240" t="s">
        <v>151</v>
      </c>
      <c r="AU509" s="240" t="s">
        <v>83</v>
      </c>
      <c r="AV509" s="14" t="s">
        <v>149</v>
      </c>
      <c r="AW509" s="14" t="s">
        <v>30</v>
      </c>
      <c r="AX509" s="14" t="s">
        <v>81</v>
      </c>
      <c r="AY509" s="240" t="s">
        <v>143</v>
      </c>
    </row>
    <row r="510" spans="1:65" s="2" customFormat="1" ht="16.5" customHeight="1">
      <c r="A510" s="34"/>
      <c r="B510" s="35"/>
      <c r="C510" s="251" t="s">
        <v>863</v>
      </c>
      <c r="D510" s="251" t="s">
        <v>251</v>
      </c>
      <c r="E510" s="252" t="s">
        <v>864</v>
      </c>
      <c r="F510" s="253" t="s">
        <v>865</v>
      </c>
      <c r="G510" s="254" t="s">
        <v>206</v>
      </c>
      <c r="H510" s="255">
        <v>2752.8</v>
      </c>
      <c r="I510" s="256"/>
      <c r="J510" s="257">
        <f>ROUND(I510*H510,2)</f>
        <v>0</v>
      </c>
      <c r="K510" s="258"/>
      <c r="L510" s="259"/>
      <c r="M510" s="260" t="s">
        <v>1</v>
      </c>
      <c r="N510" s="261" t="s">
        <v>38</v>
      </c>
      <c r="O510" s="71"/>
      <c r="P510" s="214">
        <f>O510*H510</f>
        <v>0</v>
      </c>
      <c r="Q510" s="214">
        <v>4.4999999999999997E-3</v>
      </c>
      <c r="R510" s="214">
        <f>Q510*H510</f>
        <v>12.387599999999999</v>
      </c>
      <c r="S510" s="214">
        <v>0</v>
      </c>
      <c r="T510" s="215">
        <f>S510*H510</f>
        <v>0</v>
      </c>
      <c r="U510" s="34"/>
      <c r="V510" s="34"/>
      <c r="W510" s="34"/>
      <c r="X510" s="34"/>
      <c r="Y510" s="34"/>
      <c r="Z510" s="34"/>
      <c r="AA510" s="34"/>
      <c r="AB510" s="34"/>
      <c r="AC510" s="34"/>
      <c r="AD510" s="34"/>
      <c r="AE510" s="34"/>
      <c r="AR510" s="216" t="s">
        <v>311</v>
      </c>
      <c r="AT510" s="216" t="s">
        <v>251</v>
      </c>
      <c r="AU510" s="216" t="s">
        <v>83</v>
      </c>
      <c r="AY510" s="17" t="s">
        <v>143</v>
      </c>
      <c r="BE510" s="217">
        <f>IF(N510="základní",J510,0)</f>
        <v>0</v>
      </c>
      <c r="BF510" s="217">
        <f>IF(N510="snížená",J510,0)</f>
        <v>0</v>
      </c>
      <c r="BG510" s="217">
        <f>IF(N510="zákl. přenesená",J510,0)</f>
        <v>0</v>
      </c>
      <c r="BH510" s="217">
        <f>IF(N510="sníž. přenesená",J510,0)</f>
        <v>0</v>
      </c>
      <c r="BI510" s="217">
        <f>IF(N510="nulová",J510,0)</f>
        <v>0</v>
      </c>
      <c r="BJ510" s="17" t="s">
        <v>81</v>
      </c>
      <c r="BK510" s="217">
        <f>ROUND(I510*H510,2)</f>
        <v>0</v>
      </c>
      <c r="BL510" s="17" t="s">
        <v>226</v>
      </c>
      <c r="BM510" s="216" t="s">
        <v>866</v>
      </c>
    </row>
    <row r="511" spans="1:65" s="13" customFormat="1">
      <c r="B511" s="218"/>
      <c r="C511" s="219"/>
      <c r="D511" s="220" t="s">
        <v>151</v>
      </c>
      <c r="E511" s="219"/>
      <c r="F511" s="222" t="s">
        <v>867</v>
      </c>
      <c r="G511" s="219"/>
      <c r="H511" s="223">
        <v>2752.8</v>
      </c>
      <c r="I511" s="224"/>
      <c r="J511" s="219"/>
      <c r="K511" s="219"/>
      <c r="L511" s="225"/>
      <c r="M511" s="226"/>
      <c r="N511" s="227"/>
      <c r="O511" s="227"/>
      <c r="P511" s="227"/>
      <c r="Q511" s="227"/>
      <c r="R511" s="227"/>
      <c r="S511" s="227"/>
      <c r="T511" s="228"/>
      <c r="AT511" s="229" t="s">
        <v>151</v>
      </c>
      <c r="AU511" s="229" t="s">
        <v>83</v>
      </c>
      <c r="AV511" s="13" t="s">
        <v>83</v>
      </c>
      <c r="AW511" s="13" t="s">
        <v>4</v>
      </c>
      <c r="AX511" s="13" t="s">
        <v>81</v>
      </c>
      <c r="AY511" s="229" t="s">
        <v>143</v>
      </c>
    </row>
    <row r="512" spans="1:65" s="2" customFormat="1" ht="16.5" customHeight="1">
      <c r="A512" s="34"/>
      <c r="B512" s="35"/>
      <c r="C512" s="204" t="s">
        <v>868</v>
      </c>
      <c r="D512" s="204" t="s">
        <v>145</v>
      </c>
      <c r="E512" s="205" t="s">
        <v>869</v>
      </c>
      <c r="F512" s="206" t="s">
        <v>870</v>
      </c>
      <c r="G512" s="207" t="s">
        <v>206</v>
      </c>
      <c r="H512" s="208">
        <v>534</v>
      </c>
      <c r="I512" s="209"/>
      <c r="J512" s="210">
        <f>ROUND(I512*H512,2)</f>
        <v>0</v>
      </c>
      <c r="K512" s="211"/>
      <c r="L512" s="39"/>
      <c r="M512" s="212" t="s">
        <v>1</v>
      </c>
      <c r="N512" s="213" t="s">
        <v>38</v>
      </c>
      <c r="O512" s="71"/>
      <c r="P512" s="214">
        <f>O512*H512</f>
        <v>0</v>
      </c>
      <c r="Q512" s="214">
        <v>4.0000000000000003E-5</v>
      </c>
      <c r="R512" s="214">
        <f>Q512*H512</f>
        <v>2.1360000000000001E-2</v>
      </c>
      <c r="S512" s="214">
        <v>0</v>
      </c>
      <c r="T512" s="215">
        <f>S512*H512</f>
        <v>0</v>
      </c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R512" s="216" t="s">
        <v>226</v>
      </c>
      <c r="AT512" s="216" t="s">
        <v>145</v>
      </c>
      <c r="AU512" s="216" t="s">
        <v>83</v>
      </c>
      <c r="AY512" s="17" t="s">
        <v>143</v>
      </c>
      <c r="BE512" s="217">
        <f>IF(N512="základní",J512,0)</f>
        <v>0</v>
      </c>
      <c r="BF512" s="217">
        <f>IF(N512="snížená",J512,0)</f>
        <v>0</v>
      </c>
      <c r="BG512" s="217">
        <f>IF(N512="zákl. přenesená",J512,0)</f>
        <v>0</v>
      </c>
      <c r="BH512" s="217">
        <f>IF(N512="sníž. přenesená",J512,0)</f>
        <v>0</v>
      </c>
      <c r="BI512" s="217">
        <f>IF(N512="nulová",J512,0)</f>
        <v>0</v>
      </c>
      <c r="BJ512" s="17" t="s">
        <v>81</v>
      </c>
      <c r="BK512" s="217">
        <f>ROUND(I512*H512,2)</f>
        <v>0</v>
      </c>
      <c r="BL512" s="17" t="s">
        <v>226</v>
      </c>
      <c r="BM512" s="216" t="s">
        <v>871</v>
      </c>
    </row>
    <row r="513" spans="1:65" s="13" customFormat="1">
      <c r="B513" s="218"/>
      <c r="C513" s="219"/>
      <c r="D513" s="220" t="s">
        <v>151</v>
      </c>
      <c r="E513" s="221" t="s">
        <v>1</v>
      </c>
      <c r="F513" s="222" t="s">
        <v>872</v>
      </c>
      <c r="G513" s="219"/>
      <c r="H513" s="223">
        <v>432</v>
      </c>
      <c r="I513" s="224"/>
      <c r="J513" s="219"/>
      <c r="K513" s="219"/>
      <c r="L513" s="225"/>
      <c r="M513" s="226"/>
      <c r="N513" s="227"/>
      <c r="O513" s="227"/>
      <c r="P513" s="227"/>
      <c r="Q513" s="227"/>
      <c r="R513" s="227"/>
      <c r="S513" s="227"/>
      <c r="T513" s="228"/>
      <c r="AT513" s="229" t="s">
        <v>151</v>
      </c>
      <c r="AU513" s="229" t="s">
        <v>83</v>
      </c>
      <c r="AV513" s="13" t="s">
        <v>83</v>
      </c>
      <c r="AW513" s="13" t="s">
        <v>30</v>
      </c>
      <c r="AX513" s="13" t="s">
        <v>73</v>
      </c>
      <c r="AY513" s="229" t="s">
        <v>143</v>
      </c>
    </row>
    <row r="514" spans="1:65" s="13" customFormat="1">
      <c r="B514" s="218"/>
      <c r="C514" s="219"/>
      <c r="D514" s="220" t="s">
        <v>151</v>
      </c>
      <c r="E514" s="221" t="s">
        <v>1</v>
      </c>
      <c r="F514" s="222" t="s">
        <v>873</v>
      </c>
      <c r="G514" s="219"/>
      <c r="H514" s="223">
        <v>102</v>
      </c>
      <c r="I514" s="224"/>
      <c r="J514" s="219"/>
      <c r="K514" s="219"/>
      <c r="L514" s="225"/>
      <c r="M514" s="226"/>
      <c r="N514" s="227"/>
      <c r="O514" s="227"/>
      <c r="P514" s="227"/>
      <c r="Q514" s="227"/>
      <c r="R514" s="227"/>
      <c r="S514" s="227"/>
      <c r="T514" s="228"/>
      <c r="AT514" s="229" t="s">
        <v>151</v>
      </c>
      <c r="AU514" s="229" t="s">
        <v>83</v>
      </c>
      <c r="AV514" s="13" t="s">
        <v>83</v>
      </c>
      <c r="AW514" s="13" t="s">
        <v>30</v>
      </c>
      <c r="AX514" s="13" t="s">
        <v>73</v>
      </c>
      <c r="AY514" s="229" t="s">
        <v>143</v>
      </c>
    </row>
    <row r="515" spans="1:65" s="14" customFormat="1">
      <c r="B515" s="230"/>
      <c r="C515" s="231"/>
      <c r="D515" s="220" t="s">
        <v>151</v>
      </c>
      <c r="E515" s="232" t="s">
        <v>1</v>
      </c>
      <c r="F515" s="233" t="s">
        <v>155</v>
      </c>
      <c r="G515" s="231"/>
      <c r="H515" s="234">
        <v>534</v>
      </c>
      <c r="I515" s="235"/>
      <c r="J515" s="231"/>
      <c r="K515" s="231"/>
      <c r="L515" s="236"/>
      <c r="M515" s="237"/>
      <c r="N515" s="238"/>
      <c r="O515" s="238"/>
      <c r="P515" s="238"/>
      <c r="Q515" s="238"/>
      <c r="R515" s="238"/>
      <c r="S515" s="238"/>
      <c r="T515" s="239"/>
      <c r="AT515" s="240" t="s">
        <v>151</v>
      </c>
      <c r="AU515" s="240" t="s">
        <v>83</v>
      </c>
      <c r="AV515" s="14" t="s">
        <v>149</v>
      </c>
      <c r="AW515" s="14" t="s">
        <v>30</v>
      </c>
      <c r="AX515" s="14" t="s">
        <v>81</v>
      </c>
      <c r="AY515" s="240" t="s">
        <v>143</v>
      </c>
    </row>
    <row r="516" spans="1:65" s="2" customFormat="1" ht="16.5" customHeight="1">
      <c r="A516" s="34"/>
      <c r="B516" s="35"/>
      <c r="C516" s="251" t="s">
        <v>874</v>
      </c>
      <c r="D516" s="251" t="s">
        <v>251</v>
      </c>
      <c r="E516" s="252" t="s">
        <v>875</v>
      </c>
      <c r="F516" s="253" t="s">
        <v>876</v>
      </c>
      <c r="G516" s="254" t="s">
        <v>206</v>
      </c>
      <c r="H516" s="255">
        <v>587.4</v>
      </c>
      <c r="I516" s="256"/>
      <c r="J516" s="257">
        <f>ROUND(I516*H516,2)</f>
        <v>0</v>
      </c>
      <c r="K516" s="258"/>
      <c r="L516" s="259"/>
      <c r="M516" s="260" t="s">
        <v>1</v>
      </c>
      <c r="N516" s="261" t="s">
        <v>38</v>
      </c>
      <c r="O516" s="71"/>
      <c r="P516" s="214">
        <f>O516*H516</f>
        <v>0</v>
      </c>
      <c r="Q516" s="214">
        <v>1.42E-3</v>
      </c>
      <c r="R516" s="214">
        <f>Q516*H516</f>
        <v>0.83410799999999996</v>
      </c>
      <c r="S516" s="214">
        <v>0</v>
      </c>
      <c r="T516" s="215">
        <f>S516*H516</f>
        <v>0</v>
      </c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R516" s="216" t="s">
        <v>311</v>
      </c>
      <c r="AT516" s="216" t="s">
        <v>251</v>
      </c>
      <c r="AU516" s="216" t="s">
        <v>83</v>
      </c>
      <c r="AY516" s="17" t="s">
        <v>143</v>
      </c>
      <c r="BE516" s="217">
        <f>IF(N516="základní",J516,0)</f>
        <v>0</v>
      </c>
      <c r="BF516" s="217">
        <f>IF(N516="snížená",J516,0)</f>
        <v>0</v>
      </c>
      <c r="BG516" s="217">
        <f>IF(N516="zákl. přenesená",J516,0)</f>
        <v>0</v>
      </c>
      <c r="BH516" s="217">
        <f>IF(N516="sníž. přenesená",J516,0)</f>
        <v>0</v>
      </c>
      <c r="BI516" s="217">
        <f>IF(N516="nulová",J516,0)</f>
        <v>0</v>
      </c>
      <c r="BJ516" s="17" t="s">
        <v>81</v>
      </c>
      <c r="BK516" s="217">
        <f>ROUND(I516*H516,2)</f>
        <v>0</v>
      </c>
      <c r="BL516" s="17" t="s">
        <v>226</v>
      </c>
      <c r="BM516" s="216" t="s">
        <v>877</v>
      </c>
    </row>
    <row r="517" spans="1:65" s="13" customFormat="1">
      <c r="B517" s="218"/>
      <c r="C517" s="219"/>
      <c r="D517" s="220" t="s">
        <v>151</v>
      </c>
      <c r="E517" s="219"/>
      <c r="F517" s="222" t="s">
        <v>878</v>
      </c>
      <c r="G517" s="219"/>
      <c r="H517" s="223">
        <v>587.4</v>
      </c>
      <c r="I517" s="224"/>
      <c r="J517" s="219"/>
      <c r="K517" s="219"/>
      <c r="L517" s="225"/>
      <c r="M517" s="226"/>
      <c r="N517" s="227"/>
      <c r="O517" s="227"/>
      <c r="P517" s="227"/>
      <c r="Q517" s="227"/>
      <c r="R517" s="227"/>
      <c r="S517" s="227"/>
      <c r="T517" s="228"/>
      <c r="AT517" s="229" t="s">
        <v>151</v>
      </c>
      <c r="AU517" s="229" t="s">
        <v>83</v>
      </c>
      <c r="AV517" s="13" t="s">
        <v>83</v>
      </c>
      <c r="AW517" s="13" t="s">
        <v>4</v>
      </c>
      <c r="AX517" s="13" t="s">
        <v>81</v>
      </c>
      <c r="AY517" s="229" t="s">
        <v>143</v>
      </c>
    </row>
    <row r="518" spans="1:65" s="2" customFormat="1" ht="16.5" customHeight="1">
      <c r="A518" s="34"/>
      <c r="B518" s="35"/>
      <c r="C518" s="204" t="s">
        <v>879</v>
      </c>
      <c r="D518" s="204" t="s">
        <v>145</v>
      </c>
      <c r="E518" s="205" t="s">
        <v>880</v>
      </c>
      <c r="F518" s="206" t="s">
        <v>881</v>
      </c>
      <c r="G518" s="207" t="s">
        <v>219</v>
      </c>
      <c r="H518" s="208">
        <v>18.521000000000001</v>
      </c>
      <c r="I518" s="209"/>
      <c r="J518" s="210">
        <f>ROUND(I518*H518,2)</f>
        <v>0</v>
      </c>
      <c r="K518" s="211"/>
      <c r="L518" s="39"/>
      <c r="M518" s="212" t="s">
        <v>1</v>
      </c>
      <c r="N518" s="213" t="s">
        <v>38</v>
      </c>
      <c r="O518" s="71"/>
      <c r="P518" s="214">
        <f>O518*H518</f>
        <v>0</v>
      </c>
      <c r="Q518" s="214">
        <v>0</v>
      </c>
      <c r="R518" s="214">
        <f>Q518*H518</f>
        <v>0</v>
      </c>
      <c r="S518" s="214">
        <v>0</v>
      </c>
      <c r="T518" s="215">
        <f>S518*H518</f>
        <v>0</v>
      </c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  <c r="AR518" s="216" t="s">
        <v>226</v>
      </c>
      <c r="AT518" s="216" t="s">
        <v>145</v>
      </c>
      <c r="AU518" s="216" t="s">
        <v>83</v>
      </c>
      <c r="AY518" s="17" t="s">
        <v>143</v>
      </c>
      <c r="BE518" s="217">
        <f>IF(N518="základní",J518,0)</f>
        <v>0</v>
      </c>
      <c r="BF518" s="217">
        <f>IF(N518="snížená",J518,0)</f>
        <v>0</v>
      </c>
      <c r="BG518" s="217">
        <f>IF(N518="zákl. přenesená",J518,0)</f>
        <v>0</v>
      </c>
      <c r="BH518" s="217">
        <f>IF(N518="sníž. přenesená",J518,0)</f>
        <v>0</v>
      </c>
      <c r="BI518" s="217">
        <f>IF(N518="nulová",J518,0)</f>
        <v>0</v>
      </c>
      <c r="BJ518" s="17" t="s">
        <v>81</v>
      </c>
      <c r="BK518" s="217">
        <f>ROUND(I518*H518,2)</f>
        <v>0</v>
      </c>
      <c r="BL518" s="17" t="s">
        <v>226</v>
      </c>
      <c r="BM518" s="216" t="s">
        <v>882</v>
      </c>
    </row>
    <row r="519" spans="1:65" s="12" customFormat="1" ht="22.9" customHeight="1">
      <c r="B519" s="188"/>
      <c r="C519" s="189"/>
      <c r="D519" s="190" t="s">
        <v>72</v>
      </c>
      <c r="E519" s="202" t="s">
        <v>883</v>
      </c>
      <c r="F519" s="202" t="s">
        <v>884</v>
      </c>
      <c r="G519" s="189"/>
      <c r="H519" s="189"/>
      <c r="I519" s="192"/>
      <c r="J519" s="203">
        <f>BK519</f>
        <v>0</v>
      </c>
      <c r="K519" s="189"/>
      <c r="L519" s="194"/>
      <c r="M519" s="195"/>
      <c r="N519" s="196"/>
      <c r="O519" s="196"/>
      <c r="P519" s="197">
        <f>SUM(P520:P527)</f>
        <v>0</v>
      </c>
      <c r="Q519" s="196"/>
      <c r="R519" s="197">
        <f>SUM(R520:R527)</f>
        <v>0.79780560000000011</v>
      </c>
      <c r="S519" s="196"/>
      <c r="T519" s="198">
        <f>SUM(T520:T527)</f>
        <v>0.36799999999999999</v>
      </c>
      <c r="AR519" s="199" t="s">
        <v>83</v>
      </c>
      <c r="AT519" s="200" t="s">
        <v>72</v>
      </c>
      <c r="AU519" s="200" t="s">
        <v>81</v>
      </c>
      <c r="AY519" s="199" t="s">
        <v>143</v>
      </c>
      <c r="BK519" s="201">
        <f>SUM(BK520:BK527)</f>
        <v>0</v>
      </c>
    </row>
    <row r="520" spans="1:65" s="2" customFormat="1" ht="16.5" customHeight="1">
      <c r="A520" s="34"/>
      <c r="B520" s="35"/>
      <c r="C520" s="204" t="s">
        <v>885</v>
      </c>
      <c r="D520" s="204" t="s">
        <v>145</v>
      </c>
      <c r="E520" s="205" t="s">
        <v>886</v>
      </c>
      <c r="F520" s="206" t="s">
        <v>887</v>
      </c>
      <c r="G520" s="207" t="s">
        <v>206</v>
      </c>
      <c r="H520" s="208">
        <v>36.799999999999997</v>
      </c>
      <c r="I520" s="209"/>
      <c r="J520" s="210">
        <f>ROUND(I520*H520,2)</f>
        <v>0</v>
      </c>
      <c r="K520" s="211"/>
      <c r="L520" s="39"/>
      <c r="M520" s="212" t="s">
        <v>1</v>
      </c>
      <c r="N520" s="213" t="s">
        <v>38</v>
      </c>
      <c r="O520" s="71"/>
      <c r="P520" s="214">
        <f>O520*H520</f>
        <v>0</v>
      </c>
      <c r="Q520" s="214">
        <v>0</v>
      </c>
      <c r="R520" s="214">
        <f>Q520*H520</f>
        <v>0</v>
      </c>
      <c r="S520" s="214">
        <v>0.01</v>
      </c>
      <c r="T520" s="215">
        <f>S520*H520</f>
        <v>0.36799999999999999</v>
      </c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R520" s="216" t="s">
        <v>226</v>
      </c>
      <c r="AT520" s="216" t="s">
        <v>145</v>
      </c>
      <c r="AU520" s="216" t="s">
        <v>83</v>
      </c>
      <c r="AY520" s="17" t="s">
        <v>143</v>
      </c>
      <c r="BE520" s="217">
        <f>IF(N520="základní",J520,0)</f>
        <v>0</v>
      </c>
      <c r="BF520" s="217">
        <f>IF(N520="snížená",J520,0)</f>
        <v>0</v>
      </c>
      <c r="BG520" s="217">
        <f>IF(N520="zákl. přenesená",J520,0)</f>
        <v>0</v>
      </c>
      <c r="BH520" s="217">
        <f>IF(N520="sníž. přenesená",J520,0)</f>
        <v>0</v>
      </c>
      <c r="BI520" s="217">
        <f>IF(N520="nulová",J520,0)</f>
        <v>0</v>
      </c>
      <c r="BJ520" s="17" t="s">
        <v>81</v>
      </c>
      <c r="BK520" s="217">
        <f>ROUND(I520*H520,2)</f>
        <v>0</v>
      </c>
      <c r="BL520" s="17" t="s">
        <v>226</v>
      </c>
      <c r="BM520" s="216" t="s">
        <v>888</v>
      </c>
    </row>
    <row r="521" spans="1:65" s="13" customFormat="1">
      <c r="B521" s="218"/>
      <c r="C521" s="219"/>
      <c r="D521" s="220" t="s">
        <v>151</v>
      </c>
      <c r="E521" s="221" t="s">
        <v>1</v>
      </c>
      <c r="F521" s="222" t="s">
        <v>889</v>
      </c>
      <c r="G521" s="219"/>
      <c r="H521" s="223">
        <v>36.799999999999997</v>
      </c>
      <c r="I521" s="224"/>
      <c r="J521" s="219"/>
      <c r="K521" s="219"/>
      <c r="L521" s="225"/>
      <c r="M521" s="226"/>
      <c r="N521" s="227"/>
      <c r="O521" s="227"/>
      <c r="P521" s="227"/>
      <c r="Q521" s="227"/>
      <c r="R521" s="227"/>
      <c r="S521" s="227"/>
      <c r="T521" s="228"/>
      <c r="AT521" s="229" t="s">
        <v>151</v>
      </c>
      <c r="AU521" s="229" t="s">
        <v>83</v>
      </c>
      <c r="AV521" s="13" t="s">
        <v>83</v>
      </c>
      <c r="AW521" s="13" t="s">
        <v>30</v>
      </c>
      <c r="AX521" s="13" t="s">
        <v>81</v>
      </c>
      <c r="AY521" s="229" t="s">
        <v>143</v>
      </c>
    </row>
    <row r="522" spans="1:65" s="2" customFormat="1" ht="16.5" customHeight="1">
      <c r="A522" s="34"/>
      <c r="B522" s="35"/>
      <c r="C522" s="204" t="s">
        <v>890</v>
      </c>
      <c r="D522" s="204" t="s">
        <v>145</v>
      </c>
      <c r="E522" s="205" t="s">
        <v>891</v>
      </c>
      <c r="F522" s="206" t="s">
        <v>892</v>
      </c>
      <c r="G522" s="207" t="s">
        <v>206</v>
      </c>
      <c r="H522" s="208">
        <v>232.8</v>
      </c>
      <c r="I522" s="209"/>
      <c r="J522" s="210">
        <f>ROUND(I522*H522,2)</f>
        <v>0</v>
      </c>
      <c r="K522" s="211"/>
      <c r="L522" s="39"/>
      <c r="M522" s="212" t="s">
        <v>1</v>
      </c>
      <c r="N522" s="213" t="s">
        <v>38</v>
      </c>
      <c r="O522" s="71"/>
      <c r="P522" s="214">
        <f>O522*H522</f>
        <v>0</v>
      </c>
      <c r="Q522" s="214">
        <v>0</v>
      </c>
      <c r="R522" s="214">
        <f>Q522*H522</f>
        <v>0</v>
      </c>
      <c r="S522" s="214">
        <v>0</v>
      </c>
      <c r="T522" s="215">
        <f>S522*H522</f>
        <v>0</v>
      </c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R522" s="216" t="s">
        <v>226</v>
      </c>
      <c r="AT522" s="216" t="s">
        <v>145</v>
      </c>
      <c r="AU522" s="216" t="s">
        <v>83</v>
      </c>
      <c r="AY522" s="17" t="s">
        <v>143</v>
      </c>
      <c r="BE522" s="217">
        <f>IF(N522="základní",J522,0)</f>
        <v>0</v>
      </c>
      <c r="BF522" s="217">
        <f>IF(N522="snížená",J522,0)</f>
        <v>0</v>
      </c>
      <c r="BG522" s="217">
        <f>IF(N522="zákl. přenesená",J522,0)</f>
        <v>0</v>
      </c>
      <c r="BH522" s="217">
        <f>IF(N522="sníž. přenesená",J522,0)</f>
        <v>0</v>
      </c>
      <c r="BI522" s="217">
        <f>IF(N522="nulová",J522,0)</f>
        <v>0</v>
      </c>
      <c r="BJ522" s="17" t="s">
        <v>81</v>
      </c>
      <c r="BK522" s="217">
        <f>ROUND(I522*H522,2)</f>
        <v>0</v>
      </c>
      <c r="BL522" s="17" t="s">
        <v>226</v>
      </c>
      <c r="BM522" s="216" t="s">
        <v>893</v>
      </c>
    </row>
    <row r="523" spans="1:65" s="2" customFormat="1" ht="16.5" customHeight="1">
      <c r="A523" s="34"/>
      <c r="B523" s="35"/>
      <c r="C523" s="251" t="s">
        <v>894</v>
      </c>
      <c r="D523" s="251" t="s">
        <v>251</v>
      </c>
      <c r="E523" s="252" t="s">
        <v>895</v>
      </c>
      <c r="F523" s="253" t="s">
        <v>896</v>
      </c>
      <c r="G523" s="254" t="s">
        <v>206</v>
      </c>
      <c r="H523" s="255">
        <v>133.86000000000001</v>
      </c>
      <c r="I523" s="256"/>
      <c r="J523" s="257">
        <f>ROUND(I523*H523,2)</f>
        <v>0</v>
      </c>
      <c r="K523" s="258"/>
      <c r="L523" s="259"/>
      <c r="M523" s="260" t="s">
        <v>1</v>
      </c>
      <c r="N523" s="261" t="s">
        <v>38</v>
      </c>
      <c r="O523" s="71"/>
      <c r="P523" s="214">
        <f>O523*H523</f>
        <v>0</v>
      </c>
      <c r="Q523" s="214">
        <v>9.6000000000000002E-4</v>
      </c>
      <c r="R523" s="214">
        <f>Q523*H523</f>
        <v>0.12850560000000003</v>
      </c>
      <c r="S523" s="214">
        <v>0</v>
      </c>
      <c r="T523" s="215">
        <f>S523*H523</f>
        <v>0</v>
      </c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R523" s="216" t="s">
        <v>311</v>
      </c>
      <c r="AT523" s="216" t="s">
        <v>251</v>
      </c>
      <c r="AU523" s="216" t="s">
        <v>83</v>
      </c>
      <c r="AY523" s="17" t="s">
        <v>143</v>
      </c>
      <c r="BE523" s="217">
        <f>IF(N523="základní",J523,0)</f>
        <v>0</v>
      </c>
      <c r="BF523" s="217">
        <f>IF(N523="snížená",J523,0)</f>
        <v>0</v>
      </c>
      <c r="BG523" s="217">
        <f>IF(N523="zákl. přenesená",J523,0)</f>
        <v>0</v>
      </c>
      <c r="BH523" s="217">
        <f>IF(N523="sníž. přenesená",J523,0)</f>
        <v>0</v>
      </c>
      <c r="BI523" s="217">
        <f>IF(N523="nulová",J523,0)</f>
        <v>0</v>
      </c>
      <c r="BJ523" s="17" t="s">
        <v>81</v>
      </c>
      <c r="BK523" s="217">
        <f>ROUND(I523*H523,2)</f>
        <v>0</v>
      </c>
      <c r="BL523" s="17" t="s">
        <v>226</v>
      </c>
      <c r="BM523" s="216" t="s">
        <v>897</v>
      </c>
    </row>
    <row r="524" spans="1:65" s="13" customFormat="1">
      <c r="B524" s="218"/>
      <c r="C524" s="219"/>
      <c r="D524" s="220" t="s">
        <v>151</v>
      </c>
      <c r="E524" s="219"/>
      <c r="F524" s="222" t="s">
        <v>898</v>
      </c>
      <c r="G524" s="219"/>
      <c r="H524" s="223">
        <v>133.86000000000001</v>
      </c>
      <c r="I524" s="224"/>
      <c r="J524" s="219"/>
      <c r="K524" s="219"/>
      <c r="L524" s="225"/>
      <c r="M524" s="226"/>
      <c r="N524" s="227"/>
      <c r="O524" s="227"/>
      <c r="P524" s="227"/>
      <c r="Q524" s="227"/>
      <c r="R524" s="227"/>
      <c r="S524" s="227"/>
      <c r="T524" s="228"/>
      <c r="AT524" s="229" t="s">
        <v>151</v>
      </c>
      <c r="AU524" s="229" t="s">
        <v>83</v>
      </c>
      <c r="AV524" s="13" t="s">
        <v>83</v>
      </c>
      <c r="AW524" s="13" t="s">
        <v>4</v>
      </c>
      <c r="AX524" s="13" t="s">
        <v>81</v>
      </c>
      <c r="AY524" s="229" t="s">
        <v>143</v>
      </c>
    </row>
    <row r="525" spans="1:65" s="2" customFormat="1" ht="16.5" customHeight="1">
      <c r="A525" s="34"/>
      <c r="B525" s="35"/>
      <c r="C525" s="251" t="s">
        <v>899</v>
      </c>
      <c r="D525" s="251" t="s">
        <v>251</v>
      </c>
      <c r="E525" s="252" t="s">
        <v>900</v>
      </c>
      <c r="F525" s="253" t="s">
        <v>901</v>
      </c>
      <c r="G525" s="254" t="s">
        <v>206</v>
      </c>
      <c r="H525" s="255">
        <v>133.86000000000001</v>
      </c>
      <c r="I525" s="256"/>
      <c r="J525" s="257">
        <f>ROUND(I525*H525,2)</f>
        <v>0</v>
      </c>
      <c r="K525" s="258"/>
      <c r="L525" s="259"/>
      <c r="M525" s="260" t="s">
        <v>1</v>
      </c>
      <c r="N525" s="261" t="s">
        <v>38</v>
      </c>
      <c r="O525" s="71"/>
      <c r="P525" s="214">
        <f>O525*H525</f>
        <v>0</v>
      </c>
      <c r="Q525" s="214">
        <v>5.0000000000000001E-3</v>
      </c>
      <c r="R525" s="214">
        <f>Q525*H525</f>
        <v>0.66930000000000012</v>
      </c>
      <c r="S525" s="214">
        <v>0</v>
      </c>
      <c r="T525" s="215">
        <f>S525*H525</f>
        <v>0</v>
      </c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R525" s="216" t="s">
        <v>311</v>
      </c>
      <c r="AT525" s="216" t="s">
        <v>251</v>
      </c>
      <c r="AU525" s="216" t="s">
        <v>83</v>
      </c>
      <c r="AY525" s="17" t="s">
        <v>143</v>
      </c>
      <c r="BE525" s="217">
        <f>IF(N525="základní",J525,0)</f>
        <v>0</v>
      </c>
      <c r="BF525" s="217">
        <f>IF(N525="snížená",J525,0)</f>
        <v>0</v>
      </c>
      <c r="BG525" s="217">
        <f>IF(N525="zákl. přenesená",J525,0)</f>
        <v>0</v>
      </c>
      <c r="BH525" s="217">
        <f>IF(N525="sníž. přenesená",J525,0)</f>
        <v>0</v>
      </c>
      <c r="BI525" s="217">
        <f>IF(N525="nulová",J525,0)</f>
        <v>0</v>
      </c>
      <c r="BJ525" s="17" t="s">
        <v>81</v>
      </c>
      <c r="BK525" s="217">
        <f>ROUND(I525*H525,2)</f>
        <v>0</v>
      </c>
      <c r="BL525" s="17" t="s">
        <v>226</v>
      </c>
      <c r="BM525" s="216" t="s">
        <v>902</v>
      </c>
    </row>
    <row r="526" spans="1:65" s="13" customFormat="1">
      <c r="B526" s="218"/>
      <c r="C526" s="219"/>
      <c r="D526" s="220" t="s">
        <v>151</v>
      </c>
      <c r="E526" s="219"/>
      <c r="F526" s="222" t="s">
        <v>898</v>
      </c>
      <c r="G526" s="219"/>
      <c r="H526" s="223">
        <v>133.86000000000001</v>
      </c>
      <c r="I526" s="224"/>
      <c r="J526" s="219"/>
      <c r="K526" s="219"/>
      <c r="L526" s="225"/>
      <c r="M526" s="226"/>
      <c r="N526" s="227"/>
      <c r="O526" s="227"/>
      <c r="P526" s="227"/>
      <c r="Q526" s="227"/>
      <c r="R526" s="227"/>
      <c r="S526" s="227"/>
      <c r="T526" s="228"/>
      <c r="AT526" s="229" t="s">
        <v>151</v>
      </c>
      <c r="AU526" s="229" t="s">
        <v>83</v>
      </c>
      <c r="AV526" s="13" t="s">
        <v>83</v>
      </c>
      <c r="AW526" s="13" t="s">
        <v>4</v>
      </c>
      <c r="AX526" s="13" t="s">
        <v>81</v>
      </c>
      <c r="AY526" s="229" t="s">
        <v>143</v>
      </c>
    </row>
    <row r="527" spans="1:65" s="2" customFormat="1" ht="16.5" customHeight="1">
      <c r="A527" s="34"/>
      <c r="B527" s="35"/>
      <c r="C527" s="204" t="s">
        <v>903</v>
      </c>
      <c r="D527" s="204" t="s">
        <v>145</v>
      </c>
      <c r="E527" s="205" t="s">
        <v>904</v>
      </c>
      <c r="F527" s="206" t="s">
        <v>905</v>
      </c>
      <c r="G527" s="207" t="s">
        <v>219</v>
      </c>
      <c r="H527" s="208">
        <v>0.79800000000000004</v>
      </c>
      <c r="I527" s="209"/>
      <c r="J527" s="210">
        <f>ROUND(I527*H527,2)</f>
        <v>0</v>
      </c>
      <c r="K527" s="211"/>
      <c r="L527" s="39"/>
      <c r="M527" s="212" t="s">
        <v>1</v>
      </c>
      <c r="N527" s="213" t="s">
        <v>38</v>
      </c>
      <c r="O527" s="71"/>
      <c r="P527" s="214">
        <f>O527*H527</f>
        <v>0</v>
      </c>
      <c r="Q527" s="214">
        <v>0</v>
      </c>
      <c r="R527" s="214">
        <f>Q527*H527</f>
        <v>0</v>
      </c>
      <c r="S527" s="214">
        <v>0</v>
      </c>
      <c r="T527" s="215">
        <f>S527*H527</f>
        <v>0</v>
      </c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R527" s="216" t="s">
        <v>226</v>
      </c>
      <c r="AT527" s="216" t="s">
        <v>145</v>
      </c>
      <c r="AU527" s="216" t="s">
        <v>83</v>
      </c>
      <c r="AY527" s="17" t="s">
        <v>143</v>
      </c>
      <c r="BE527" s="217">
        <f>IF(N527="základní",J527,0)</f>
        <v>0</v>
      </c>
      <c r="BF527" s="217">
        <f>IF(N527="snížená",J527,0)</f>
        <v>0</v>
      </c>
      <c r="BG527" s="217">
        <f>IF(N527="zákl. přenesená",J527,0)</f>
        <v>0</v>
      </c>
      <c r="BH527" s="217">
        <f>IF(N527="sníž. přenesená",J527,0)</f>
        <v>0</v>
      </c>
      <c r="BI527" s="217">
        <f>IF(N527="nulová",J527,0)</f>
        <v>0</v>
      </c>
      <c r="BJ527" s="17" t="s">
        <v>81</v>
      </c>
      <c r="BK527" s="217">
        <f>ROUND(I527*H527,2)</f>
        <v>0</v>
      </c>
      <c r="BL527" s="17" t="s">
        <v>226</v>
      </c>
      <c r="BM527" s="216" t="s">
        <v>906</v>
      </c>
    </row>
    <row r="528" spans="1:65" s="12" customFormat="1" ht="22.9" customHeight="1">
      <c r="B528" s="188"/>
      <c r="C528" s="189"/>
      <c r="D528" s="190" t="s">
        <v>72</v>
      </c>
      <c r="E528" s="202" t="s">
        <v>907</v>
      </c>
      <c r="F528" s="202" t="s">
        <v>908</v>
      </c>
      <c r="G528" s="189"/>
      <c r="H528" s="189"/>
      <c r="I528" s="192"/>
      <c r="J528" s="203">
        <f>BK528</f>
        <v>0</v>
      </c>
      <c r="K528" s="189"/>
      <c r="L528" s="194"/>
      <c r="M528" s="195"/>
      <c r="N528" s="196"/>
      <c r="O528" s="196"/>
      <c r="P528" s="197">
        <f>SUM(P529:P561)</f>
        <v>0</v>
      </c>
      <c r="Q528" s="196"/>
      <c r="R528" s="197">
        <f>SUM(R529:R561)</f>
        <v>4.6420603600000003</v>
      </c>
      <c r="S528" s="196"/>
      <c r="T528" s="198">
        <f>SUM(T529:T561)</f>
        <v>1.0404</v>
      </c>
      <c r="AR528" s="199" t="s">
        <v>83</v>
      </c>
      <c r="AT528" s="200" t="s">
        <v>72</v>
      </c>
      <c r="AU528" s="200" t="s">
        <v>81</v>
      </c>
      <c r="AY528" s="199" t="s">
        <v>143</v>
      </c>
      <c r="BK528" s="201">
        <f>SUM(BK529:BK561)</f>
        <v>0</v>
      </c>
    </row>
    <row r="529" spans="1:65" s="2" customFormat="1" ht="16.5" customHeight="1">
      <c r="A529" s="34"/>
      <c r="B529" s="35"/>
      <c r="C529" s="204" t="s">
        <v>909</v>
      </c>
      <c r="D529" s="204" t="s">
        <v>145</v>
      </c>
      <c r="E529" s="205" t="s">
        <v>910</v>
      </c>
      <c r="F529" s="206" t="s">
        <v>911</v>
      </c>
      <c r="G529" s="207" t="s">
        <v>206</v>
      </c>
      <c r="H529" s="208">
        <v>156.63999999999999</v>
      </c>
      <c r="I529" s="209"/>
      <c r="J529" s="210">
        <f>ROUND(I529*H529,2)</f>
        <v>0</v>
      </c>
      <c r="K529" s="211"/>
      <c r="L529" s="39"/>
      <c r="M529" s="212" t="s">
        <v>1</v>
      </c>
      <c r="N529" s="213" t="s">
        <v>38</v>
      </c>
      <c r="O529" s="71"/>
      <c r="P529" s="214">
        <f>O529*H529</f>
        <v>0</v>
      </c>
      <c r="Q529" s="214">
        <v>0</v>
      </c>
      <c r="R529" s="214">
        <f>Q529*H529</f>
        <v>0</v>
      </c>
      <c r="S529" s="214">
        <v>0</v>
      </c>
      <c r="T529" s="215">
        <f>S529*H529</f>
        <v>0</v>
      </c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R529" s="216" t="s">
        <v>226</v>
      </c>
      <c r="AT529" s="216" t="s">
        <v>145</v>
      </c>
      <c r="AU529" s="216" t="s">
        <v>83</v>
      </c>
      <c r="AY529" s="17" t="s">
        <v>143</v>
      </c>
      <c r="BE529" s="217">
        <f>IF(N529="základní",J529,0)</f>
        <v>0</v>
      </c>
      <c r="BF529" s="217">
        <f>IF(N529="snížená",J529,0)</f>
        <v>0</v>
      </c>
      <c r="BG529" s="217">
        <f>IF(N529="zákl. přenesená",J529,0)</f>
        <v>0</v>
      </c>
      <c r="BH529" s="217">
        <f>IF(N529="sníž. přenesená",J529,0)</f>
        <v>0</v>
      </c>
      <c r="BI529" s="217">
        <f>IF(N529="nulová",J529,0)</f>
        <v>0</v>
      </c>
      <c r="BJ529" s="17" t="s">
        <v>81</v>
      </c>
      <c r="BK529" s="217">
        <f>ROUND(I529*H529,2)</f>
        <v>0</v>
      </c>
      <c r="BL529" s="17" t="s">
        <v>226</v>
      </c>
      <c r="BM529" s="216" t="s">
        <v>912</v>
      </c>
    </row>
    <row r="530" spans="1:65" s="2" customFormat="1" ht="16.5" customHeight="1">
      <c r="A530" s="34"/>
      <c r="B530" s="35"/>
      <c r="C530" s="251" t="s">
        <v>913</v>
      </c>
      <c r="D530" s="251" t="s">
        <v>251</v>
      </c>
      <c r="E530" s="252" t="s">
        <v>914</v>
      </c>
      <c r="F530" s="253" t="s">
        <v>915</v>
      </c>
      <c r="G530" s="254" t="s">
        <v>206</v>
      </c>
      <c r="H530" s="255">
        <v>79.885999999999996</v>
      </c>
      <c r="I530" s="256"/>
      <c r="J530" s="257">
        <f>ROUND(I530*H530,2)</f>
        <v>0</v>
      </c>
      <c r="K530" s="258"/>
      <c r="L530" s="259"/>
      <c r="M530" s="260" t="s">
        <v>1</v>
      </c>
      <c r="N530" s="261" t="s">
        <v>38</v>
      </c>
      <c r="O530" s="71"/>
      <c r="P530" s="214">
        <f>O530*H530</f>
        <v>0</v>
      </c>
      <c r="Q530" s="214">
        <v>1.3999999999999999E-4</v>
      </c>
      <c r="R530" s="214">
        <f>Q530*H530</f>
        <v>1.1184039999999999E-2</v>
      </c>
      <c r="S530" s="214">
        <v>0</v>
      </c>
      <c r="T530" s="215">
        <f>S530*H530</f>
        <v>0</v>
      </c>
      <c r="U530" s="34"/>
      <c r="V530" s="34"/>
      <c r="W530" s="34"/>
      <c r="X530" s="34"/>
      <c r="Y530" s="34"/>
      <c r="Z530" s="34"/>
      <c r="AA530" s="34"/>
      <c r="AB530" s="34"/>
      <c r="AC530" s="34"/>
      <c r="AD530" s="34"/>
      <c r="AE530" s="34"/>
      <c r="AR530" s="216" t="s">
        <v>311</v>
      </c>
      <c r="AT530" s="216" t="s">
        <v>251</v>
      </c>
      <c r="AU530" s="216" t="s">
        <v>83</v>
      </c>
      <c r="AY530" s="17" t="s">
        <v>143</v>
      </c>
      <c r="BE530" s="217">
        <f>IF(N530="základní",J530,0)</f>
        <v>0</v>
      </c>
      <c r="BF530" s="217">
        <f>IF(N530="snížená",J530,0)</f>
        <v>0</v>
      </c>
      <c r="BG530" s="217">
        <f>IF(N530="zákl. přenesená",J530,0)</f>
        <v>0</v>
      </c>
      <c r="BH530" s="217">
        <f>IF(N530="sníž. přenesená",J530,0)</f>
        <v>0</v>
      </c>
      <c r="BI530" s="217">
        <f>IF(N530="nulová",J530,0)</f>
        <v>0</v>
      </c>
      <c r="BJ530" s="17" t="s">
        <v>81</v>
      </c>
      <c r="BK530" s="217">
        <f>ROUND(I530*H530,2)</f>
        <v>0</v>
      </c>
      <c r="BL530" s="17" t="s">
        <v>226</v>
      </c>
      <c r="BM530" s="216" t="s">
        <v>916</v>
      </c>
    </row>
    <row r="531" spans="1:65" s="13" customFormat="1">
      <c r="B531" s="218"/>
      <c r="C531" s="219"/>
      <c r="D531" s="220" t="s">
        <v>151</v>
      </c>
      <c r="E531" s="221" t="s">
        <v>1</v>
      </c>
      <c r="F531" s="222" t="s">
        <v>917</v>
      </c>
      <c r="G531" s="219"/>
      <c r="H531" s="223">
        <v>78.319999999999993</v>
      </c>
      <c r="I531" s="224"/>
      <c r="J531" s="219"/>
      <c r="K531" s="219"/>
      <c r="L531" s="225"/>
      <c r="M531" s="226"/>
      <c r="N531" s="227"/>
      <c r="O531" s="227"/>
      <c r="P531" s="227"/>
      <c r="Q531" s="227"/>
      <c r="R531" s="227"/>
      <c r="S531" s="227"/>
      <c r="T531" s="228"/>
      <c r="AT531" s="229" t="s">
        <v>151</v>
      </c>
      <c r="AU531" s="229" t="s">
        <v>83</v>
      </c>
      <c r="AV531" s="13" t="s">
        <v>83</v>
      </c>
      <c r="AW531" s="13" t="s">
        <v>30</v>
      </c>
      <c r="AX531" s="13" t="s">
        <v>81</v>
      </c>
      <c r="AY531" s="229" t="s">
        <v>143</v>
      </c>
    </row>
    <row r="532" spans="1:65" s="13" customFormat="1">
      <c r="B532" s="218"/>
      <c r="C532" s="219"/>
      <c r="D532" s="220" t="s">
        <v>151</v>
      </c>
      <c r="E532" s="219"/>
      <c r="F532" s="222" t="s">
        <v>918</v>
      </c>
      <c r="G532" s="219"/>
      <c r="H532" s="223">
        <v>79.885999999999996</v>
      </c>
      <c r="I532" s="224"/>
      <c r="J532" s="219"/>
      <c r="K532" s="219"/>
      <c r="L532" s="225"/>
      <c r="M532" s="226"/>
      <c r="N532" s="227"/>
      <c r="O532" s="227"/>
      <c r="P532" s="227"/>
      <c r="Q532" s="227"/>
      <c r="R532" s="227"/>
      <c r="S532" s="227"/>
      <c r="T532" s="228"/>
      <c r="AT532" s="229" t="s">
        <v>151</v>
      </c>
      <c r="AU532" s="229" t="s">
        <v>83</v>
      </c>
      <c r="AV532" s="13" t="s">
        <v>83</v>
      </c>
      <c r="AW532" s="13" t="s">
        <v>4</v>
      </c>
      <c r="AX532" s="13" t="s">
        <v>81</v>
      </c>
      <c r="AY532" s="229" t="s">
        <v>143</v>
      </c>
    </row>
    <row r="533" spans="1:65" s="2" customFormat="1" ht="16.5" customHeight="1">
      <c r="A533" s="34"/>
      <c r="B533" s="35"/>
      <c r="C533" s="251" t="s">
        <v>919</v>
      </c>
      <c r="D533" s="251" t="s">
        <v>251</v>
      </c>
      <c r="E533" s="252" t="s">
        <v>920</v>
      </c>
      <c r="F533" s="253" t="s">
        <v>921</v>
      </c>
      <c r="G533" s="254" t="s">
        <v>206</v>
      </c>
      <c r="H533" s="255">
        <v>79.885999999999996</v>
      </c>
      <c r="I533" s="256"/>
      <c r="J533" s="257">
        <f>ROUND(I533*H533,2)</f>
        <v>0</v>
      </c>
      <c r="K533" s="258"/>
      <c r="L533" s="259"/>
      <c r="M533" s="260" t="s">
        <v>1</v>
      </c>
      <c r="N533" s="261" t="s">
        <v>38</v>
      </c>
      <c r="O533" s="71"/>
      <c r="P533" s="214">
        <f>O533*H533</f>
        <v>0</v>
      </c>
      <c r="Q533" s="214">
        <v>1.2E-4</v>
      </c>
      <c r="R533" s="214">
        <f>Q533*H533</f>
        <v>9.5863199999999989E-3</v>
      </c>
      <c r="S533" s="214">
        <v>0</v>
      </c>
      <c r="T533" s="215">
        <f>S533*H533</f>
        <v>0</v>
      </c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R533" s="216" t="s">
        <v>311</v>
      </c>
      <c r="AT533" s="216" t="s">
        <v>251</v>
      </c>
      <c r="AU533" s="216" t="s">
        <v>83</v>
      </c>
      <c r="AY533" s="17" t="s">
        <v>143</v>
      </c>
      <c r="BE533" s="217">
        <f>IF(N533="základní",J533,0)</f>
        <v>0</v>
      </c>
      <c r="BF533" s="217">
        <f>IF(N533="snížená",J533,0)</f>
        <v>0</v>
      </c>
      <c r="BG533" s="217">
        <f>IF(N533="zákl. přenesená",J533,0)</f>
        <v>0</v>
      </c>
      <c r="BH533" s="217">
        <f>IF(N533="sníž. přenesená",J533,0)</f>
        <v>0</v>
      </c>
      <c r="BI533" s="217">
        <f>IF(N533="nulová",J533,0)</f>
        <v>0</v>
      </c>
      <c r="BJ533" s="17" t="s">
        <v>81</v>
      </c>
      <c r="BK533" s="217">
        <f>ROUND(I533*H533,2)</f>
        <v>0</v>
      </c>
      <c r="BL533" s="17" t="s">
        <v>226</v>
      </c>
      <c r="BM533" s="216" t="s">
        <v>922</v>
      </c>
    </row>
    <row r="534" spans="1:65" s="13" customFormat="1">
      <c r="B534" s="218"/>
      <c r="C534" s="219"/>
      <c r="D534" s="220" t="s">
        <v>151</v>
      </c>
      <c r="E534" s="221" t="s">
        <v>1</v>
      </c>
      <c r="F534" s="222" t="s">
        <v>917</v>
      </c>
      <c r="G534" s="219"/>
      <c r="H534" s="223">
        <v>78.319999999999993</v>
      </c>
      <c r="I534" s="224"/>
      <c r="J534" s="219"/>
      <c r="K534" s="219"/>
      <c r="L534" s="225"/>
      <c r="M534" s="226"/>
      <c r="N534" s="227"/>
      <c r="O534" s="227"/>
      <c r="P534" s="227"/>
      <c r="Q534" s="227"/>
      <c r="R534" s="227"/>
      <c r="S534" s="227"/>
      <c r="T534" s="228"/>
      <c r="AT534" s="229" t="s">
        <v>151</v>
      </c>
      <c r="AU534" s="229" t="s">
        <v>83</v>
      </c>
      <c r="AV534" s="13" t="s">
        <v>83</v>
      </c>
      <c r="AW534" s="13" t="s">
        <v>30</v>
      </c>
      <c r="AX534" s="13" t="s">
        <v>81</v>
      </c>
      <c r="AY534" s="229" t="s">
        <v>143</v>
      </c>
    </row>
    <row r="535" spans="1:65" s="13" customFormat="1">
      <c r="B535" s="218"/>
      <c r="C535" s="219"/>
      <c r="D535" s="220" t="s">
        <v>151</v>
      </c>
      <c r="E535" s="219"/>
      <c r="F535" s="222" t="s">
        <v>918</v>
      </c>
      <c r="G535" s="219"/>
      <c r="H535" s="223">
        <v>79.885999999999996</v>
      </c>
      <c r="I535" s="224"/>
      <c r="J535" s="219"/>
      <c r="K535" s="219"/>
      <c r="L535" s="225"/>
      <c r="M535" s="226"/>
      <c r="N535" s="227"/>
      <c r="O535" s="227"/>
      <c r="P535" s="227"/>
      <c r="Q535" s="227"/>
      <c r="R535" s="227"/>
      <c r="S535" s="227"/>
      <c r="T535" s="228"/>
      <c r="AT535" s="229" t="s">
        <v>151</v>
      </c>
      <c r="AU535" s="229" t="s">
        <v>83</v>
      </c>
      <c r="AV535" s="13" t="s">
        <v>83</v>
      </c>
      <c r="AW535" s="13" t="s">
        <v>4</v>
      </c>
      <c r="AX535" s="13" t="s">
        <v>81</v>
      </c>
      <c r="AY535" s="229" t="s">
        <v>143</v>
      </c>
    </row>
    <row r="536" spans="1:65" s="2" customFormat="1" ht="16.5" customHeight="1">
      <c r="A536" s="34"/>
      <c r="B536" s="35"/>
      <c r="C536" s="204" t="s">
        <v>923</v>
      </c>
      <c r="D536" s="204" t="s">
        <v>145</v>
      </c>
      <c r="E536" s="205" t="s">
        <v>910</v>
      </c>
      <c r="F536" s="206" t="s">
        <v>911</v>
      </c>
      <c r="G536" s="207" t="s">
        <v>206</v>
      </c>
      <c r="H536" s="208">
        <v>149.6</v>
      </c>
      <c r="I536" s="209"/>
      <c r="J536" s="210">
        <f>ROUND(I536*H536,2)</f>
        <v>0</v>
      </c>
      <c r="K536" s="211"/>
      <c r="L536" s="39"/>
      <c r="M536" s="212" t="s">
        <v>1</v>
      </c>
      <c r="N536" s="213" t="s">
        <v>38</v>
      </c>
      <c r="O536" s="71"/>
      <c r="P536" s="214">
        <f>O536*H536</f>
        <v>0</v>
      </c>
      <c r="Q536" s="214">
        <v>0</v>
      </c>
      <c r="R536" s="214">
        <f>Q536*H536</f>
        <v>0</v>
      </c>
      <c r="S536" s="214">
        <v>0</v>
      </c>
      <c r="T536" s="215">
        <f>S536*H536</f>
        <v>0</v>
      </c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R536" s="216" t="s">
        <v>226</v>
      </c>
      <c r="AT536" s="216" t="s">
        <v>145</v>
      </c>
      <c r="AU536" s="216" t="s">
        <v>83</v>
      </c>
      <c r="AY536" s="17" t="s">
        <v>143</v>
      </c>
      <c r="BE536" s="217">
        <f>IF(N536="základní",J536,0)</f>
        <v>0</v>
      </c>
      <c r="BF536" s="217">
        <f>IF(N536="snížená",J536,0)</f>
        <v>0</v>
      </c>
      <c r="BG536" s="217">
        <f>IF(N536="zákl. přenesená",J536,0)</f>
        <v>0</v>
      </c>
      <c r="BH536" s="217">
        <f>IF(N536="sníž. přenesená",J536,0)</f>
        <v>0</v>
      </c>
      <c r="BI536" s="217">
        <f>IF(N536="nulová",J536,0)</f>
        <v>0</v>
      </c>
      <c r="BJ536" s="17" t="s">
        <v>81</v>
      </c>
      <c r="BK536" s="217">
        <f>ROUND(I536*H536,2)</f>
        <v>0</v>
      </c>
      <c r="BL536" s="17" t="s">
        <v>226</v>
      </c>
      <c r="BM536" s="216" t="s">
        <v>924</v>
      </c>
    </row>
    <row r="537" spans="1:65" s="2" customFormat="1" ht="16.5" customHeight="1">
      <c r="A537" s="34"/>
      <c r="B537" s="35"/>
      <c r="C537" s="251" t="s">
        <v>925</v>
      </c>
      <c r="D537" s="251" t="s">
        <v>251</v>
      </c>
      <c r="E537" s="252" t="s">
        <v>926</v>
      </c>
      <c r="F537" s="253" t="s">
        <v>927</v>
      </c>
      <c r="G537" s="254" t="s">
        <v>206</v>
      </c>
      <c r="H537" s="255">
        <v>82.28</v>
      </c>
      <c r="I537" s="256"/>
      <c r="J537" s="257">
        <f>ROUND(I537*H537,2)</f>
        <v>0</v>
      </c>
      <c r="K537" s="258"/>
      <c r="L537" s="259"/>
      <c r="M537" s="260" t="s">
        <v>1</v>
      </c>
      <c r="N537" s="261" t="s">
        <v>38</v>
      </c>
      <c r="O537" s="71"/>
      <c r="P537" s="214">
        <f>O537*H537</f>
        <v>0</v>
      </c>
      <c r="Q537" s="214">
        <v>3.5000000000000001E-3</v>
      </c>
      <c r="R537" s="214">
        <f>Q537*H537</f>
        <v>0.28798000000000001</v>
      </c>
      <c r="S537" s="214">
        <v>0</v>
      </c>
      <c r="T537" s="215">
        <f>S537*H537</f>
        <v>0</v>
      </c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R537" s="216" t="s">
        <v>311</v>
      </c>
      <c r="AT537" s="216" t="s">
        <v>251</v>
      </c>
      <c r="AU537" s="216" t="s">
        <v>83</v>
      </c>
      <c r="AY537" s="17" t="s">
        <v>143</v>
      </c>
      <c r="BE537" s="217">
        <f>IF(N537="základní",J537,0)</f>
        <v>0</v>
      </c>
      <c r="BF537" s="217">
        <f>IF(N537="snížená",J537,0)</f>
        <v>0</v>
      </c>
      <c r="BG537" s="217">
        <f>IF(N537="zákl. přenesená",J537,0)</f>
        <v>0</v>
      </c>
      <c r="BH537" s="217">
        <f>IF(N537="sníž. přenesená",J537,0)</f>
        <v>0</v>
      </c>
      <c r="BI537" s="217">
        <f>IF(N537="nulová",J537,0)</f>
        <v>0</v>
      </c>
      <c r="BJ537" s="17" t="s">
        <v>81</v>
      </c>
      <c r="BK537" s="217">
        <f>ROUND(I537*H537,2)</f>
        <v>0</v>
      </c>
      <c r="BL537" s="17" t="s">
        <v>226</v>
      </c>
      <c r="BM537" s="216" t="s">
        <v>928</v>
      </c>
    </row>
    <row r="538" spans="1:65" s="13" customFormat="1">
      <c r="B538" s="218"/>
      <c r="C538" s="219"/>
      <c r="D538" s="220" t="s">
        <v>151</v>
      </c>
      <c r="E538" s="221" t="s">
        <v>1</v>
      </c>
      <c r="F538" s="222" t="s">
        <v>929</v>
      </c>
      <c r="G538" s="219"/>
      <c r="H538" s="223">
        <v>74.8</v>
      </c>
      <c r="I538" s="224"/>
      <c r="J538" s="219"/>
      <c r="K538" s="219"/>
      <c r="L538" s="225"/>
      <c r="M538" s="226"/>
      <c r="N538" s="227"/>
      <c r="O538" s="227"/>
      <c r="P538" s="227"/>
      <c r="Q538" s="227"/>
      <c r="R538" s="227"/>
      <c r="S538" s="227"/>
      <c r="T538" s="228"/>
      <c r="AT538" s="229" t="s">
        <v>151</v>
      </c>
      <c r="AU538" s="229" t="s">
        <v>83</v>
      </c>
      <c r="AV538" s="13" t="s">
        <v>83</v>
      </c>
      <c r="AW538" s="13" t="s">
        <v>30</v>
      </c>
      <c r="AX538" s="13" t="s">
        <v>81</v>
      </c>
      <c r="AY538" s="229" t="s">
        <v>143</v>
      </c>
    </row>
    <row r="539" spans="1:65" s="13" customFormat="1">
      <c r="B539" s="218"/>
      <c r="C539" s="219"/>
      <c r="D539" s="220" t="s">
        <v>151</v>
      </c>
      <c r="E539" s="219"/>
      <c r="F539" s="222" t="s">
        <v>930</v>
      </c>
      <c r="G539" s="219"/>
      <c r="H539" s="223">
        <v>82.28</v>
      </c>
      <c r="I539" s="224"/>
      <c r="J539" s="219"/>
      <c r="K539" s="219"/>
      <c r="L539" s="225"/>
      <c r="M539" s="226"/>
      <c r="N539" s="227"/>
      <c r="O539" s="227"/>
      <c r="P539" s="227"/>
      <c r="Q539" s="227"/>
      <c r="R539" s="227"/>
      <c r="S539" s="227"/>
      <c r="T539" s="228"/>
      <c r="AT539" s="229" t="s">
        <v>151</v>
      </c>
      <c r="AU539" s="229" t="s">
        <v>83</v>
      </c>
      <c r="AV539" s="13" t="s">
        <v>83</v>
      </c>
      <c r="AW539" s="13" t="s">
        <v>4</v>
      </c>
      <c r="AX539" s="13" t="s">
        <v>81</v>
      </c>
      <c r="AY539" s="229" t="s">
        <v>143</v>
      </c>
    </row>
    <row r="540" spans="1:65" s="2" customFormat="1" ht="16.5" customHeight="1">
      <c r="A540" s="34"/>
      <c r="B540" s="35"/>
      <c r="C540" s="251" t="s">
        <v>931</v>
      </c>
      <c r="D540" s="251" t="s">
        <v>251</v>
      </c>
      <c r="E540" s="252" t="s">
        <v>932</v>
      </c>
      <c r="F540" s="253" t="s">
        <v>933</v>
      </c>
      <c r="G540" s="254" t="s">
        <v>206</v>
      </c>
      <c r="H540" s="255">
        <v>82.28</v>
      </c>
      <c r="I540" s="256"/>
      <c r="J540" s="257">
        <f>ROUND(I540*H540,2)</f>
        <v>0</v>
      </c>
      <c r="K540" s="258"/>
      <c r="L540" s="259"/>
      <c r="M540" s="260" t="s">
        <v>1</v>
      </c>
      <c r="N540" s="261" t="s">
        <v>38</v>
      </c>
      <c r="O540" s="71"/>
      <c r="P540" s="214">
        <f>O540*H540</f>
        <v>0</v>
      </c>
      <c r="Q540" s="214">
        <v>1.75E-3</v>
      </c>
      <c r="R540" s="214">
        <f>Q540*H540</f>
        <v>0.14399000000000001</v>
      </c>
      <c r="S540" s="214">
        <v>0</v>
      </c>
      <c r="T540" s="215">
        <f>S540*H540</f>
        <v>0</v>
      </c>
      <c r="U540" s="34"/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  <c r="AR540" s="216" t="s">
        <v>311</v>
      </c>
      <c r="AT540" s="216" t="s">
        <v>251</v>
      </c>
      <c r="AU540" s="216" t="s">
        <v>83</v>
      </c>
      <c r="AY540" s="17" t="s">
        <v>143</v>
      </c>
      <c r="BE540" s="217">
        <f>IF(N540="základní",J540,0)</f>
        <v>0</v>
      </c>
      <c r="BF540" s="217">
        <f>IF(N540="snížená",J540,0)</f>
        <v>0</v>
      </c>
      <c r="BG540" s="217">
        <f>IF(N540="zákl. přenesená",J540,0)</f>
        <v>0</v>
      </c>
      <c r="BH540" s="217">
        <f>IF(N540="sníž. přenesená",J540,0)</f>
        <v>0</v>
      </c>
      <c r="BI540" s="217">
        <f>IF(N540="nulová",J540,0)</f>
        <v>0</v>
      </c>
      <c r="BJ540" s="17" t="s">
        <v>81</v>
      </c>
      <c r="BK540" s="217">
        <f>ROUND(I540*H540,2)</f>
        <v>0</v>
      </c>
      <c r="BL540" s="17" t="s">
        <v>226</v>
      </c>
      <c r="BM540" s="216" t="s">
        <v>934</v>
      </c>
    </row>
    <row r="541" spans="1:65" s="13" customFormat="1">
      <c r="B541" s="218"/>
      <c r="C541" s="219"/>
      <c r="D541" s="220" t="s">
        <v>151</v>
      </c>
      <c r="E541" s="221" t="s">
        <v>1</v>
      </c>
      <c r="F541" s="222" t="s">
        <v>929</v>
      </c>
      <c r="G541" s="219"/>
      <c r="H541" s="223">
        <v>74.8</v>
      </c>
      <c r="I541" s="224"/>
      <c r="J541" s="219"/>
      <c r="K541" s="219"/>
      <c r="L541" s="225"/>
      <c r="M541" s="226"/>
      <c r="N541" s="227"/>
      <c r="O541" s="227"/>
      <c r="P541" s="227"/>
      <c r="Q541" s="227"/>
      <c r="R541" s="227"/>
      <c r="S541" s="227"/>
      <c r="T541" s="228"/>
      <c r="AT541" s="229" t="s">
        <v>151</v>
      </c>
      <c r="AU541" s="229" t="s">
        <v>83</v>
      </c>
      <c r="AV541" s="13" t="s">
        <v>83</v>
      </c>
      <c r="AW541" s="13" t="s">
        <v>30</v>
      </c>
      <c r="AX541" s="13" t="s">
        <v>81</v>
      </c>
      <c r="AY541" s="229" t="s">
        <v>143</v>
      </c>
    </row>
    <row r="542" spans="1:65" s="13" customFormat="1">
      <c r="B542" s="218"/>
      <c r="C542" s="219"/>
      <c r="D542" s="220" t="s">
        <v>151</v>
      </c>
      <c r="E542" s="219"/>
      <c r="F542" s="222" t="s">
        <v>930</v>
      </c>
      <c r="G542" s="219"/>
      <c r="H542" s="223">
        <v>82.28</v>
      </c>
      <c r="I542" s="224"/>
      <c r="J542" s="219"/>
      <c r="K542" s="219"/>
      <c r="L542" s="225"/>
      <c r="M542" s="226"/>
      <c r="N542" s="227"/>
      <c r="O542" s="227"/>
      <c r="P542" s="227"/>
      <c r="Q542" s="227"/>
      <c r="R542" s="227"/>
      <c r="S542" s="227"/>
      <c r="T542" s="228"/>
      <c r="AT542" s="229" t="s">
        <v>151</v>
      </c>
      <c r="AU542" s="229" t="s">
        <v>83</v>
      </c>
      <c r="AV542" s="13" t="s">
        <v>83</v>
      </c>
      <c r="AW542" s="13" t="s">
        <v>4</v>
      </c>
      <c r="AX542" s="13" t="s">
        <v>81</v>
      </c>
      <c r="AY542" s="229" t="s">
        <v>143</v>
      </c>
    </row>
    <row r="543" spans="1:65" s="2" customFormat="1" ht="16.5" customHeight="1">
      <c r="A543" s="34"/>
      <c r="B543" s="35"/>
      <c r="C543" s="204" t="s">
        <v>935</v>
      </c>
      <c r="D543" s="204" t="s">
        <v>145</v>
      </c>
      <c r="E543" s="205" t="s">
        <v>936</v>
      </c>
      <c r="F543" s="206" t="s">
        <v>937</v>
      </c>
      <c r="G543" s="207" t="s">
        <v>206</v>
      </c>
      <c r="H543" s="208">
        <v>64.900000000000006</v>
      </c>
      <c r="I543" s="209"/>
      <c r="J543" s="210">
        <f>ROUND(I543*H543,2)</f>
        <v>0</v>
      </c>
      <c r="K543" s="211"/>
      <c r="L543" s="39"/>
      <c r="M543" s="212" t="s">
        <v>1</v>
      </c>
      <c r="N543" s="213" t="s">
        <v>38</v>
      </c>
      <c r="O543" s="71"/>
      <c r="P543" s="214">
        <f>O543*H543</f>
        <v>0</v>
      </c>
      <c r="Q543" s="214">
        <v>5.0000000000000002E-5</v>
      </c>
      <c r="R543" s="214">
        <f>Q543*H543</f>
        <v>3.2450000000000005E-3</v>
      </c>
      <c r="S543" s="214">
        <v>0</v>
      </c>
      <c r="T543" s="215">
        <f>S543*H543</f>
        <v>0</v>
      </c>
      <c r="U543" s="34"/>
      <c r="V543" s="34"/>
      <c r="W543" s="34"/>
      <c r="X543" s="34"/>
      <c r="Y543" s="34"/>
      <c r="Z543" s="34"/>
      <c r="AA543" s="34"/>
      <c r="AB543" s="34"/>
      <c r="AC543" s="34"/>
      <c r="AD543" s="34"/>
      <c r="AE543" s="34"/>
      <c r="AR543" s="216" t="s">
        <v>226</v>
      </c>
      <c r="AT543" s="216" t="s">
        <v>145</v>
      </c>
      <c r="AU543" s="216" t="s">
        <v>83</v>
      </c>
      <c r="AY543" s="17" t="s">
        <v>143</v>
      </c>
      <c r="BE543" s="217">
        <f>IF(N543="základní",J543,0)</f>
        <v>0</v>
      </c>
      <c r="BF543" s="217">
        <f>IF(N543="snížená",J543,0)</f>
        <v>0</v>
      </c>
      <c r="BG543" s="217">
        <f>IF(N543="zákl. přenesená",J543,0)</f>
        <v>0</v>
      </c>
      <c r="BH543" s="217">
        <f>IF(N543="sníž. přenesená",J543,0)</f>
        <v>0</v>
      </c>
      <c r="BI543" s="217">
        <f>IF(N543="nulová",J543,0)</f>
        <v>0</v>
      </c>
      <c r="BJ543" s="17" t="s">
        <v>81</v>
      </c>
      <c r="BK543" s="217">
        <f>ROUND(I543*H543,2)</f>
        <v>0</v>
      </c>
      <c r="BL543" s="17" t="s">
        <v>226</v>
      </c>
      <c r="BM543" s="216" t="s">
        <v>938</v>
      </c>
    </row>
    <row r="544" spans="1:65" s="2" customFormat="1" ht="16.5" customHeight="1">
      <c r="A544" s="34"/>
      <c r="B544" s="35"/>
      <c r="C544" s="251" t="s">
        <v>939</v>
      </c>
      <c r="D544" s="251" t="s">
        <v>251</v>
      </c>
      <c r="E544" s="252" t="s">
        <v>940</v>
      </c>
      <c r="F544" s="253" t="s">
        <v>941</v>
      </c>
      <c r="G544" s="254" t="s">
        <v>206</v>
      </c>
      <c r="H544" s="255">
        <v>64.900000000000006</v>
      </c>
      <c r="I544" s="256"/>
      <c r="J544" s="257">
        <f>ROUND(I544*H544,2)</f>
        <v>0</v>
      </c>
      <c r="K544" s="258"/>
      <c r="L544" s="259"/>
      <c r="M544" s="260" t="s">
        <v>1</v>
      </c>
      <c r="N544" s="261" t="s">
        <v>38</v>
      </c>
      <c r="O544" s="71"/>
      <c r="P544" s="214">
        <f>O544*H544</f>
        <v>0</v>
      </c>
      <c r="Q544" s="214">
        <v>1.6999999999999999E-3</v>
      </c>
      <c r="R544" s="214">
        <f>Q544*H544</f>
        <v>0.11033</v>
      </c>
      <c r="S544" s="214">
        <v>0</v>
      </c>
      <c r="T544" s="215">
        <f>S544*H544</f>
        <v>0</v>
      </c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  <c r="AR544" s="216" t="s">
        <v>311</v>
      </c>
      <c r="AT544" s="216" t="s">
        <v>251</v>
      </c>
      <c r="AU544" s="216" t="s">
        <v>83</v>
      </c>
      <c r="AY544" s="17" t="s">
        <v>143</v>
      </c>
      <c r="BE544" s="217">
        <f>IF(N544="základní",J544,0)</f>
        <v>0</v>
      </c>
      <c r="BF544" s="217">
        <f>IF(N544="snížená",J544,0)</f>
        <v>0</v>
      </c>
      <c r="BG544" s="217">
        <f>IF(N544="zákl. přenesená",J544,0)</f>
        <v>0</v>
      </c>
      <c r="BH544" s="217">
        <f>IF(N544="sníž. přenesená",J544,0)</f>
        <v>0</v>
      </c>
      <c r="BI544" s="217">
        <f>IF(N544="nulová",J544,0)</f>
        <v>0</v>
      </c>
      <c r="BJ544" s="17" t="s">
        <v>81</v>
      </c>
      <c r="BK544" s="217">
        <f>ROUND(I544*H544,2)</f>
        <v>0</v>
      </c>
      <c r="BL544" s="17" t="s">
        <v>226</v>
      </c>
      <c r="BM544" s="216" t="s">
        <v>942</v>
      </c>
    </row>
    <row r="545" spans="1:65" s="2" customFormat="1" ht="19.5">
      <c r="A545" s="34"/>
      <c r="B545" s="35"/>
      <c r="C545" s="36"/>
      <c r="D545" s="220" t="s">
        <v>298</v>
      </c>
      <c r="E545" s="36"/>
      <c r="F545" s="262" t="s">
        <v>399</v>
      </c>
      <c r="G545" s="36"/>
      <c r="H545" s="36"/>
      <c r="I545" s="115"/>
      <c r="J545" s="36"/>
      <c r="K545" s="36"/>
      <c r="L545" s="39"/>
      <c r="M545" s="263"/>
      <c r="N545" s="264"/>
      <c r="O545" s="71"/>
      <c r="P545" s="71"/>
      <c r="Q545" s="71"/>
      <c r="R545" s="71"/>
      <c r="S545" s="71"/>
      <c r="T545" s="72"/>
      <c r="U545" s="34"/>
      <c r="V545" s="34"/>
      <c r="W545" s="34"/>
      <c r="X545" s="34"/>
      <c r="Y545" s="34"/>
      <c r="Z545" s="34"/>
      <c r="AA545" s="34"/>
      <c r="AB545" s="34"/>
      <c r="AC545" s="34"/>
      <c r="AD545" s="34"/>
      <c r="AE545" s="34"/>
      <c r="AT545" s="17" t="s">
        <v>298</v>
      </c>
      <c r="AU545" s="17" t="s">
        <v>83</v>
      </c>
    </row>
    <row r="546" spans="1:65" s="13" customFormat="1">
      <c r="B546" s="218"/>
      <c r="C546" s="219"/>
      <c r="D546" s="220" t="s">
        <v>151</v>
      </c>
      <c r="E546" s="221" t="s">
        <v>1</v>
      </c>
      <c r="F546" s="222" t="s">
        <v>943</v>
      </c>
      <c r="G546" s="219"/>
      <c r="H546" s="223">
        <v>64.900000000000006</v>
      </c>
      <c r="I546" s="224"/>
      <c r="J546" s="219"/>
      <c r="K546" s="219"/>
      <c r="L546" s="225"/>
      <c r="M546" s="226"/>
      <c r="N546" s="227"/>
      <c r="O546" s="227"/>
      <c r="P546" s="227"/>
      <c r="Q546" s="227"/>
      <c r="R546" s="227"/>
      <c r="S546" s="227"/>
      <c r="T546" s="228"/>
      <c r="AT546" s="229" t="s">
        <v>151</v>
      </c>
      <c r="AU546" s="229" t="s">
        <v>83</v>
      </c>
      <c r="AV546" s="13" t="s">
        <v>83</v>
      </c>
      <c r="AW546" s="13" t="s">
        <v>30</v>
      </c>
      <c r="AX546" s="13" t="s">
        <v>81</v>
      </c>
      <c r="AY546" s="229" t="s">
        <v>143</v>
      </c>
    </row>
    <row r="547" spans="1:65" s="2" customFormat="1" ht="16.5" customHeight="1">
      <c r="A547" s="34"/>
      <c r="B547" s="35"/>
      <c r="C547" s="204" t="s">
        <v>944</v>
      </c>
      <c r="D547" s="204" t="s">
        <v>145</v>
      </c>
      <c r="E547" s="205" t="s">
        <v>945</v>
      </c>
      <c r="F547" s="206" t="s">
        <v>946</v>
      </c>
      <c r="G547" s="207" t="s">
        <v>206</v>
      </c>
      <c r="H547" s="208">
        <v>578</v>
      </c>
      <c r="I547" s="209"/>
      <c r="J547" s="210">
        <f>ROUND(I547*H547,2)</f>
        <v>0</v>
      </c>
      <c r="K547" s="211"/>
      <c r="L547" s="39"/>
      <c r="M547" s="212" t="s">
        <v>1</v>
      </c>
      <c r="N547" s="213" t="s">
        <v>38</v>
      </c>
      <c r="O547" s="71"/>
      <c r="P547" s="214">
        <f>O547*H547</f>
        <v>0</v>
      </c>
      <c r="Q547" s="214">
        <v>0</v>
      </c>
      <c r="R547" s="214">
        <f>Q547*H547</f>
        <v>0</v>
      </c>
      <c r="S547" s="214">
        <v>1.8E-3</v>
      </c>
      <c r="T547" s="215">
        <f>S547*H547</f>
        <v>1.0404</v>
      </c>
      <c r="U547" s="34"/>
      <c r="V547" s="34"/>
      <c r="W547" s="34"/>
      <c r="X547" s="34"/>
      <c r="Y547" s="34"/>
      <c r="Z547" s="34"/>
      <c r="AA547" s="34"/>
      <c r="AB547" s="34"/>
      <c r="AC547" s="34"/>
      <c r="AD547" s="34"/>
      <c r="AE547" s="34"/>
      <c r="AR547" s="216" t="s">
        <v>226</v>
      </c>
      <c r="AT547" s="216" t="s">
        <v>145</v>
      </c>
      <c r="AU547" s="216" t="s">
        <v>83</v>
      </c>
      <c r="AY547" s="17" t="s">
        <v>143</v>
      </c>
      <c r="BE547" s="217">
        <f>IF(N547="základní",J547,0)</f>
        <v>0</v>
      </c>
      <c r="BF547" s="217">
        <f>IF(N547="snížená",J547,0)</f>
        <v>0</v>
      </c>
      <c r="BG547" s="217">
        <f>IF(N547="zákl. přenesená",J547,0)</f>
        <v>0</v>
      </c>
      <c r="BH547" s="217">
        <f>IF(N547="sníž. přenesená",J547,0)</f>
        <v>0</v>
      </c>
      <c r="BI547" s="217">
        <f>IF(N547="nulová",J547,0)</f>
        <v>0</v>
      </c>
      <c r="BJ547" s="17" t="s">
        <v>81</v>
      </c>
      <c r="BK547" s="217">
        <f>ROUND(I547*H547,2)</f>
        <v>0</v>
      </c>
      <c r="BL547" s="17" t="s">
        <v>226</v>
      </c>
      <c r="BM547" s="216" t="s">
        <v>947</v>
      </c>
    </row>
    <row r="548" spans="1:65" s="13" customFormat="1">
      <c r="B548" s="218"/>
      <c r="C548" s="219"/>
      <c r="D548" s="220" t="s">
        <v>151</v>
      </c>
      <c r="E548" s="221" t="s">
        <v>1</v>
      </c>
      <c r="F548" s="222" t="s">
        <v>840</v>
      </c>
      <c r="G548" s="219"/>
      <c r="H548" s="223">
        <v>578</v>
      </c>
      <c r="I548" s="224"/>
      <c r="J548" s="219"/>
      <c r="K548" s="219"/>
      <c r="L548" s="225"/>
      <c r="M548" s="226"/>
      <c r="N548" s="227"/>
      <c r="O548" s="227"/>
      <c r="P548" s="227"/>
      <c r="Q548" s="227"/>
      <c r="R548" s="227"/>
      <c r="S548" s="227"/>
      <c r="T548" s="228"/>
      <c r="AT548" s="229" t="s">
        <v>151</v>
      </c>
      <c r="AU548" s="229" t="s">
        <v>83</v>
      </c>
      <c r="AV548" s="13" t="s">
        <v>83</v>
      </c>
      <c r="AW548" s="13" t="s">
        <v>30</v>
      </c>
      <c r="AX548" s="13" t="s">
        <v>81</v>
      </c>
      <c r="AY548" s="229" t="s">
        <v>143</v>
      </c>
    </row>
    <row r="549" spans="1:65" s="2" customFormat="1" ht="16.5" customHeight="1">
      <c r="A549" s="34"/>
      <c r="B549" s="35"/>
      <c r="C549" s="204" t="s">
        <v>948</v>
      </c>
      <c r="D549" s="204" t="s">
        <v>145</v>
      </c>
      <c r="E549" s="205" t="s">
        <v>949</v>
      </c>
      <c r="F549" s="206" t="s">
        <v>950</v>
      </c>
      <c r="G549" s="207" t="s">
        <v>206</v>
      </c>
      <c r="H549" s="208">
        <v>210</v>
      </c>
      <c r="I549" s="209"/>
      <c r="J549" s="210">
        <f>ROUND(I549*H549,2)</f>
        <v>0</v>
      </c>
      <c r="K549" s="211"/>
      <c r="L549" s="39"/>
      <c r="M549" s="212" t="s">
        <v>1</v>
      </c>
      <c r="N549" s="213" t="s">
        <v>38</v>
      </c>
      <c r="O549" s="71"/>
      <c r="P549" s="214">
        <f>O549*H549</f>
        <v>0</v>
      </c>
      <c r="Q549" s="214">
        <v>3.0000000000000001E-3</v>
      </c>
      <c r="R549" s="214">
        <f>Q549*H549</f>
        <v>0.63</v>
      </c>
      <c r="S549" s="214">
        <v>0</v>
      </c>
      <c r="T549" s="215">
        <f>S549*H549</f>
        <v>0</v>
      </c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R549" s="216" t="s">
        <v>226</v>
      </c>
      <c r="AT549" s="216" t="s">
        <v>145</v>
      </c>
      <c r="AU549" s="216" t="s">
        <v>83</v>
      </c>
      <c r="AY549" s="17" t="s">
        <v>143</v>
      </c>
      <c r="BE549" s="217">
        <f>IF(N549="základní",J549,0)</f>
        <v>0</v>
      </c>
      <c r="BF549" s="217">
        <f>IF(N549="snížená",J549,0)</f>
        <v>0</v>
      </c>
      <c r="BG549" s="217">
        <f>IF(N549="zákl. přenesená",J549,0)</f>
        <v>0</v>
      </c>
      <c r="BH549" s="217">
        <f>IF(N549="sníž. přenesená",J549,0)</f>
        <v>0</v>
      </c>
      <c r="BI549" s="217">
        <f>IF(N549="nulová",J549,0)</f>
        <v>0</v>
      </c>
      <c r="BJ549" s="17" t="s">
        <v>81</v>
      </c>
      <c r="BK549" s="217">
        <f>ROUND(I549*H549,2)</f>
        <v>0</v>
      </c>
      <c r="BL549" s="17" t="s">
        <v>226</v>
      </c>
      <c r="BM549" s="216" t="s">
        <v>951</v>
      </c>
    </row>
    <row r="550" spans="1:65" s="13" customFormat="1">
      <c r="B550" s="218"/>
      <c r="C550" s="219"/>
      <c r="D550" s="220" t="s">
        <v>151</v>
      </c>
      <c r="E550" s="221" t="s">
        <v>1</v>
      </c>
      <c r="F550" s="222" t="s">
        <v>952</v>
      </c>
      <c r="G550" s="219"/>
      <c r="H550" s="223">
        <v>108</v>
      </c>
      <c r="I550" s="224"/>
      <c r="J550" s="219"/>
      <c r="K550" s="219"/>
      <c r="L550" s="225"/>
      <c r="M550" s="226"/>
      <c r="N550" s="227"/>
      <c r="O550" s="227"/>
      <c r="P550" s="227"/>
      <c r="Q550" s="227"/>
      <c r="R550" s="227"/>
      <c r="S550" s="227"/>
      <c r="T550" s="228"/>
      <c r="AT550" s="229" t="s">
        <v>151</v>
      </c>
      <c r="AU550" s="229" t="s">
        <v>83</v>
      </c>
      <c r="AV550" s="13" t="s">
        <v>83</v>
      </c>
      <c r="AW550" s="13" t="s">
        <v>30</v>
      </c>
      <c r="AX550" s="13" t="s">
        <v>73</v>
      </c>
      <c r="AY550" s="229" t="s">
        <v>143</v>
      </c>
    </row>
    <row r="551" spans="1:65" s="13" customFormat="1">
      <c r="B551" s="218"/>
      <c r="C551" s="219"/>
      <c r="D551" s="220" t="s">
        <v>151</v>
      </c>
      <c r="E551" s="221" t="s">
        <v>1</v>
      </c>
      <c r="F551" s="222" t="s">
        <v>953</v>
      </c>
      <c r="G551" s="219"/>
      <c r="H551" s="223">
        <v>102</v>
      </c>
      <c r="I551" s="224"/>
      <c r="J551" s="219"/>
      <c r="K551" s="219"/>
      <c r="L551" s="225"/>
      <c r="M551" s="226"/>
      <c r="N551" s="227"/>
      <c r="O551" s="227"/>
      <c r="P551" s="227"/>
      <c r="Q551" s="227"/>
      <c r="R551" s="227"/>
      <c r="S551" s="227"/>
      <c r="T551" s="228"/>
      <c r="AT551" s="229" t="s">
        <v>151</v>
      </c>
      <c r="AU551" s="229" t="s">
        <v>83</v>
      </c>
      <c r="AV551" s="13" t="s">
        <v>83</v>
      </c>
      <c r="AW551" s="13" t="s">
        <v>30</v>
      </c>
      <c r="AX551" s="13" t="s">
        <v>73</v>
      </c>
      <c r="AY551" s="229" t="s">
        <v>143</v>
      </c>
    </row>
    <row r="552" spans="1:65" s="14" customFormat="1">
      <c r="B552" s="230"/>
      <c r="C552" s="231"/>
      <c r="D552" s="220" t="s">
        <v>151</v>
      </c>
      <c r="E552" s="232" t="s">
        <v>1</v>
      </c>
      <c r="F552" s="233" t="s">
        <v>155</v>
      </c>
      <c r="G552" s="231"/>
      <c r="H552" s="234">
        <v>210</v>
      </c>
      <c r="I552" s="235"/>
      <c r="J552" s="231"/>
      <c r="K552" s="231"/>
      <c r="L552" s="236"/>
      <c r="M552" s="237"/>
      <c r="N552" s="238"/>
      <c r="O552" s="238"/>
      <c r="P552" s="238"/>
      <c r="Q552" s="238"/>
      <c r="R552" s="238"/>
      <c r="S552" s="238"/>
      <c r="T552" s="239"/>
      <c r="AT552" s="240" t="s">
        <v>151</v>
      </c>
      <c r="AU552" s="240" t="s">
        <v>83</v>
      </c>
      <c r="AV552" s="14" t="s">
        <v>149</v>
      </c>
      <c r="AW552" s="14" t="s">
        <v>30</v>
      </c>
      <c r="AX552" s="14" t="s">
        <v>81</v>
      </c>
      <c r="AY552" s="240" t="s">
        <v>143</v>
      </c>
    </row>
    <row r="553" spans="1:65" s="2" customFormat="1" ht="16.5" customHeight="1">
      <c r="A553" s="34"/>
      <c r="B553" s="35"/>
      <c r="C553" s="251" t="s">
        <v>954</v>
      </c>
      <c r="D553" s="251" t="s">
        <v>251</v>
      </c>
      <c r="E553" s="252" t="s">
        <v>955</v>
      </c>
      <c r="F553" s="253" t="s">
        <v>956</v>
      </c>
      <c r="G553" s="254" t="s">
        <v>206</v>
      </c>
      <c r="H553" s="255">
        <v>241.5</v>
      </c>
      <c r="I553" s="256"/>
      <c r="J553" s="257">
        <f>ROUND(I553*H553,2)</f>
        <v>0</v>
      </c>
      <c r="K553" s="258"/>
      <c r="L553" s="259"/>
      <c r="M553" s="260" t="s">
        <v>1</v>
      </c>
      <c r="N553" s="261" t="s">
        <v>38</v>
      </c>
      <c r="O553" s="71"/>
      <c r="P553" s="214">
        <f>O553*H553</f>
        <v>0</v>
      </c>
      <c r="Q553" s="214">
        <v>2.3E-3</v>
      </c>
      <c r="R553" s="214">
        <f>Q553*H553</f>
        <v>0.55545</v>
      </c>
      <c r="S553" s="214">
        <v>0</v>
      </c>
      <c r="T553" s="215">
        <f>S553*H553</f>
        <v>0</v>
      </c>
      <c r="U553" s="34"/>
      <c r="V553" s="34"/>
      <c r="W553" s="34"/>
      <c r="X553" s="34"/>
      <c r="Y553" s="34"/>
      <c r="Z553" s="34"/>
      <c r="AA553" s="34"/>
      <c r="AB553" s="34"/>
      <c r="AC553" s="34"/>
      <c r="AD553" s="34"/>
      <c r="AE553" s="34"/>
      <c r="AR553" s="216" t="s">
        <v>311</v>
      </c>
      <c r="AT553" s="216" t="s">
        <v>251</v>
      </c>
      <c r="AU553" s="216" t="s">
        <v>83</v>
      </c>
      <c r="AY553" s="17" t="s">
        <v>143</v>
      </c>
      <c r="BE553" s="217">
        <f>IF(N553="základní",J553,0)</f>
        <v>0</v>
      </c>
      <c r="BF553" s="217">
        <f>IF(N553="snížená",J553,0)</f>
        <v>0</v>
      </c>
      <c r="BG553" s="217">
        <f>IF(N553="zákl. přenesená",J553,0)</f>
        <v>0</v>
      </c>
      <c r="BH553" s="217">
        <f>IF(N553="sníž. přenesená",J553,0)</f>
        <v>0</v>
      </c>
      <c r="BI553" s="217">
        <f>IF(N553="nulová",J553,0)</f>
        <v>0</v>
      </c>
      <c r="BJ553" s="17" t="s">
        <v>81</v>
      </c>
      <c r="BK553" s="217">
        <f>ROUND(I553*H553,2)</f>
        <v>0</v>
      </c>
      <c r="BL553" s="17" t="s">
        <v>226</v>
      </c>
      <c r="BM553" s="216" t="s">
        <v>957</v>
      </c>
    </row>
    <row r="554" spans="1:65" s="2" customFormat="1" ht="19.5">
      <c r="A554" s="34"/>
      <c r="B554" s="35"/>
      <c r="C554" s="36"/>
      <c r="D554" s="220" t="s">
        <v>298</v>
      </c>
      <c r="E554" s="36"/>
      <c r="F554" s="262" t="s">
        <v>958</v>
      </c>
      <c r="G554" s="36"/>
      <c r="H554" s="36"/>
      <c r="I554" s="115"/>
      <c r="J554" s="36"/>
      <c r="K554" s="36"/>
      <c r="L554" s="39"/>
      <c r="M554" s="263"/>
      <c r="N554" s="264"/>
      <c r="O554" s="71"/>
      <c r="P554" s="71"/>
      <c r="Q554" s="71"/>
      <c r="R554" s="71"/>
      <c r="S554" s="71"/>
      <c r="T554" s="72"/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T554" s="17" t="s">
        <v>298</v>
      </c>
      <c r="AU554" s="17" t="s">
        <v>83</v>
      </c>
    </row>
    <row r="555" spans="1:65" s="13" customFormat="1">
      <c r="B555" s="218"/>
      <c r="C555" s="219"/>
      <c r="D555" s="220" t="s">
        <v>151</v>
      </c>
      <c r="E555" s="219"/>
      <c r="F555" s="222" t="s">
        <v>959</v>
      </c>
      <c r="G555" s="219"/>
      <c r="H555" s="223">
        <v>241.5</v>
      </c>
      <c r="I555" s="224"/>
      <c r="J555" s="219"/>
      <c r="K555" s="219"/>
      <c r="L555" s="225"/>
      <c r="M555" s="226"/>
      <c r="N555" s="227"/>
      <c r="O555" s="227"/>
      <c r="P555" s="227"/>
      <c r="Q555" s="227"/>
      <c r="R555" s="227"/>
      <c r="S555" s="227"/>
      <c r="T555" s="228"/>
      <c r="AT555" s="229" t="s">
        <v>151</v>
      </c>
      <c r="AU555" s="229" t="s">
        <v>83</v>
      </c>
      <c r="AV555" s="13" t="s">
        <v>83</v>
      </c>
      <c r="AW555" s="13" t="s">
        <v>4</v>
      </c>
      <c r="AX555" s="13" t="s">
        <v>81</v>
      </c>
      <c r="AY555" s="229" t="s">
        <v>143</v>
      </c>
    </row>
    <row r="556" spans="1:65" s="2" customFormat="1" ht="16.5" customHeight="1">
      <c r="A556" s="34"/>
      <c r="B556" s="35"/>
      <c r="C556" s="204" t="s">
        <v>960</v>
      </c>
      <c r="D556" s="204" t="s">
        <v>145</v>
      </c>
      <c r="E556" s="205" t="s">
        <v>961</v>
      </c>
      <c r="F556" s="206" t="s">
        <v>962</v>
      </c>
      <c r="G556" s="207" t="s">
        <v>206</v>
      </c>
      <c r="H556" s="208">
        <v>613</v>
      </c>
      <c r="I556" s="209"/>
      <c r="J556" s="210">
        <f>ROUND(I556*H556,2)</f>
        <v>0</v>
      </c>
      <c r="K556" s="211"/>
      <c r="L556" s="39"/>
      <c r="M556" s="212" t="s">
        <v>1</v>
      </c>
      <c r="N556" s="213" t="s">
        <v>38</v>
      </c>
      <c r="O556" s="71"/>
      <c r="P556" s="214">
        <f>O556*H556</f>
        <v>0</v>
      </c>
      <c r="Q556" s="214">
        <v>0</v>
      </c>
      <c r="R556" s="214">
        <f>Q556*H556</f>
        <v>0</v>
      </c>
      <c r="S556" s="214">
        <v>0</v>
      </c>
      <c r="T556" s="215">
        <f>S556*H556</f>
        <v>0</v>
      </c>
      <c r="U556" s="34"/>
      <c r="V556" s="34"/>
      <c r="W556" s="34"/>
      <c r="X556" s="34"/>
      <c r="Y556" s="34"/>
      <c r="Z556" s="34"/>
      <c r="AA556" s="34"/>
      <c r="AB556" s="34"/>
      <c r="AC556" s="34"/>
      <c r="AD556" s="34"/>
      <c r="AE556" s="34"/>
      <c r="AR556" s="216" t="s">
        <v>226</v>
      </c>
      <c r="AT556" s="216" t="s">
        <v>145</v>
      </c>
      <c r="AU556" s="216" t="s">
        <v>83</v>
      </c>
      <c r="AY556" s="17" t="s">
        <v>143</v>
      </c>
      <c r="BE556" s="217">
        <f>IF(N556="základní",J556,0)</f>
        <v>0</v>
      </c>
      <c r="BF556" s="217">
        <f>IF(N556="snížená",J556,0)</f>
        <v>0</v>
      </c>
      <c r="BG556" s="217">
        <f>IF(N556="zákl. přenesená",J556,0)</f>
        <v>0</v>
      </c>
      <c r="BH556" s="217">
        <f>IF(N556="sníž. přenesená",J556,0)</f>
        <v>0</v>
      </c>
      <c r="BI556" s="217">
        <f>IF(N556="nulová",J556,0)</f>
        <v>0</v>
      </c>
      <c r="BJ556" s="17" t="s">
        <v>81</v>
      </c>
      <c r="BK556" s="217">
        <f>ROUND(I556*H556,2)</f>
        <v>0</v>
      </c>
      <c r="BL556" s="17" t="s">
        <v>226</v>
      </c>
      <c r="BM556" s="216" t="s">
        <v>963</v>
      </c>
    </row>
    <row r="557" spans="1:65" s="13" customFormat="1">
      <c r="B557" s="218"/>
      <c r="C557" s="219"/>
      <c r="D557" s="220" t="s">
        <v>151</v>
      </c>
      <c r="E557" s="221" t="s">
        <v>1</v>
      </c>
      <c r="F557" s="222" t="s">
        <v>964</v>
      </c>
      <c r="G557" s="219"/>
      <c r="H557" s="223">
        <v>324</v>
      </c>
      <c r="I557" s="224"/>
      <c r="J557" s="219"/>
      <c r="K557" s="219"/>
      <c r="L557" s="225"/>
      <c r="M557" s="226"/>
      <c r="N557" s="227"/>
      <c r="O557" s="227"/>
      <c r="P557" s="227"/>
      <c r="Q557" s="227"/>
      <c r="R557" s="227"/>
      <c r="S557" s="227"/>
      <c r="T557" s="228"/>
      <c r="AT557" s="229" t="s">
        <v>151</v>
      </c>
      <c r="AU557" s="229" t="s">
        <v>83</v>
      </c>
      <c r="AV557" s="13" t="s">
        <v>83</v>
      </c>
      <c r="AW557" s="13" t="s">
        <v>30</v>
      </c>
      <c r="AX557" s="13" t="s">
        <v>73</v>
      </c>
      <c r="AY557" s="229" t="s">
        <v>143</v>
      </c>
    </row>
    <row r="558" spans="1:65" s="13" customFormat="1">
      <c r="B558" s="218"/>
      <c r="C558" s="219"/>
      <c r="D558" s="220" t="s">
        <v>151</v>
      </c>
      <c r="E558" s="221" t="s">
        <v>1</v>
      </c>
      <c r="F558" s="222" t="s">
        <v>965</v>
      </c>
      <c r="G558" s="219"/>
      <c r="H558" s="223">
        <v>289</v>
      </c>
      <c r="I558" s="224"/>
      <c r="J558" s="219"/>
      <c r="K558" s="219"/>
      <c r="L558" s="225"/>
      <c r="M558" s="226"/>
      <c r="N558" s="227"/>
      <c r="O558" s="227"/>
      <c r="P558" s="227"/>
      <c r="Q558" s="227"/>
      <c r="R558" s="227"/>
      <c r="S558" s="227"/>
      <c r="T558" s="228"/>
      <c r="AT558" s="229" t="s">
        <v>151</v>
      </c>
      <c r="AU558" s="229" t="s">
        <v>83</v>
      </c>
      <c r="AV558" s="13" t="s">
        <v>83</v>
      </c>
      <c r="AW558" s="13" t="s">
        <v>30</v>
      </c>
      <c r="AX558" s="13" t="s">
        <v>73</v>
      </c>
      <c r="AY558" s="229" t="s">
        <v>143</v>
      </c>
    </row>
    <row r="559" spans="1:65" s="14" customFormat="1">
      <c r="B559" s="230"/>
      <c r="C559" s="231"/>
      <c r="D559" s="220" t="s">
        <v>151</v>
      </c>
      <c r="E559" s="232" t="s">
        <v>1</v>
      </c>
      <c r="F559" s="233" t="s">
        <v>155</v>
      </c>
      <c r="G559" s="231"/>
      <c r="H559" s="234">
        <v>613</v>
      </c>
      <c r="I559" s="235"/>
      <c r="J559" s="231"/>
      <c r="K559" s="231"/>
      <c r="L559" s="236"/>
      <c r="M559" s="237"/>
      <c r="N559" s="238"/>
      <c r="O559" s="238"/>
      <c r="P559" s="238"/>
      <c r="Q559" s="238"/>
      <c r="R559" s="238"/>
      <c r="S559" s="238"/>
      <c r="T559" s="239"/>
      <c r="AT559" s="240" t="s">
        <v>151</v>
      </c>
      <c r="AU559" s="240" t="s">
        <v>83</v>
      </c>
      <c r="AV559" s="14" t="s">
        <v>149</v>
      </c>
      <c r="AW559" s="14" t="s">
        <v>30</v>
      </c>
      <c r="AX559" s="14" t="s">
        <v>81</v>
      </c>
      <c r="AY559" s="240" t="s">
        <v>143</v>
      </c>
    </row>
    <row r="560" spans="1:65" s="2" customFormat="1" ht="16.5" customHeight="1">
      <c r="A560" s="34"/>
      <c r="B560" s="35"/>
      <c r="C560" s="251" t="s">
        <v>966</v>
      </c>
      <c r="D560" s="251" t="s">
        <v>251</v>
      </c>
      <c r="E560" s="252" t="s">
        <v>967</v>
      </c>
      <c r="F560" s="253" t="s">
        <v>968</v>
      </c>
      <c r="G560" s="254" t="s">
        <v>206</v>
      </c>
      <c r="H560" s="255">
        <v>704.95</v>
      </c>
      <c r="I560" s="256"/>
      <c r="J560" s="257">
        <f>ROUND(I560*H560,2)</f>
        <v>0</v>
      </c>
      <c r="K560" s="258"/>
      <c r="L560" s="259"/>
      <c r="M560" s="260" t="s">
        <v>1</v>
      </c>
      <c r="N560" s="261" t="s">
        <v>38</v>
      </c>
      <c r="O560" s="71"/>
      <c r="P560" s="214">
        <f>O560*H560</f>
        <v>0</v>
      </c>
      <c r="Q560" s="214">
        <v>4.1000000000000003E-3</v>
      </c>
      <c r="R560" s="214">
        <f>Q560*H560</f>
        <v>2.8902950000000005</v>
      </c>
      <c r="S560" s="214">
        <v>0</v>
      </c>
      <c r="T560" s="215">
        <f>S560*H560</f>
        <v>0</v>
      </c>
      <c r="U560" s="34"/>
      <c r="V560" s="34"/>
      <c r="W560" s="34"/>
      <c r="X560" s="34"/>
      <c r="Y560" s="34"/>
      <c r="Z560" s="34"/>
      <c r="AA560" s="34"/>
      <c r="AB560" s="34"/>
      <c r="AC560" s="34"/>
      <c r="AD560" s="34"/>
      <c r="AE560" s="34"/>
      <c r="AR560" s="216" t="s">
        <v>311</v>
      </c>
      <c r="AT560" s="216" t="s">
        <v>251</v>
      </c>
      <c r="AU560" s="216" t="s">
        <v>83</v>
      </c>
      <c r="AY560" s="17" t="s">
        <v>143</v>
      </c>
      <c r="BE560" s="217">
        <f>IF(N560="základní",J560,0)</f>
        <v>0</v>
      </c>
      <c r="BF560" s="217">
        <f>IF(N560="snížená",J560,0)</f>
        <v>0</v>
      </c>
      <c r="BG560" s="217">
        <f>IF(N560="zákl. přenesená",J560,0)</f>
        <v>0</v>
      </c>
      <c r="BH560" s="217">
        <f>IF(N560="sníž. přenesená",J560,0)</f>
        <v>0</v>
      </c>
      <c r="BI560" s="217">
        <f>IF(N560="nulová",J560,0)</f>
        <v>0</v>
      </c>
      <c r="BJ560" s="17" t="s">
        <v>81</v>
      </c>
      <c r="BK560" s="217">
        <f>ROUND(I560*H560,2)</f>
        <v>0</v>
      </c>
      <c r="BL560" s="17" t="s">
        <v>226</v>
      </c>
      <c r="BM560" s="216" t="s">
        <v>969</v>
      </c>
    </row>
    <row r="561" spans="1:65" s="13" customFormat="1">
      <c r="B561" s="218"/>
      <c r="C561" s="219"/>
      <c r="D561" s="220" t="s">
        <v>151</v>
      </c>
      <c r="E561" s="219"/>
      <c r="F561" s="222" t="s">
        <v>970</v>
      </c>
      <c r="G561" s="219"/>
      <c r="H561" s="223">
        <v>704.95</v>
      </c>
      <c r="I561" s="224"/>
      <c r="J561" s="219"/>
      <c r="K561" s="219"/>
      <c r="L561" s="225"/>
      <c r="M561" s="226"/>
      <c r="N561" s="227"/>
      <c r="O561" s="227"/>
      <c r="P561" s="227"/>
      <c r="Q561" s="227"/>
      <c r="R561" s="227"/>
      <c r="S561" s="227"/>
      <c r="T561" s="228"/>
      <c r="AT561" s="229" t="s">
        <v>151</v>
      </c>
      <c r="AU561" s="229" t="s">
        <v>83</v>
      </c>
      <c r="AV561" s="13" t="s">
        <v>83</v>
      </c>
      <c r="AW561" s="13" t="s">
        <v>4</v>
      </c>
      <c r="AX561" s="13" t="s">
        <v>81</v>
      </c>
      <c r="AY561" s="229" t="s">
        <v>143</v>
      </c>
    </row>
    <row r="562" spans="1:65" s="12" customFormat="1" ht="22.9" customHeight="1">
      <c r="B562" s="188"/>
      <c r="C562" s="189"/>
      <c r="D562" s="190" t="s">
        <v>72</v>
      </c>
      <c r="E562" s="202" t="s">
        <v>971</v>
      </c>
      <c r="F562" s="202" t="s">
        <v>972</v>
      </c>
      <c r="G562" s="189"/>
      <c r="H562" s="189"/>
      <c r="I562" s="192"/>
      <c r="J562" s="203">
        <f>BK562</f>
        <v>0</v>
      </c>
      <c r="K562" s="189"/>
      <c r="L562" s="194"/>
      <c r="M562" s="195"/>
      <c r="N562" s="196"/>
      <c r="O562" s="196"/>
      <c r="P562" s="197">
        <f>SUM(P563:P567)</f>
        <v>0</v>
      </c>
      <c r="Q562" s="196"/>
      <c r="R562" s="197">
        <f>SUM(R563:R567)</f>
        <v>0.12004999999999999</v>
      </c>
      <c r="S562" s="196"/>
      <c r="T562" s="198">
        <f>SUM(T563:T567)</f>
        <v>0</v>
      </c>
      <c r="AR562" s="199" t="s">
        <v>83</v>
      </c>
      <c r="AT562" s="200" t="s">
        <v>72</v>
      </c>
      <c r="AU562" s="200" t="s">
        <v>81</v>
      </c>
      <c r="AY562" s="199" t="s">
        <v>143</v>
      </c>
      <c r="BK562" s="201">
        <f>SUM(BK563:BK567)</f>
        <v>0</v>
      </c>
    </row>
    <row r="563" spans="1:65" s="2" customFormat="1" ht="16.5" customHeight="1">
      <c r="A563" s="34"/>
      <c r="B563" s="35"/>
      <c r="C563" s="204" t="s">
        <v>973</v>
      </c>
      <c r="D563" s="204" t="s">
        <v>145</v>
      </c>
      <c r="E563" s="205" t="s">
        <v>974</v>
      </c>
      <c r="F563" s="206" t="s">
        <v>975</v>
      </c>
      <c r="G563" s="207" t="s">
        <v>469</v>
      </c>
      <c r="H563" s="208">
        <v>1</v>
      </c>
      <c r="I563" s="209"/>
      <c r="J563" s="210">
        <f>ROUND(I563*H563,2)</f>
        <v>0</v>
      </c>
      <c r="K563" s="211"/>
      <c r="L563" s="39"/>
      <c r="M563" s="212" t="s">
        <v>1</v>
      </c>
      <c r="N563" s="213" t="s">
        <v>38</v>
      </c>
      <c r="O563" s="71"/>
      <c r="P563" s="214">
        <f>O563*H563</f>
        <v>0</v>
      </c>
      <c r="Q563" s="214">
        <v>0</v>
      </c>
      <c r="R563" s="214">
        <f>Q563*H563</f>
        <v>0</v>
      </c>
      <c r="S563" s="214">
        <v>0</v>
      </c>
      <c r="T563" s="215">
        <f>S563*H563</f>
        <v>0</v>
      </c>
      <c r="U563" s="34"/>
      <c r="V563" s="34"/>
      <c r="W563" s="34"/>
      <c r="X563" s="34"/>
      <c r="Y563" s="34"/>
      <c r="Z563" s="34"/>
      <c r="AA563" s="34"/>
      <c r="AB563" s="34"/>
      <c r="AC563" s="34"/>
      <c r="AD563" s="34"/>
      <c r="AE563" s="34"/>
      <c r="AR563" s="216" t="s">
        <v>226</v>
      </c>
      <c r="AT563" s="216" t="s">
        <v>145</v>
      </c>
      <c r="AU563" s="216" t="s">
        <v>83</v>
      </c>
      <c r="AY563" s="17" t="s">
        <v>143</v>
      </c>
      <c r="BE563" s="217">
        <f>IF(N563="základní",J563,0)</f>
        <v>0</v>
      </c>
      <c r="BF563" s="217">
        <f>IF(N563="snížená",J563,0)</f>
        <v>0</v>
      </c>
      <c r="BG563" s="217">
        <f>IF(N563="zákl. přenesená",J563,0)</f>
        <v>0</v>
      </c>
      <c r="BH563" s="217">
        <f>IF(N563="sníž. přenesená",J563,0)</f>
        <v>0</v>
      </c>
      <c r="BI563" s="217">
        <f>IF(N563="nulová",J563,0)</f>
        <v>0</v>
      </c>
      <c r="BJ563" s="17" t="s">
        <v>81</v>
      </c>
      <c r="BK563" s="217">
        <f>ROUND(I563*H563,2)</f>
        <v>0</v>
      </c>
      <c r="BL563" s="17" t="s">
        <v>226</v>
      </c>
      <c r="BM563" s="216" t="s">
        <v>976</v>
      </c>
    </row>
    <row r="564" spans="1:65" s="2" customFormat="1" ht="16.5" customHeight="1">
      <c r="A564" s="34"/>
      <c r="B564" s="35"/>
      <c r="C564" s="251" t="s">
        <v>977</v>
      </c>
      <c r="D564" s="251" t="s">
        <v>251</v>
      </c>
      <c r="E564" s="252" t="s">
        <v>978</v>
      </c>
      <c r="F564" s="253" t="s">
        <v>979</v>
      </c>
      <c r="G564" s="254" t="s">
        <v>469</v>
      </c>
      <c r="H564" s="255">
        <v>1</v>
      </c>
      <c r="I564" s="256"/>
      <c r="J564" s="257">
        <f>ROUND(I564*H564,2)</f>
        <v>0</v>
      </c>
      <c r="K564" s="258"/>
      <c r="L564" s="259"/>
      <c r="M564" s="260" t="s">
        <v>1</v>
      </c>
      <c r="N564" s="261" t="s">
        <v>38</v>
      </c>
      <c r="O564" s="71"/>
      <c r="P564" s="214">
        <f>O564*H564</f>
        <v>0</v>
      </c>
      <c r="Q564" s="214">
        <v>0</v>
      </c>
      <c r="R564" s="214">
        <f>Q564*H564</f>
        <v>0</v>
      </c>
      <c r="S564" s="214">
        <v>0</v>
      </c>
      <c r="T564" s="215">
        <f>S564*H564</f>
        <v>0</v>
      </c>
      <c r="U564" s="34"/>
      <c r="V564" s="34"/>
      <c r="W564" s="34"/>
      <c r="X564" s="34"/>
      <c r="Y564" s="34"/>
      <c r="Z564" s="34"/>
      <c r="AA564" s="34"/>
      <c r="AB564" s="34"/>
      <c r="AC564" s="34"/>
      <c r="AD564" s="34"/>
      <c r="AE564" s="34"/>
      <c r="AR564" s="216" t="s">
        <v>311</v>
      </c>
      <c r="AT564" s="216" t="s">
        <v>251</v>
      </c>
      <c r="AU564" s="216" t="s">
        <v>83</v>
      </c>
      <c r="AY564" s="17" t="s">
        <v>143</v>
      </c>
      <c r="BE564" s="217">
        <f>IF(N564="základní",J564,0)</f>
        <v>0</v>
      </c>
      <c r="BF564" s="217">
        <f>IF(N564="snížená",J564,0)</f>
        <v>0</v>
      </c>
      <c r="BG564" s="217">
        <f>IF(N564="zákl. přenesená",J564,0)</f>
        <v>0</v>
      </c>
      <c r="BH564" s="217">
        <f>IF(N564="sníž. přenesená",J564,0)</f>
        <v>0</v>
      </c>
      <c r="BI564" s="217">
        <f>IF(N564="nulová",J564,0)</f>
        <v>0</v>
      </c>
      <c r="BJ564" s="17" t="s">
        <v>81</v>
      </c>
      <c r="BK564" s="217">
        <f>ROUND(I564*H564,2)</f>
        <v>0</v>
      </c>
      <c r="BL564" s="17" t="s">
        <v>226</v>
      </c>
      <c r="BM564" s="216" t="s">
        <v>980</v>
      </c>
    </row>
    <row r="565" spans="1:65" s="2" customFormat="1" ht="16.5" customHeight="1">
      <c r="A565" s="34"/>
      <c r="B565" s="35"/>
      <c r="C565" s="204" t="s">
        <v>981</v>
      </c>
      <c r="D565" s="204" t="s">
        <v>145</v>
      </c>
      <c r="E565" s="205" t="s">
        <v>982</v>
      </c>
      <c r="F565" s="206" t="s">
        <v>983</v>
      </c>
      <c r="G565" s="207" t="s">
        <v>266</v>
      </c>
      <c r="H565" s="208">
        <v>9.1999999999999993</v>
      </c>
      <c r="I565" s="209"/>
      <c r="J565" s="210">
        <f>ROUND(I565*H565,2)</f>
        <v>0</v>
      </c>
      <c r="K565" s="211"/>
      <c r="L565" s="39"/>
      <c r="M565" s="212" t="s">
        <v>1</v>
      </c>
      <c r="N565" s="213" t="s">
        <v>38</v>
      </c>
      <c r="O565" s="71"/>
      <c r="P565" s="214">
        <f>O565*H565</f>
        <v>0</v>
      </c>
      <c r="Q565" s="214">
        <v>0</v>
      </c>
      <c r="R565" s="214">
        <f>Q565*H565</f>
        <v>0</v>
      </c>
      <c r="S565" s="214">
        <v>0</v>
      </c>
      <c r="T565" s="215">
        <f>S565*H565</f>
        <v>0</v>
      </c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R565" s="216" t="s">
        <v>226</v>
      </c>
      <c r="AT565" s="216" t="s">
        <v>145</v>
      </c>
      <c r="AU565" s="216" t="s">
        <v>83</v>
      </c>
      <c r="AY565" s="17" t="s">
        <v>143</v>
      </c>
      <c r="BE565" s="217">
        <f>IF(N565="základní",J565,0)</f>
        <v>0</v>
      </c>
      <c r="BF565" s="217">
        <f>IF(N565="snížená",J565,0)</f>
        <v>0</v>
      </c>
      <c r="BG565" s="217">
        <f>IF(N565="zákl. přenesená",J565,0)</f>
        <v>0</v>
      </c>
      <c r="BH565" s="217">
        <f>IF(N565="sníž. přenesená",J565,0)</f>
        <v>0</v>
      </c>
      <c r="BI565" s="217">
        <f>IF(N565="nulová",J565,0)</f>
        <v>0</v>
      </c>
      <c r="BJ565" s="17" t="s">
        <v>81</v>
      </c>
      <c r="BK565" s="217">
        <f>ROUND(I565*H565,2)</f>
        <v>0</v>
      </c>
      <c r="BL565" s="17" t="s">
        <v>226</v>
      </c>
      <c r="BM565" s="216" t="s">
        <v>984</v>
      </c>
    </row>
    <row r="566" spans="1:65" s="13" customFormat="1">
      <c r="B566" s="218"/>
      <c r="C566" s="219"/>
      <c r="D566" s="220" t="s">
        <v>151</v>
      </c>
      <c r="E566" s="221" t="s">
        <v>1</v>
      </c>
      <c r="F566" s="222" t="s">
        <v>985</v>
      </c>
      <c r="G566" s="219"/>
      <c r="H566" s="223">
        <v>9.1999999999999993</v>
      </c>
      <c r="I566" s="224"/>
      <c r="J566" s="219"/>
      <c r="K566" s="219"/>
      <c r="L566" s="225"/>
      <c r="M566" s="226"/>
      <c r="N566" s="227"/>
      <c r="O566" s="227"/>
      <c r="P566" s="227"/>
      <c r="Q566" s="227"/>
      <c r="R566" s="227"/>
      <c r="S566" s="227"/>
      <c r="T566" s="228"/>
      <c r="AT566" s="229" t="s">
        <v>151</v>
      </c>
      <c r="AU566" s="229" t="s">
        <v>83</v>
      </c>
      <c r="AV566" s="13" t="s">
        <v>83</v>
      </c>
      <c r="AW566" s="13" t="s">
        <v>30</v>
      </c>
      <c r="AX566" s="13" t="s">
        <v>81</v>
      </c>
      <c r="AY566" s="229" t="s">
        <v>143</v>
      </c>
    </row>
    <row r="567" spans="1:65" s="2" customFormat="1" ht="16.5" customHeight="1">
      <c r="A567" s="34"/>
      <c r="B567" s="35"/>
      <c r="C567" s="251" t="s">
        <v>986</v>
      </c>
      <c r="D567" s="251" t="s">
        <v>251</v>
      </c>
      <c r="E567" s="252" t="s">
        <v>987</v>
      </c>
      <c r="F567" s="253" t="s">
        <v>988</v>
      </c>
      <c r="G567" s="254" t="s">
        <v>469</v>
      </c>
      <c r="H567" s="255">
        <v>7</v>
      </c>
      <c r="I567" s="256"/>
      <c r="J567" s="257">
        <f>ROUND(I567*H567,2)</f>
        <v>0</v>
      </c>
      <c r="K567" s="258"/>
      <c r="L567" s="259"/>
      <c r="M567" s="260" t="s">
        <v>1</v>
      </c>
      <c r="N567" s="261" t="s">
        <v>38</v>
      </c>
      <c r="O567" s="71"/>
      <c r="P567" s="214">
        <f>O567*H567</f>
        <v>0</v>
      </c>
      <c r="Q567" s="214">
        <v>1.7149999999999999E-2</v>
      </c>
      <c r="R567" s="214">
        <f>Q567*H567</f>
        <v>0.12004999999999999</v>
      </c>
      <c r="S567" s="214">
        <v>0</v>
      </c>
      <c r="T567" s="215">
        <f>S567*H567</f>
        <v>0</v>
      </c>
      <c r="U567" s="34"/>
      <c r="V567" s="34"/>
      <c r="W567" s="34"/>
      <c r="X567" s="34"/>
      <c r="Y567" s="34"/>
      <c r="Z567" s="34"/>
      <c r="AA567" s="34"/>
      <c r="AB567" s="34"/>
      <c r="AC567" s="34"/>
      <c r="AD567" s="34"/>
      <c r="AE567" s="34"/>
      <c r="AR567" s="216" t="s">
        <v>311</v>
      </c>
      <c r="AT567" s="216" t="s">
        <v>251</v>
      </c>
      <c r="AU567" s="216" t="s">
        <v>83</v>
      </c>
      <c r="AY567" s="17" t="s">
        <v>143</v>
      </c>
      <c r="BE567" s="217">
        <f>IF(N567="základní",J567,0)</f>
        <v>0</v>
      </c>
      <c r="BF567" s="217">
        <f>IF(N567="snížená",J567,0)</f>
        <v>0</v>
      </c>
      <c r="BG567" s="217">
        <f>IF(N567="zákl. přenesená",J567,0)</f>
        <v>0</v>
      </c>
      <c r="BH567" s="217">
        <f>IF(N567="sníž. přenesená",J567,0)</f>
        <v>0</v>
      </c>
      <c r="BI567" s="217">
        <f>IF(N567="nulová",J567,0)</f>
        <v>0</v>
      </c>
      <c r="BJ567" s="17" t="s">
        <v>81</v>
      </c>
      <c r="BK567" s="217">
        <f>ROUND(I567*H567,2)</f>
        <v>0</v>
      </c>
      <c r="BL567" s="17" t="s">
        <v>226</v>
      </c>
      <c r="BM567" s="216" t="s">
        <v>989</v>
      </c>
    </row>
    <row r="568" spans="1:65" s="12" customFormat="1" ht="22.9" customHeight="1">
      <c r="B568" s="188"/>
      <c r="C568" s="189"/>
      <c r="D568" s="190" t="s">
        <v>72</v>
      </c>
      <c r="E568" s="202" t="s">
        <v>990</v>
      </c>
      <c r="F568" s="202" t="s">
        <v>991</v>
      </c>
      <c r="G568" s="189"/>
      <c r="H568" s="189"/>
      <c r="I568" s="192"/>
      <c r="J568" s="203">
        <f>BK568</f>
        <v>0</v>
      </c>
      <c r="K568" s="189"/>
      <c r="L568" s="194"/>
      <c r="M568" s="195"/>
      <c r="N568" s="196"/>
      <c r="O568" s="196"/>
      <c r="P568" s="197">
        <f>SUM(P569:P582)</f>
        <v>0</v>
      </c>
      <c r="Q568" s="196"/>
      <c r="R568" s="197">
        <f>SUM(R569:R582)</f>
        <v>2.4536148</v>
      </c>
      <c r="S568" s="196"/>
      <c r="T568" s="198">
        <f>SUM(T569:T582)</f>
        <v>0</v>
      </c>
      <c r="AR568" s="199" t="s">
        <v>83</v>
      </c>
      <c r="AT568" s="200" t="s">
        <v>72</v>
      </c>
      <c r="AU568" s="200" t="s">
        <v>81</v>
      </c>
      <c r="AY568" s="199" t="s">
        <v>143</v>
      </c>
      <c r="BK568" s="201">
        <f>SUM(BK569:BK582)</f>
        <v>0</v>
      </c>
    </row>
    <row r="569" spans="1:65" s="2" customFormat="1" ht="16.5" customHeight="1">
      <c r="A569" s="34"/>
      <c r="B569" s="35"/>
      <c r="C569" s="204" t="s">
        <v>992</v>
      </c>
      <c r="D569" s="204" t="s">
        <v>145</v>
      </c>
      <c r="E569" s="205" t="s">
        <v>993</v>
      </c>
      <c r="F569" s="206" t="s">
        <v>994</v>
      </c>
      <c r="G569" s="207" t="s">
        <v>206</v>
      </c>
      <c r="H569" s="208">
        <v>116.4</v>
      </c>
      <c r="I569" s="209"/>
      <c r="J569" s="210">
        <f>ROUND(I569*H569,2)</f>
        <v>0</v>
      </c>
      <c r="K569" s="211"/>
      <c r="L569" s="39"/>
      <c r="M569" s="212" t="s">
        <v>1</v>
      </c>
      <c r="N569" s="213" t="s">
        <v>38</v>
      </c>
      <c r="O569" s="71"/>
      <c r="P569" s="214">
        <f>O569*H569</f>
        <v>0</v>
      </c>
      <c r="Q569" s="214">
        <v>0</v>
      </c>
      <c r="R569" s="214">
        <f>Q569*H569</f>
        <v>0</v>
      </c>
      <c r="S569" s="214">
        <v>0</v>
      </c>
      <c r="T569" s="215">
        <f>S569*H569</f>
        <v>0</v>
      </c>
      <c r="U569" s="34"/>
      <c r="V569" s="34"/>
      <c r="W569" s="34"/>
      <c r="X569" s="34"/>
      <c r="Y569" s="34"/>
      <c r="Z569" s="34"/>
      <c r="AA569" s="34"/>
      <c r="AB569" s="34"/>
      <c r="AC569" s="34"/>
      <c r="AD569" s="34"/>
      <c r="AE569" s="34"/>
      <c r="AR569" s="216" t="s">
        <v>226</v>
      </c>
      <c r="AT569" s="216" t="s">
        <v>145</v>
      </c>
      <c r="AU569" s="216" t="s">
        <v>83</v>
      </c>
      <c r="AY569" s="17" t="s">
        <v>143</v>
      </c>
      <c r="BE569" s="217">
        <f>IF(N569="základní",J569,0)</f>
        <v>0</v>
      </c>
      <c r="BF569" s="217">
        <f>IF(N569="snížená",J569,0)</f>
        <v>0</v>
      </c>
      <c r="BG569" s="217">
        <f>IF(N569="zákl. přenesená",J569,0)</f>
        <v>0</v>
      </c>
      <c r="BH569" s="217">
        <f>IF(N569="sníž. přenesená",J569,0)</f>
        <v>0</v>
      </c>
      <c r="BI569" s="217">
        <f>IF(N569="nulová",J569,0)</f>
        <v>0</v>
      </c>
      <c r="BJ569" s="17" t="s">
        <v>81</v>
      </c>
      <c r="BK569" s="217">
        <f>ROUND(I569*H569,2)</f>
        <v>0</v>
      </c>
      <c r="BL569" s="17" t="s">
        <v>226</v>
      </c>
      <c r="BM569" s="216" t="s">
        <v>995</v>
      </c>
    </row>
    <row r="570" spans="1:65" s="13" customFormat="1">
      <c r="B570" s="218"/>
      <c r="C570" s="219"/>
      <c r="D570" s="220" t="s">
        <v>151</v>
      </c>
      <c r="E570" s="221" t="s">
        <v>1</v>
      </c>
      <c r="F570" s="222" t="s">
        <v>996</v>
      </c>
      <c r="G570" s="219"/>
      <c r="H570" s="223">
        <v>116.4</v>
      </c>
      <c r="I570" s="224"/>
      <c r="J570" s="219"/>
      <c r="K570" s="219"/>
      <c r="L570" s="225"/>
      <c r="M570" s="226"/>
      <c r="N570" s="227"/>
      <c r="O570" s="227"/>
      <c r="P570" s="227"/>
      <c r="Q570" s="227"/>
      <c r="R570" s="227"/>
      <c r="S570" s="227"/>
      <c r="T570" s="228"/>
      <c r="AT570" s="229" t="s">
        <v>151</v>
      </c>
      <c r="AU570" s="229" t="s">
        <v>83</v>
      </c>
      <c r="AV570" s="13" t="s">
        <v>83</v>
      </c>
      <c r="AW570" s="13" t="s">
        <v>30</v>
      </c>
      <c r="AX570" s="13" t="s">
        <v>81</v>
      </c>
      <c r="AY570" s="229" t="s">
        <v>143</v>
      </c>
    </row>
    <row r="571" spans="1:65" s="2" customFormat="1" ht="16.5" customHeight="1">
      <c r="A571" s="34"/>
      <c r="B571" s="35"/>
      <c r="C571" s="251" t="s">
        <v>997</v>
      </c>
      <c r="D571" s="251" t="s">
        <v>251</v>
      </c>
      <c r="E571" s="252" t="s">
        <v>998</v>
      </c>
      <c r="F571" s="253" t="s">
        <v>999</v>
      </c>
      <c r="G571" s="254" t="s">
        <v>148</v>
      </c>
      <c r="H571" s="255">
        <v>2.91</v>
      </c>
      <c r="I571" s="256"/>
      <c r="J571" s="257">
        <f>ROUND(I571*H571,2)</f>
        <v>0</v>
      </c>
      <c r="K571" s="258"/>
      <c r="L571" s="259"/>
      <c r="M571" s="260" t="s">
        <v>1</v>
      </c>
      <c r="N571" s="261" t="s">
        <v>38</v>
      </c>
      <c r="O571" s="71"/>
      <c r="P571" s="214">
        <f>O571*H571</f>
        <v>0</v>
      </c>
      <c r="Q571" s="214">
        <v>0.55000000000000004</v>
      </c>
      <c r="R571" s="214">
        <f>Q571*H571</f>
        <v>1.6005000000000003</v>
      </c>
      <c r="S571" s="214">
        <v>0</v>
      </c>
      <c r="T571" s="215">
        <f>S571*H571</f>
        <v>0</v>
      </c>
      <c r="U571" s="34"/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  <c r="AR571" s="216" t="s">
        <v>311</v>
      </c>
      <c r="AT571" s="216" t="s">
        <v>251</v>
      </c>
      <c r="AU571" s="216" t="s">
        <v>83</v>
      </c>
      <c r="AY571" s="17" t="s">
        <v>143</v>
      </c>
      <c r="BE571" s="217">
        <f>IF(N571="základní",J571,0)</f>
        <v>0</v>
      </c>
      <c r="BF571" s="217">
        <f>IF(N571="snížená",J571,0)</f>
        <v>0</v>
      </c>
      <c r="BG571" s="217">
        <f>IF(N571="zákl. přenesená",J571,0)</f>
        <v>0</v>
      </c>
      <c r="BH571" s="217">
        <f>IF(N571="sníž. přenesená",J571,0)</f>
        <v>0</v>
      </c>
      <c r="BI571" s="217">
        <f>IF(N571="nulová",J571,0)</f>
        <v>0</v>
      </c>
      <c r="BJ571" s="17" t="s">
        <v>81</v>
      </c>
      <c r="BK571" s="217">
        <f>ROUND(I571*H571,2)</f>
        <v>0</v>
      </c>
      <c r="BL571" s="17" t="s">
        <v>226</v>
      </c>
      <c r="BM571" s="216" t="s">
        <v>1000</v>
      </c>
    </row>
    <row r="572" spans="1:65" s="2" customFormat="1" ht="19.5">
      <c r="A572" s="34"/>
      <c r="B572" s="35"/>
      <c r="C572" s="36"/>
      <c r="D572" s="220" t="s">
        <v>298</v>
      </c>
      <c r="E572" s="36"/>
      <c r="F572" s="262" t="s">
        <v>1001</v>
      </c>
      <c r="G572" s="36"/>
      <c r="H572" s="36"/>
      <c r="I572" s="115"/>
      <c r="J572" s="36"/>
      <c r="K572" s="36"/>
      <c r="L572" s="39"/>
      <c r="M572" s="263"/>
      <c r="N572" s="264"/>
      <c r="O572" s="71"/>
      <c r="P572" s="71"/>
      <c r="Q572" s="71"/>
      <c r="R572" s="71"/>
      <c r="S572" s="71"/>
      <c r="T572" s="72"/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T572" s="17" t="s">
        <v>298</v>
      </c>
      <c r="AU572" s="17" t="s">
        <v>83</v>
      </c>
    </row>
    <row r="573" spans="1:65" s="13" customFormat="1">
      <c r="B573" s="218"/>
      <c r="C573" s="219"/>
      <c r="D573" s="220" t="s">
        <v>151</v>
      </c>
      <c r="E573" s="221" t="s">
        <v>1</v>
      </c>
      <c r="F573" s="222" t="s">
        <v>1002</v>
      </c>
      <c r="G573" s="219"/>
      <c r="H573" s="223">
        <v>2.91</v>
      </c>
      <c r="I573" s="224"/>
      <c r="J573" s="219"/>
      <c r="K573" s="219"/>
      <c r="L573" s="225"/>
      <c r="M573" s="226"/>
      <c r="N573" s="227"/>
      <c r="O573" s="227"/>
      <c r="P573" s="227"/>
      <c r="Q573" s="227"/>
      <c r="R573" s="227"/>
      <c r="S573" s="227"/>
      <c r="T573" s="228"/>
      <c r="AT573" s="229" t="s">
        <v>151</v>
      </c>
      <c r="AU573" s="229" t="s">
        <v>83</v>
      </c>
      <c r="AV573" s="13" t="s">
        <v>83</v>
      </c>
      <c r="AW573" s="13" t="s">
        <v>30</v>
      </c>
      <c r="AX573" s="13" t="s">
        <v>81</v>
      </c>
      <c r="AY573" s="229" t="s">
        <v>143</v>
      </c>
    </row>
    <row r="574" spans="1:65" s="2" customFormat="1" ht="16.5" customHeight="1">
      <c r="A574" s="34"/>
      <c r="B574" s="35"/>
      <c r="C574" s="204" t="s">
        <v>1003</v>
      </c>
      <c r="D574" s="204" t="s">
        <v>145</v>
      </c>
      <c r="E574" s="205" t="s">
        <v>1004</v>
      </c>
      <c r="F574" s="206" t="s">
        <v>1005</v>
      </c>
      <c r="G574" s="207" t="s">
        <v>206</v>
      </c>
      <c r="H574" s="208">
        <v>25.34</v>
      </c>
      <c r="I574" s="209"/>
      <c r="J574" s="210">
        <f>ROUND(I574*H574,2)</f>
        <v>0</v>
      </c>
      <c r="K574" s="211"/>
      <c r="L574" s="39"/>
      <c r="M574" s="212" t="s">
        <v>1</v>
      </c>
      <c r="N574" s="213" t="s">
        <v>38</v>
      </c>
      <c r="O574" s="71"/>
      <c r="P574" s="214">
        <f>O574*H574</f>
        <v>0</v>
      </c>
      <c r="Q574" s="214">
        <v>1.772E-2</v>
      </c>
      <c r="R574" s="214">
        <f>Q574*H574</f>
        <v>0.4490248</v>
      </c>
      <c r="S574" s="214">
        <v>0</v>
      </c>
      <c r="T574" s="215">
        <f>S574*H574</f>
        <v>0</v>
      </c>
      <c r="U574" s="34"/>
      <c r="V574" s="34"/>
      <c r="W574" s="34"/>
      <c r="X574" s="34"/>
      <c r="Y574" s="34"/>
      <c r="Z574" s="34"/>
      <c r="AA574" s="34"/>
      <c r="AB574" s="34"/>
      <c r="AC574" s="34"/>
      <c r="AD574" s="34"/>
      <c r="AE574" s="34"/>
      <c r="AR574" s="216" t="s">
        <v>226</v>
      </c>
      <c r="AT574" s="216" t="s">
        <v>145</v>
      </c>
      <c r="AU574" s="216" t="s">
        <v>83</v>
      </c>
      <c r="AY574" s="17" t="s">
        <v>143</v>
      </c>
      <c r="BE574" s="217">
        <f>IF(N574="základní",J574,0)</f>
        <v>0</v>
      </c>
      <c r="BF574" s="217">
        <f>IF(N574="snížená",J574,0)</f>
        <v>0</v>
      </c>
      <c r="BG574" s="217">
        <f>IF(N574="zákl. přenesená",J574,0)</f>
        <v>0</v>
      </c>
      <c r="BH574" s="217">
        <f>IF(N574="sníž. přenesená",J574,0)</f>
        <v>0</v>
      </c>
      <c r="BI574" s="217">
        <f>IF(N574="nulová",J574,0)</f>
        <v>0</v>
      </c>
      <c r="BJ574" s="17" t="s">
        <v>81</v>
      </c>
      <c r="BK574" s="217">
        <f>ROUND(I574*H574,2)</f>
        <v>0</v>
      </c>
      <c r="BL574" s="17" t="s">
        <v>226</v>
      </c>
      <c r="BM574" s="216" t="s">
        <v>1006</v>
      </c>
    </row>
    <row r="575" spans="1:65" s="15" customFormat="1">
      <c r="B575" s="241"/>
      <c r="C575" s="242"/>
      <c r="D575" s="220" t="s">
        <v>151</v>
      </c>
      <c r="E575" s="243" t="s">
        <v>1</v>
      </c>
      <c r="F575" s="244" t="s">
        <v>1007</v>
      </c>
      <c r="G575" s="242"/>
      <c r="H575" s="243" t="s">
        <v>1</v>
      </c>
      <c r="I575" s="245"/>
      <c r="J575" s="242"/>
      <c r="K575" s="242"/>
      <c r="L575" s="246"/>
      <c r="M575" s="247"/>
      <c r="N575" s="248"/>
      <c r="O575" s="248"/>
      <c r="P575" s="248"/>
      <c r="Q575" s="248"/>
      <c r="R575" s="248"/>
      <c r="S575" s="248"/>
      <c r="T575" s="249"/>
      <c r="AT575" s="250" t="s">
        <v>151</v>
      </c>
      <c r="AU575" s="250" t="s">
        <v>83</v>
      </c>
      <c r="AV575" s="15" t="s">
        <v>81</v>
      </c>
      <c r="AW575" s="15" t="s">
        <v>30</v>
      </c>
      <c r="AX575" s="15" t="s">
        <v>73</v>
      </c>
      <c r="AY575" s="250" t="s">
        <v>143</v>
      </c>
    </row>
    <row r="576" spans="1:65" s="13" customFormat="1">
      <c r="B576" s="218"/>
      <c r="C576" s="219"/>
      <c r="D576" s="220" t="s">
        <v>151</v>
      </c>
      <c r="E576" s="221" t="s">
        <v>1</v>
      </c>
      <c r="F576" s="222" t="s">
        <v>1008</v>
      </c>
      <c r="G576" s="219"/>
      <c r="H576" s="223">
        <v>25.34</v>
      </c>
      <c r="I576" s="224"/>
      <c r="J576" s="219"/>
      <c r="K576" s="219"/>
      <c r="L576" s="225"/>
      <c r="M576" s="226"/>
      <c r="N576" s="227"/>
      <c r="O576" s="227"/>
      <c r="P576" s="227"/>
      <c r="Q576" s="227"/>
      <c r="R576" s="227"/>
      <c r="S576" s="227"/>
      <c r="T576" s="228"/>
      <c r="AT576" s="229" t="s">
        <v>151</v>
      </c>
      <c r="AU576" s="229" t="s">
        <v>83</v>
      </c>
      <c r="AV576" s="13" t="s">
        <v>83</v>
      </c>
      <c r="AW576" s="13" t="s">
        <v>30</v>
      </c>
      <c r="AX576" s="13" t="s">
        <v>81</v>
      </c>
      <c r="AY576" s="229" t="s">
        <v>143</v>
      </c>
    </row>
    <row r="577" spans="1:65" s="2" customFormat="1" ht="16.5" customHeight="1">
      <c r="A577" s="34"/>
      <c r="B577" s="35"/>
      <c r="C577" s="204" t="s">
        <v>1009</v>
      </c>
      <c r="D577" s="204" t="s">
        <v>145</v>
      </c>
      <c r="E577" s="205" t="s">
        <v>1010</v>
      </c>
      <c r="F577" s="206" t="s">
        <v>1011</v>
      </c>
      <c r="G577" s="207" t="s">
        <v>206</v>
      </c>
      <c r="H577" s="208">
        <v>19</v>
      </c>
      <c r="I577" s="209"/>
      <c r="J577" s="210">
        <f>ROUND(I577*H577,2)</f>
        <v>0</v>
      </c>
      <c r="K577" s="211"/>
      <c r="L577" s="39"/>
      <c r="M577" s="212" t="s">
        <v>1</v>
      </c>
      <c r="N577" s="213" t="s">
        <v>38</v>
      </c>
      <c r="O577" s="71"/>
      <c r="P577" s="214">
        <f>O577*H577</f>
        <v>0</v>
      </c>
      <c r="Q577" s="214">
        <v>1.771E-2</v>
      </c>
      <c r="R577" s="214">
        <f>Q577*H577</f>
        <v>0.33649000000000001</v>
      </c>
      <c r="S577" s="214">
        <v>0</v>
      </c>
      <c r="T577" s="215">
        <f>S577*H577</f>
        <v>0</v>
      </c>
      <c r="U577" s="34"/>
      <c r="V577" s="34"/>
      <c r="W577" s="34"/>
      <c r="X577" s="34"/>
      <c r="Y577" s="34"/>
      <c r="Z577" s="34"/>
      <c r="AA577" s="34"/>
      <c r="AB577" s="34"/>
      <c r="AC577" s="34"/>
      <c r="AD577" s="34"/>
      <c r="AE577" s="34"/>
      <c r="AR577" s="216" t="s">
        <v>226</v>
      </c>
      <c r="AT577" s="216" t="s">
        <v>145</v>
      </c>
      <c r="AU577" s="216" t="s">
        <v>83</v>
      </c>
      <c r="AY577" s="17" t="s">
        <v>143</v>
      </c>
      <c r="BE577" s="217">
        <f>IF(N577="základní",J577,0)</f>
        <v>0</v>
      </c>
      <c r="BF577" s="217">
        <f>IF(N577="snížená",J577,0)</f>
        <v>0</v>
      </c>
      <c r="BG577" s="217">
        <f>IF(N577="zákl. přenesená",J577,0)</f>
        <v>0</v>
      </c>
      <c r="BH577" s="217">
        <f>IF(N577="sníž. přenesená",J577,0)</f>
        <v>0</v>
      </c>
      <c r="BI577" s="217">
        <f>IF(N577="nulová",J577,0)</f>
        <v>0</v>
      </c>
      <c r="BJ577" s="17" t="s">
        <v>81</v>
      </c>
      <c r="BK577" s="217">
        <f>ROUND(I577*H577,2)</f>
        <v>0</v>
      </c>
      <c r="BL577" s="17" t="s">
        <v>226</v>
      </c>
      <c r="BM577" s="216" t="s">
        <v>1012</v>
      </c>
    </row>
    <row r="578" spans="1:65" s="13" customFormat="1">
      <c r="B578" s="218"/>
      <c r="C578" s="219"/>
      <c r="D578" s="220" t="s">
        <v>151</v>
      </c>
      <c r="E578" s="221" t="s">
        <v>1</v>
      </c>
      <c r="F578" s="222" t="s">
        <v>1013</v>
      </c>
      <c r="G578" s="219"/>
      <c r="H578" s="223">
        <v>19</v>
      </c>
      <c r="I578" s="224"/>
      <c r="J578" s="219"/>
      <c r="K578" s="219"/>
      <c r="L578" s="225"/>
      <c r="M578" s="226"/>
      <c r="N578" s="227"/>
      <c r="O578" s="227"/>
      <c r="P578" s="227"/>
      <c r="Q578" s="227"/>
      <c r="R578" s="227"/>
      <c r="S578" s="227"/>
      <c r="T578" s="228"/>
      <c r="AT578" s="229" t="s">
        <v>151</v>
      </c>
      <c r="AU578" s="229" t="s">
        <v>83</v>
      </c>
      <c r="AV578" s="13" t="s">
        <v>83</v>
      </c>
      <c r="AW578" s="13" t="s">
        <v>30</v>
      </c>
      <c r="AX578" s="13" t="s">
        <v>81</v>
      </c>
      <c r="AY578" s="229" t="s">
        <v>143</v>
      </c>
    </row>
    <row r="579" spans="1:65" s="2" customFormat="1" ht="16.5" customHeight="1">
      <c r="A579" s="34"/>
      <c r="B579" s="35"/>
      <c r="C579" s="204" t="s">
        <v>1014</v>
      </c>
      <c r="D579" s="204" t="s">
        <v>145</v>
      </c>
      <c r="E579" s="205" t="s">
        <v>1015</v>
      </c>
      <c r="F579" s="206" t="s">
        <v>1016</v>
      </c>
      <c r="G579" s="207" t="s">
        <v>266</v>
      </c>
      <c r="H579" s="208">
        <v>80</v>
      </c>
      <c r="I579" s="209"/>
      <c r="J579" s="210">
        <f>ROUND(I579*H579,2)</f>
        <v>0</v>
      </c>
      <c r="K579" s="211"/>
      <c r="L579" s="39"/>
      <c r="M579" s="212" t="s">
        <v>1</v>
      </c>
      <c r="N579" s="213" t="s">
        <v>38</v>
      </c>
      <c r="O579" s="71"/>
      <c r="P579" s="214">
        <f>O579*H579</f>
        <v>0</v>
      </c>
      <c r="Q579" s="214">
        <v>2.0000000000000002E-5</v>
      </c>
      <c r="R579" s="214">
        <f>Q579*H579</f>
        <v>1.6000000000000001E-3</v>
      </c>
      <c r="S579" s="214">
        <v>0</v>
      </c>
      <c r="T579" s="215">
        <f>S579*H579</f>
        <v>0</v>
      </c>
      <c r="U579" s="34"/>
      <c r="V579" s="34"/>
      <c r="W579" s="34"/>
      <c r="X579" s="34"/>
      <c r="Y579" s="34"/>
      <c r="Z579" s="34"/>
      <c r="AA579" s="34"/>
      <c r="AB579" s="34"/>
      <c r="AC579" s="34"/>
      <c r="AD579" s="34"/>
      <c r="AE579" s="34"/>
      <c r="AR579" s="216" t="s">
        <v>226</v>
      </c>
      <c r="AT579" s="216" t="s">
        <v>145</v>
      </c>
      <c r="AU579" s="216" t="s">
        <v>83</v>
      </c>
      <c r="AY579" s="17" t="s">
        <v>143</v>
      </c>
      <c r="BE579" s="217">
        <f>IF(N579="základní",J579,0)</f>
        <v>0</v>
      </c>
      <c r="BF579" s="217">
        <f>IF(N579="snížená",J579,0)</f>
        <v>0</v>
      </c>
      <c r="BG579" s="217">
        <f>IF(N579="zákl. přenesená",J579,0)</f>
        <v>0</v>
      </c>
      <c r="BH579" s="217">
        <f>IF(N579="sníž. přenesená",J579,0)</f>
        <v>0</v>
      </c>
      <c r="BI579" s="217">
        <f>IF(N579="nulová",J579,0)</f>
        <v>0</v>
      </c>
      <c r="BJ579" s="17" t="s">
        <v>81</v>
      </c>
      <c r="BK579" s="217">
        <f>ROUND(I579*H579,2)</f>
        <v>0</v>
      </c>
      <c r="BL579" s="17" t="s">
        <v>226</v>
      </c>
      <c r="BM579" s="216" t="s">
        <v>1017</v>
      </c>
    </row>
    <row r="580" spans="1:65" s="2" customFormat="1" ht="16.5" customHeight="1">
      <c r="A580" s="34"/>
      <c r="B580" s="35"/>
      <c r="C580" s="251" t="s">
        <v>1018</v>
      </c>
      <c r="D580" s="251" t="s">
        <v>251</v>
      </c>
      <c r="E580" s="252" t="s">
        <v>1019</v>
      </c>
      <c r="F580" s="253" t="s">
        <v>1020</v>
      </c>
      <c r="G580" s="254" t="s">
        <v>148</v>
      </c>
      <c r="H580" s="255">
        <v>0.12</v>
      </c>
      <c r="I580" s="256"/>
      <c r="J580" s="257">
        <f>ROUND(I580*H580,2)</f>
        <v>0</v>
      </c>
      <c r="K580" s="258"/>
      <c r="L580" s="259"/>
      <c r="M580" s="260" t="s">
        <v>1</v>
      </c>
      <c r="N580" s="261" t="s">
        <v>38</v>
      </c>
      <c r="O580" s="71"/>
      <c r="P580" s="214">
        <f>O580*H580</f>
        <v>0</v>
      </c>
      <c r="Q580" s="214">
        <v>0.55000000000000004</v>
      </c>
      <c r="R580" s="214">
        <f>Q580*H580</f>
        <v>6.6000000000000003E-2</v>
      </c>
      <c r="S580" s="214">
        <v>0</v>
      </c>
      <c r="T580" s="215">
        <f>S580*H580</f>
        <v>0</v>
      </c>
      <c r="U580" s="34"/>
      <c r="V580" s="34"/>
      <c r="W580" s="34"/>
      <c r="X580" s="34"/>
      <c r="Y580" s="34"/>
      <c r="Z580" s="34"/>
      <c r="AA580" s="34"/>
      <c r="AB580" s="34"/>
      <c r="AC580" s="34"/>
      <c r="AD580" s="34"/>
      <c r="AE580" s="34"/>
      <c r="AR580" s="216" t="s">
        <v>311</v>
      </c>
      <c r="AT580" s="216" t="s">
        <v>251</v>
      </c>
      <c r="AU580" s="216" t="s">
        <v>83</v>
      </c>
      <c r="AY580" s="17" t="s">
        <v>143</v>
      </c>
      <c r="BE580" s="217">
        <f>IF(N580="základní",J580,0)</f>
        <v>0</v>
      </c>
      <c r="BF580" s="217">
        <f>IF(N580="snížená",J580,0)</f>
        <v>0</v>
      </c>
      <c r="BG580" s="217">
        <f>IF(N580="zákl. přenesená",J580,0)</f>
        <v>0</v>
      </c>
      <c r="BH580" s="217">
        <f>IF(N580="sníž. přenesená",J580,0)</f>
        <v>0</v>
      </c>
      <c r="BI580" s="217">
        <f>IF(N580="nulová",J580,0)</f>
        <v>0</v>
      </c>
      <c r="BJ580" s="17" t="s">
        <v>81</v>
      </c>
      <c r="BK580" s="217">
        <f>ROUND(I580*H580,2)</f>
        <v>0</v>
      </c>
      <c r="BL580" s="17" t="s">
        <v>226</v>
      </c>
      <c r="BM580" s="216" t="s">
        <v>1021</v>
      </c>
    </row>
    <row r="581" spans="1:65" s="13" customFormat="1">
      <c r="B581" s="218"/>
      <c r="C581" s="219"/>
      <c r="D581" s="220" t="s">
        <v>151</v>
      </c>
      <c r="E581" s="221" t="s">
        <v>1</v>
      </c>
      <c r="F581" s="222" t="s">
        <v>1022</v>
      </c>
      <c r="G581" s="219"/>
      <c r="H581" s="223">
        <v>0.12</v>
      </c>
      <c r="I581" s="224"/>
      <c r="J581" s="219"/>
      <c r="K581" s="219"/>
      <c r="L581" s="225"/>
      <c r="M581" s="226"/>
      <c r="N581" s="227"/>
      <c r="O581" s="227"/>
      <c r="P581" s="227"/>
      <c r="Q581" s="227"/>
      <c r="R581" s="227"/>
      <c r="S581" s="227"/>
      <c r="T581" s="228"/>
      <c r="AT581" s="229" t="s">
        <v>151</v>
      </c>
      <c r="AU581" s="229" t="s">
        <v>83</v>
      </c>
      <c r="AV581" s="13" t="s">
        <v>83</v>
      </c>
      <c r="AW581" s="13" t="s">
        <v>30</v>
      </c>
      <c r="AX581" s="13" t="s">
        <v>81</v>
      </c>
      <c r="AY581" s="229" t="s">
        <v>143</v>
      </c>
    </row>
    <row r="582" spans="1:65" s="2" customFormat="1" ht="16.5" customHeight="1">
      <c r="A582" s="34"/>
      <c r="B582" s="35"/>
      <c r="C582" s="204" t="s">
        <v>1023</v>
      </c>
      <c r="D582" s="204" t="s">
        <v>145</v>
      </c>
      <c r="E582" s="205" t="s">
        <v>1024</v>
      </c>
      <c r="F582" s="206" t="s">
        <v>1025</v>
      </c>
      <c r="G582" s="207" t="s">
        <v>219</v>
      </c>
      <c r="H582" s="208">
        <v>2.4540000000000002</v>
      </c>
      <c r="I582" s="209"/>
      <c r="J582" s="210">
        <f>ROUND(I582*H582,2)</f>
        <v>0</v>
      </c>
      <c r="K582" s="211"/>
      <c r="L582" s="39"/>
      <c r="M582" s="212" t="s">
        <v>1</v>
      </c>
      <c r="N582" s="213" t="s">
        <v>38</v>
      </c>
      <c r="O582" s="71"/>
      <c r="P582" s="214">
        <f>O582*H582</f>
        <v>0</v>
      </c>
      <c r="Q582" s="214">
        <v>0</v>
      </c>
      <c r="R582" s="214">
        <f>Q582*H582</f>
        <v>0</v>
      </c>
      <c r="S582" s="214">
        <v>0</v>
      </c>
      <c r="T582" s="215">
        <f>S582*H582</f>
        <v>0</v>
      </c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R582" s="216" t="s">
        <v>226</v>
      </c>
      <c r="AT582" s="216" t="s">
        <v>145</v>
      </c>
      <c r="AU582" s="216" t="s">
        <v>83</v>
      </c>
      <c r="AY582" s="17" t="s">
        <v>143</v>
      </c>
      <c r="BE582" s="217">
        <f>IF(N582="základní",J582,0)</f>
        <v>0</v>
      </c>
      <c r="BF582" s="217">
        <f>IF(N582="snížená",J582,0)</f>
        <v>0</v>
      </c>
      <c r="BG582" s="217">
        <f>IF(N582="zákl. přenesená",J582,0)</f>
        <v>0</v>
      </c>
      <c r="BH582" s="217">
        <f>IF(N582="sníž. přenesená",J582,0)</f>
        <v>0</v>
      </c>
      <c r="BI582" s="217">
        <f>IF(N582="nulová",J582,0)</f>
        <v>0</v>
      </c>
      <c r="BJ582" s="17" t="s">
        <v>81</v>
      </c>
      <c r="BK582" s="217">
        <f>ROUND(I582*H582,2)</f>
        <v>0</v>
      </c>
      <c r="BL582" s="17" t="s">
        <v>226</v>
      </c>
      <c r="BM582" s="216" t="s">
        <v>1026</v>
      </c>
    </row>
    <row r="583" spans="1:65" s="12" customFormat="1" ht="22.9" customHeight="1">
      <c r="B583" s="188"/>
      <c r="C583" s="189"/>
      <c r="D583" s="190" t="s">
        <v>72</v>
      </c>
      <c r="E583" s="202" t="s">
        <v>1027</v>
      </c>
      <c r="F583" s="202" t="s">
        <v>1028</v>
      </c>
      <c r="G583" s="189"/>
      <c r="H583" s="189"/>
      <c r="I583" s="192"/>
      <c r="J583" s="203">
        <f>BK583</f>
        <v>0</v>
      </c>
      <c r="K583" s="189"/>
      <c r="L583" s="194"/>
      <c r="M583" s="195"/>
      <c r="N583" s="196"/>
      <c r="O583" s="196"/>
      <c r="P583" s="197">
        <f>SUM(P584:P586)</f>
        <v>0</v>
      </c>
      <c r="Q583" s="196"/>
      <c r="R583" s="197">
        <f>SUM(R584:R586)</f>
        <v>4.6296000000000004E-2</v>
      </c>
      <c r="S583" s="196"/>
      <c r="T583" s="198">
        <f>SUM(T584:T586)</f>
        <v>0</v>
      </c>
      <c r="AR583" s="199" t="s">
        <v>83</v>
      </c>
      <c r="AT583" s="200" t="s">
        <v>72</v>
      </c>
      <c r="AU583" s="200" t="s">
        <v>81</v>
      </c>
      <c r="AY583" s="199" t="s">
        <v>143</v>
      </c>
      <c r="BK583" s="201">
        <f>SUM(BK584:BK586)</f>
        <v>0</v>
      </c>
    </row>
    <row r="584" spans="1:65" s="2" customFormat="1" ht="16.5" customHeight="1">
      <c r="A584" s="34"/>
      <c r="B584" s="35"/>
      <c r="C584" s="204" t="s">
        <v>1029</v>
      </c>
      <c r="D584" s="204" t="s">
        <v>145</v>
      </c>
      <c r="E584" s="205" t="s">
        <v>1030</v>
      </c>
      <c r="F584" s="206" t="s">
        <v>1031</v>
      </c>
      <c r="G584" s="207" t="s">
        <v>206</v>
      </c>
      <c r="H584" s="208">
        <v>1.8</v>
      </c>
      <c r="I584" s="209"/>
      <c r="J584" s="210">
        <f>ROUND(I584*H584,2)</f>
        <v>0</v>
      </c>
      <c r="K584" s="211"/>
      <c r="L584" s="39"/>
      <c r="M584" s="212" t="s">
        <v>1</v>
      </c>
      <c r="N584" s="213" t="s">
        <v>38</v>
      </c>
      <c r="O584" s="71"/>
      <c r="P584" s="214">
        <f>O584*H584</f>
        <v>0</v>
      </c>
      <c r="Q584" s="214">
        <v>2.572E-2</v>
      </c>
      <c r="R584" s="214">
        <f>Q584*H584</f>
        <v>4.6296000000000004E-2</v>
      </c>
      <c r="S584" s="214">
        <v>0</v>
      </c>
      <c r="T584" s="215">
        <f>S584*H584</f>
        <v>0</v>
      </c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R584" s="216" t="s">
        <v>226</v>
      </c>
      <c r="AT584" s="216" t="s">
        <v>145</v>
      </c>
      <c r="AU584" s="216" t="s">
        <v>83</v>
      </c>
      <c r="AY584" s="17" t="s">
        <v>143</v>
      </c>
      <c r="BE584" s="217">
        <f>IF(N584="základní",J584,0)</f>
        <v>0</v>
      </c>
      <c r="BF584" s="217">
        <f>IF(N584="snížená",J584,0)</f>
        <v>0</v>
      </c>
      <c r="BG584" s="217">
        <f>IF(N584="zákl. přenesená",J584,0)</f>
        <v>0</v>
      </c>
      <c r="BH584" s="217">
        <f>IF(N584="sníž. přenesená",J584,0)</f>
        <v>0</v>
      </c>
      <c r="BI584" s="217">
        <f>IF(N584="nulová",J584,0)</f>
        <v>0</v>
      </c>
      <c r="BJ584" s="17" t="s">
        <v>81</v>
      </c>
      <c r="BK584" s="217">
        <f>ROUND(I584*H584,2)</f>
        <v>0</v>
      </c>
      <c r="BL584" s="17" t="s">
        <v>226</v>
      </c>
      <c r="BM584" s="216" t="s">
        <v>1032</v>
      </c>
    </row>
    <row r="585" spans="1:65" s="2" customFormat="1" ht="29.25">
      <c r="A585" s="34"/>
      <c r="B585" s="35"/>
      <c r="C585" s="36"/>
      <c r="D585" s="220" t="s">
        <v>298</v>
      </c>
      <c r="E585" s="36"/>
      <c r="F585" s="262" t="s">
        <v>1033</v>
      </c>
      <c r="G585" s="36"/>
      <c r="H585" s="36"/>
      <c r="I585" s="115"/>
      <c r="J585" s="36"/>
      <c r="K585" s="36"/>
      <c r="L585" s="39"/>
      <c r="M585" s="263"/>
      <c r="N585" s="264"/>
      <c r="O585" s="71"/>
      <c r="P585" s="71"/>
      <c r="Q585" s="71"/>
      <c r="R585" s="71"/>
      <c r="S585" s="71"/>
      <c r="T585" s="72"/>
      <c r="U585" s="34"/>
      <c r="V585" s="34"/>
      <c r="W585" s="34"/>
      <c r="X585" s="34"/>
      <c r="Y585" s="34"/>
      <c r="Z585" s="34"/>
      <c r="AA585" s="34"/>
      <c r="AB585" s="34"/>
      <c r="AC585" s="34"/>
      <c r="AD585" s="34"/>
      <c r="AE585" s="34"/>
      <c r="AT585" s="17" t="s">
        <v>298</v>
      </c>
      <c r="AU585" s="17" t="s">
        <v>83</v>
      </c>
    </row>
    <row r="586" spans="1:65" s="2" customFormat="1" ht="16.5" customHeight="1">
      <c r="A586" s="34"/>
      <c r="B586" s="35"/>
      <c r="C586" s="204" t="s">
        <v>1034</v>
      </c>
      <c r="D586" s="204" t="s">
        <v>145</v>
      </c>
      <c r="E586" s="205" t="s">
        <v>1035</v>
      </c>
      <c r="F586" s="206" t="s">
        <v>1036</v>
      </c>
      <c r="G586" s="207" t="s">
        <v>219</v>
      </c>
      <c r="H586" s="208">
        <v>4.5999999999999999E-2</v>
      </c>
      <c r="I586" s="209"/>
      <c r="J586" s="210">
        <f>ROUND(I586*H586,2)</f>
        <v>0</v>
      </c>
      <c r="K586" s="211"/>
      <c r="L586" s="39"/>
      <c r="M586" s="212" t="s">
        <v>1</v>
      </c>
      <c r="N586" s="213" t="s">
        <v>38</v>
      </c>
      <c r="O586" s="71"/>
      <c r="P586" s="214">
        <f>O586*H586</f>
        <v>0</v>
      </c>
      <c r="Q586" s="214">
        <v>0</v>
      </c>
      <c r="R586" s="214">
        <f>Q586*H586</f>
        <v>0</v>
      </c>
      <c r="S586" s="214">
        <v>0</v>
      </c>
      <c r="T586" s="215">
        <f>S586*H586</f>
        <v>0</v>
      </c>
      <c r="U586" s="34"/>
      <c r="V586" s="34"/>
      <c r="W586" s="34"/>
      <c r="X586" s="34"/>
      <c r="Y586" s="34"/>
      <c r="Z586" s="34"/>
      <c r="AA586" s="34"/>
      <c r="AB586" s="34"/>
      <c r="AC586" s="34"/>
      <c r="AD586" s="34"/>
      <c r="AE586" s="34"/>
      <c r="AR586" s="216" t="s">
        <v>226</v>
      </c>
      <c r="AT586" s="216" t="s">
        <v>145</v>
      </c>
      <c r="AU586" s="216" t="s">
        <v>83</v>
      </c>
      <c r="AY586" s="17" t="s">
        <v>143</v>
      </c>
      <c r="BE586" s="217">
        <f>IF(N586="základní",J586,0)</f>
        <v>0</v>
      </c>
      <c r="BF586" s="217">
        <f>IF(N586="snížená",J586,0)</f>
        <v>0</v>
      </c>
      <c r="BG586" s="217">
        <f>IF(N586="zákl. přenesená",J586,0)</f>
        <v>0</v>
      </c>
      <c r="BH586" s="217">
        <f>IF(N586="sníž. přenesená",J586,0)</f>
        <v>0</v>
      </c>
      <c r="BI586" s="217">
        <f>IF(N586="nulová",J586,0)</f>
        <v>0</v>
      </c>
      <c r="BJ586" s="17" t="s">
        <v>81</v>
      </c>
      <c r="BK586" s="217">
        <f>ROUND(I586*H586,2)</f>
        <v>0</v>
      </c>
      <c r="BL586" s="17" t="s">
        <v>226</v>
      </c>
      <c r="BM586" s="216" t="s">
        <v>1037</v>
      </c>
    </row>
    <row r="587" spans="1:65" s="12" customFormat="1" ht="22.9" customHeight="1">
      <c r="B587" s="188"/>
      <c r="C587" s="189"/>
      <c r="D587" s="190" t="s">
        <v>72</v>
      </c>
      <c r="E587" s="202" t="s">
        <v>1038</v>
      </c>
      <c r="F587" s="202" t="s">
        <v>1039</v>
      </c>
      <c r="G587" s="189"/>
      <c r="H587" s="189"/>
      <c r="I587" s="192"/>
      <c r="J587" s="203">
        <f>BK587</f>
        <v>0</v>
      </c>
      <c r="K587" s="189"/>
      <c r="L587" s="194"/>
      <c r="M587" s="195"/>
      <c r="N587" s="196"/>
      <c r="O587" s="196"/>
      <c r="P587" s="197">
        <f>SUM(P588:P604)</f>
        <v>0</v>
      </c>
      <c r="Q587" s="196"/>
      <c r="R587" s="197">
        <f>SUM(R588:R604)</f>
        <v>0.15621400000000002</v>
      </c>
      <c r="S587" s="196"/>
      <c r="T587" s="198">
        <f>SUM(T588:T604)</f>
        <v>5.0423999999999997E-2</v>
      </c>
      <c r="AR587" s="199" t="s">
        <v>83</v>
      </c>
      <c r="AT587" s="200" t="s">
        <v>72</v>
      </c>
      <c r="AU587" s="200" t="s">
        <v>81</v>
      </c>
      <c r="AY587" s="199" t="s">
        <v>143</v>
      </c>
      <c r="BK587" s="201">
        <f>SUM(BK588:BK604)</f>
        <v>0</v>
      </c>
    </row>
    <row r="588" spans="1:65" s="2" customFormat="1" ht="16.5" customHeight="1">
      <c r="A588" s="34"/>
      <c r="B588" s="35"/>
      <c r="C588" s="204" t="s">
        <v>1040</v>
      </c>
      <c r="D588" s="204" t="s">
        <v>145</v>
      </c>
      <c r="E588" s="205" t="s">
        <v>1041</v>
      </c>
      <c r="F588" s="206" t="s">
        <v>1042</v>
      </c>
      <c r="G588" s="207" t="s">
        <v>266</v>
      </c>
      <c r="H588" s="208">
        <v>26.4</v>
      </c>
      <c r="I588" s="209"/>
      <c r="J588" s="210">
        <f>ROUND(I588*H588,2)</f>
        <v>0</v>
      </c>
      <c r="K588" s="211"/>
      <c r="L588" s="39"/>
      <c r="M588" s="212" t="s">
        <v>1</v>
      </c>
      <c r="N588" s="213" t="s">
        <v>38</v>
      </c>
      <c r="O588" s="71"/>
      <c r="P588" s="214">
        <f>O588*H588</f>
        <v>0</v>
      </c>
      <c r="Q588" s="214">
        <v>0</v>
      </c>
      <c r="R588" s="214">
        <f>Q588*H588</f>
        <v>0</v>
      </c>
      <c r="S588" s="214">
        <v>1.91E-3</v>
      </c>
      <c r="T588" s="215">
        <f>S588*H588</f>
        <v>5.0423999999999997E-2</v>
      </c>
      <c r="U588" s="34"/>
      <c r="V588" s="34"/>
      <c r="W588" s="34"/>
      <c r="X588" s="34"/>
      <c r="Y588" s="34"/>
      <c r="Z588" s="34"/>
      <c r="AA588" s="34"/>
      <c r="AB588" s="34"/>
      <c r="AC588" s="34"/>
      <c r="AD588" s="34"/>
      <c r="AE588" s="34"/>
      <c r="AR588" s="216" t="s">
        <v>226</v>
      </c>
      <c r="AT588" s="216" t="s">
        <v>145</v>
      </c>
      <c r="AU588" s="216" t="s">
        <v>83</v>
      </c>
      <c r="AY588" s="17" t="s">
        <v>143</v>
      </c>
      <c r="BE588" s="217">
        <f>IF(N588="základní",J588,0)</f>
        <v>0</v>
      </c>
      <c r="BF588" s="217">
        <f>IF(N588="snížená",J588,0)</f>
        <v>0</v>
      </c>
      <c r="BG588" s="217">
        <f>IF(N588="zákl. přenesená",J588,0)</f>
        <v>0</v>
      </c>
      <c r="BH588" s="217">
        <f>IF(N588="sníž. přenesená",J588,0)</f>
        <v>0</v>
      </c>
      <c r="BI588" s="217">
        <f>IF(N588="nulová",J588,0)</f>
        <v>0</v>
      </c>
      <c r="BJ588" s="17" t="s">
        <v>81</v>
      </c>
      <c r="BK588" s="217">
        <f>ROUND(I588*H588,2)</f>
        <v>0</v>
      </c>
      <c r="BL588" s="17" t="s">
        <v>226</v>
      </c>
      <c r="BM588" s="216" t="s">
        <v>1043</v>
      </c>
    </row>
    <row r="589" spans="1:65" s="13" customFormat="1">
      <c r="B589" s="218"/>
      <c r="C589" s="219"/>
      <c r="D589" s="220" t="s">
        <v>151</v>
      </c>
      <c r="E589" s="221" t="s">
        <v>1</v>
      </c>
      <c r="F589" s="222" t="s">
        <v>1044</v>
      </c>
      <c r="G589" s="219"/>
      <c r="H589" s="223">
        <v>26.4</v>
      </c>
      <c r="I589" s="224"/>
      <c r="J589" s="219"/>
      <c r="K589" s="219"/>
      <c r="L589" s="225"/>
      <c r="M589" s="226"/>
      <c r="N589" s="227"/>
      <c r="O589" s="227"/>
      <c r="P589" s="227"/>
      <c r="Q589" s="227"/>
      <c r="R589" s="227"/>
      <c r="S589" s="227"/>
      <c r="T589" s="228"/>
      <c r="AT589" s="229" t="s">
        <v>151</v>
      </c>
      <c r="AU589" s="229" t="s">
        <v>83</v>
      </c>
      <c r="AV589" s="13" t="s">
        <v>83</v>
      </c>
      <c r="AW589" s="13" t="s">
        <v>30</v>
      </c>
      <c r="AX589" s="13" t="s">
        <v>81</v>
      </c>
      <c r="AY589" s="229" t="s">
        <v>143</v>
      </c>
    </row>
    <row r="590" spans="1:65" s="2" customFormat="1" ht="16.5" customHeight="1">
      <c r="A590" s="34"/>
      <c r="B590" s="35"/>
      <c r="C590" s="204" t="s">
        <v>1045</v>
      </c>
      <c r="D590" s="204" t="s">
        <v>145</v>
      </c>
      <c r="E590" s="205" t="s">
        <v>1046</v>
      </c>
      <c r="F590" s="206" t="s">
        <v>1047</v>
      </c>
      <c r="G590" s="207" t="s">
        <v>266</v>
      </c>
      <c r="H590" s="208">
        <v>22</v>
      </c>
      <c r="I590" s="209"/>
      <c r="J590" s="210">
        <f>ROUND(I590*H590,2)</f>
        <v>0</v>
      </c>
      <c r="K590" s="211"/>
      <c r="L590" s="39"/>
      <c r="M590" s="212" t="s">
        <v>1</v>
      </c>
      <c r="N590" s="213" t="s">
        <v>38</v>
      </c>
      <c r="O590" s="71"/>
      <c r="P590" s="214">
        <f>O590*H590</f>
        <v>0</v>
      </c>
      <c r="Q590" s="214">
        <v>2.1800000000000001E-3</v>
      </c>
      <c r="R590" s="214">
        <f>Q590*H590</f>
        <v>4.7960000000000003E-2</v>
      </c>
      <c r="S590" s="214">
        <v>0</v>
      </c>
      <c r="T590" s="215">
        <f>S590*H590</f>
        <v>0</v>
      </c>
      <c r="U590" s="34"/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  <c r="AR590" s="216" t="s">
        <v>226</v>
      </c>
      <c r="AT590" s="216" t="s">
        <v>145</v>
      </c>
      <c r="AU590" s="216" t="s">
        <v>83</v>
      </c>
      <c r="AY590" s="17" t="s">
        <v>143</v>
      </c>
      <c r="BE590" s="217">
        <f>IF(N590="základní",J590,0)</f>
        <v>0</v>
      </c>
      <c r="BF590" s="217">
        <f>IF(N590="snížená",J590,0)</f>
        <v>0</v>
      </c>
      <c r="BG590" s="217">
        <f>IF(N590="zákl. přenesená",J590,0)</f>
        <v>0</v>
      </c>
      <c r="BH590" s="217">
        <f>IF(N590="sníž. přenesená",J590,0)</f>
        <v>0</v>
      </c>
      <c r="BI590" s="217">
        <f>IF(N590="nulová",J590,0)</f>
        <v>0</v>
      </c>
      <c r="BJ590" s="17" t="s">
        <v>81</v>
      </c>
      <c r="BK590" s="217">
        <f>ROUND(I590*H590,2)</f>
        <v>0</v>
      </c>
      <c r="BL590" s="17" t="s">
        <v>226</v>
      </c>
      <c r="BM590" s="216" t="s">
        <v>1048</v>
      </c>
    </row>
    <row r="591" spans="1:65" s="2" customFormat="1" ht="29.25">
      <c r="A591" s="34"/>
      <c r="B591" s="35"/>
      <c r="C591" s="36"/>
      <c r="D591" s="220" t="s">
        <v>298</v>
      </c>
      <c r="E591" s="36"/>
      <c r="F591" s="262" t="s">
        <v>1049</v>
      </c>
      <c r="G591" s="36"/>
      <c r="H591" s="36"/>
      <c r="I591" s="115"/>
      <c r="J591" s="36"/>
      <c r="K591" s="36"/>
      <c r="L591" s="39"/>
      <c r="M591" s="263"/>
      <c r="N591" s="264"/>
      <c r="O591" s="71"/>
      <c r="P591" s="71"/>
      <c r="Q591" s="71"/>
      <c r="R591" s="71"/>
      <c r="S591" s="71"/>
      <c r="T591" s="72"/>
      <c r="U591" s="34"/>
      <c r="V591" s="34"/>
      <c r="W591" s="34"/>
      <c r="X591" s="34"/>
      <c r="Y591" s="34"/>
      <c r="Z591" s="34"/>
      <c r="AA591" s="34"/>
      <c r="AB591" s="34"/>
      <c r="AC591" s="34"/>
      <c r="AD591" s="34"/>
      <c r="AE591" s="34"/>
      <c r="AT591" s="17" t="s">
        <v>298</v>
      </c>
      <c r="AU591" s="17" t="s">
        <v>83</v>
      </c>
    </row>
    <row r="592" spans="1:65" s="13" customFormat="1">
      <c r="B592" s="218"/>
      <c r="C592" s="219"/>
      <c r="D592" s="220" t="s">
        <v>151</v>
      </c>
      <c r="E592" s="221" t="s">
        <v>1</v>
      </c>
      <c r="F592" s="222" t="s">
        <v>1050</v>
      </c>
      <c r="G592" s="219"/>
      <c r="H592" s="223">
        <v>22</v>
      </c>
      <c r="I592" s="224"/>
      <c r="J592" s="219"/>
      <c r="K592" s="219"/>
      <c r="L592" s="225"/>
      <c r="M592" s="226"/>
      <c r="N592" s="227"/>
      <c r="O592" s="227"/>
      <c r="P592" s="227"/>
      <c r="Q592" s="227"/>
      <c r="R592" s="227"/>
      <c r="S592" s="227"/>
      <c r="T592" s="228"/>
      <c r="AT592" s="229" t="s">
        <v>151</v>
      </c>
      <c r="AU592" s="229" t="s">
        <v>83</v>
      </c>
      <c r="AV592" s="13" t="s">
        <v>83</v>
      </c>
      <c r="AW592" s="13" t="s">
        <v>30</v>
      </c>
      <c r="AX592" s="13" t="s">
        <v>81</v>
      </c>
      <c r="AY592" s="229" t="s">
        <v>143</v>
      </c>
    </row>
    <row r="593" spans="1:65" s="2" customFormat="1" ht="16.5" customHeight="1">
      <c r="A593" s="34"/>
      <c r="B593" s="35"/>
      <c r="C593" s="204" t="s">
        <v>1051</v>
      </c>
      <c r="D593" s="204" t="s">
        <v>145</v>
      </c>
      <c r="E593" s="205" t="s">
        <v>1052</v>
      </c>
      <c r="F593" s="206" t="s">
        <v>1053</v>
      </c>
      <c r="G593" s="207" t="s">
        <v>266</v>
      </c>
      <c r="H593" s="208">
        <v>19.3</v>
      </c>
      <c r="I593" s="209"/>
      <c r="J593" s="210">
        <f>ROUND(I593*H593,2)</f>
        <v>0</v>
      </c>
      <c r="K593" s="211"/>
      <c r="L593" s="39"/>
      <c r="M593" s="212" t="s">
        <v>1</v>
      </c>
      <c r="N593" s="213" t="s">
        <v>38</v>
      </c>
      <c r="O593" s="71"/>
      <c r="P593" s="214">
        <f>O593*H593</f>
        <v>0</v>
      </c>
      <c r="Q593" s="214">
        <v>1.8400000000000001E-3</v>
      </c>
      <c r="R593" s="214">
        <f>Q593*H593</f>
        <v>3.5512000000000002E-2</v>
      </c>
      <c r="S593" s="214">
        <v>0</v>
      </c>
      <c r="T593" s="215">
        <f>S593*H593</f>
        <v>0</v>
      </c>
      <c r="U593" s="34"/>
      <c r="V593" s="34"/>
      <c r="W593" s="34"/>
      <c r="X593" s="34"/>
      <c r="Y593" s="34"/>
      <c r="Z593" s="34"/>
      <c r="AA593" s="34"/>
      <c r="AB593" s="34"/>
      <c r="AC593" s="34"/>
      <c r="AD593" s="34"/>
      <c r="AE593" s="34"/>
      <c r="AR593" s="216" t="s">
        <v>226</v>
      </c>
      <c r="AT593" s="216" t="s">
        <v>145</v>
      </c>
      <c r="AU593" s="216" t="s">
        <v>83</v>
      </c>
      <c r="AY593" s="17" t="s">
        <v>143</v>
      </c>
      <c r="BE593" s="217">
        <f>IF(N593="základní",J593,0)</f>
        <v>0</v>
      </c>
      <c r="BF593" s="217">
        <f>IF(N593="snížená",J593,0)</f>
        <v>0</v>
      </c>
      <c r="BG593" s="217">
        <f>IF(N593="zákl. přenesená",J593,0)</f>
        <v>0</v>
      </c>
      <c r="BH593" s="217">
        <f>IF(N593="sníž. přenesená",J593,0)</f>
        <v>0</v>
      </c>
      <c r="BI593" s="217">
        <f>IF(N593="nulová",J593,0)</f>
        <v>0</v>
      </c>
      <c r="BJ593" s="17" t="s">
        <v>81</v>
      </c>
      <c r="BK593" s="217">
        <f>ROUND(I593*H593,2)</f>
        <v>0</v>
      </c>
      <c r="BL593" s="17" t="s">
        <v>226</v>
      </c>
      <c r="BM593" s="216" t="s">
        <v>1054</v>
      </c>
    </row>
    <row r="594" spans="1:65" s="2" customFormat="1" ht="29.25">
      <c r="A594" s="34"/>
      <c r="B594" s="35"/>
      <c r="C594" s="36"/>
      <c r="D594" s="220" t="s">
        <v>298</v>
      </c>
      <c r="E594" s="36"/>
      <c r="F594" s="262" t="s">
        <v>1055</v>
      </c>
      <c r="G594" s="36"/>
      <c r="H594" s="36"/>
      <c r="I594" s="115"/>
      <c r="J594" s="36"/>
      <c r="K594" s="36"/>
      <c r="L594" s="39"/>
      <c r="M594" s="263"/>
      <c r="N594" s="264"/>
      <c r="O594" s="71"/>
      <c r="P594" s="71"/>
      <c r="Q594" s="71"/>
      <c r="R594" s="71"/>
      <c r="S594" s="71"/>
      <c r="T594" s="72"/>
      <c r="U594" s="34"/>
      <c r="V594" s="34"/>
      <c r="W594" s="34"/>
      <c r="X594" s="34"/>
      <c r="Y594" s="34"/>
      <c r="Z594" s="34"/>
      <c r="AA594" s="34"/>
      <c r="AB594" s="34"/>
      <c r="AC594" s="34"/>
      <c r="AD594" s="34"/>
      <c r="AE594" s="34"/>
      <c r="AT594" s="17" t="s">
        <v>298</v>
      </c>
      <c r="AU594" s="17" t="s">
        <v>83</v>
      </c>
    </row>
    <row r="595" spans="1:65" s="13" customFormat="1">
      <c r="B595" s="218"/>
      <c r="C595" s="219"/>
      <c r="D595" s="220" t="s">
        <v>151</v>
      </c>
      <c r="E595" s="221" t="s">
        <v>1</v>
      </c>
      <c r="F595" s="222" t="s">
        <v>1056</v>
      </c>
      <c r="G595" s="219"/>
      <c r="H595" s="223">
        <v>19.3</v>
      </c>
      <c r="I595" s="224"/>
      <c r="J595" s="219"/>
      <c r="K595" s="219"/>
      <c r="L595" s="225"/>
      <c r="M595" s="226"/>
      <c r="N595" s="227"/>
      <c r="O595" s="227"/>
      <c r="P595" s="227"/>
      <c r="Q595" s="227"/>
      <c r="R595" s="227"/>
      <c r="S595" s="227"/>
      <c r="T595" s="228"/>
      <c r="AT595" s="229" t="s">
        <v>151</v>
      </c>
      <c r="AU595" s="229" t="s">
        <v>83</v>
      </c>
      <c r="AV595" s="13" t="s">
        <v>83</v>
      </c>
      <c r="AW595" s="13" t="s">
        <v>30</v>
      </c>
      <c r="AX595" s="13" t="s">
        <v>81</v>
      </c>
      <c r="AY595" s="229" t="s">
        <v>143</v>
      </c>
    </row>
    <row r="596" spans="1:65" s="2" customFormat="1" ht="16.5" customHeight="1">
      <c r="A596" s="34"/>
      <c r="B596" s="35"/>
      <c r="C596" s="204" t="s">
        <v>1057</v>
      </c>
      <c r="D596" s="204" t="s">
        <v>145</v>
      </c>
      <c r="E596" s="205" t="s">
        <v>1058</v>
      </c>
      <c r="F596" s="206" t="s">
        <v>1059</v>
      </c>
      <c r="G596" s="207" t="s">
        <v>266</v>
      </c>
      <c r="H596" s="208">
        <v>19.3</v>
      </c>
      <c r="I596" s="209"/>
      <c r="J596" s="210">
        <f>ROUND(I596*H596,2)</f>
        <v>0</v>
      </c>
      <c r="K596" s="211"/>
      <c r="L596" s="39"/>
      <c r="M596" s="212" t="s">
        <v>1</v>
      </c>
      <c r="N596" s="213" t="s">
        <v>38</v>
      </c>
      <c r="O596" s="71"/>
      <c r="P596" s="214">
        <f>O596*H596</f>
        <v>0</v>
      </c>
      <c r="Q596" s="214">
        <v>1.74E-3</v>
      </c>
      <c r="R596" s="214">
        <f>Q596*H596</f>
        <v>3.3582000000000001E-2</v>
      </c>
      <c r="S596" s="214">
        <v>0</v>
      </c>
      <c r="T596" s="215">
        <f>S596*H596</f>
        <v>0</v>
      </c>
      <c r="U596" s="34"/>
      <c r="V596" s="34"/>
      <c r="W596" s="34"/>
      <c r="X596" s="34"/>
      <c r="Y596" s="34"/>
      <c r="Z596" s="34"/>
      <c r="AA596" s="34"/>
      <c r="AB596" s="34"/>
      <c r="AC596" s="34"/>
      <c r="AD596" s="34"/>
      <c r="AE596" s="34"/>
      <c r="AR596" s="216" t="s">
        <v>226</v>
      </c>
      <c r="AT596" s="216" t="s">
        <v>145</v>
      </c>
      <c r="AU596" s="216" t="s">
        <v>83</v>
      </c>
      <c r="AY596" s="17" t="s">
        <v>143</v>
      </c>
      <c r="BE596" s="217">
        <f>IF(N596="základní",J596,0)</f>
        <v>0</v>
      </c>
      <c r="BF596" s="217">
        <f>IF(N596="snížená",J596,0)</f>
        <v>0</v>
      </c>
      <c r="BG596" s="217">
        <f>IF(N596="zákl. přenesená",J596,0)</f>
        <v>0</v>
      </c>
      <c r="BH596" s="217">
        <f>IF(N596="sníž. přenesená",J596,0)</f>
        <v>0</v>
      </c>
      <c r="BI596" s="217">
        <f>IF(N596="nulová",J596,0)</f>
        <v>0</v>
      </c>
      <c r="BJ596" s="17" t="s">
        <v>81</v>
      </c>
      <c r="BK596" s="217">
        <f>ROUND(I596*H596,2)</f>
        <v>0</v>
      </c>
      <c r="BL596" s="17" t="s">
        <v>226</v>
      </c>
      <c r="BM596" s="216" t="s">
        <v>1060</v>
      </c>
    </row>
    <row r="597" spans="1:65" s="2" customFormat="1" ht="29.25">
      <c r="A597" s="34"/>
      <c r="B597" s="35"/>
      <c r="C597" s="36"/>
      <c r="D597" s="220" t="s">
        <v>298</v>
      </c>
      <c r="E597" s="36"/>
      <c r="F597" s="262" t="s">
        <v>1061</v>
      </c>
      <c r="G597" s="36"/>
      <c r="H597" s="36"/>
      <c r="I597" s="115"/>
      <c r="J597" s="36"/>
      <c r="K597" s="36"/>
      <c r="L597" s="39"/>
      <c r="M597" s="263"/>
      <c r="N597" s="264"/>
      <c r="O597" s="71"/>
      <c r="P597" s="71"/>
      <c r="Q597" s="71"/>
      <c r="R597" s="71"/>
      <c r="S597" s="71"/>
      <c r="T597" s="72"/>
      <c r="U597" s="34"/>
      <c r="V597" s="34"/>
      <c r="W597" s="34"/>
      <c r="X597" s="34"/>
      <c r="Y597" s="34"/>
      <c r="Z597" s="34"/>
      <c r="AA597" s="34"/>
      <c r="AB597" s="34"/>
      <c r="AC597" s="34"/>
      <c r="AD597" s="34"/>
      <c r="AE597" s="34"/>
      <c r="AT597" s="17" t="s">
        <v>298</v>
      </c>
      <c r="AU597" s="17" t="s">
        <v>83</v>
      </c>
    </row>
    <row r="598" spans="1:65" s="2" customFormat="1" ht="16.5" customHeight="1">
      <c r="A598" s="34"/>
      <c r="B598" s="35"/>
      <c r="C598" s="204" t="s">
        <v>1062</v>
      </c>
      <c r="D598" s="204" t="s">
        <v>145</v>
      </c>
      <c r="E598" s="205" t="s">
        <v>1063</v>
      </c>
      <c r="F598" s="206" t="s">
        <v>1064</v>
      </c>
      <c r="G598" s="207" t="s">
        <v>469</v>
      </c>
      <c r="H598" s="208">
        <v>4</v>
      </c>
      <c r="I598" s="209"/>
      <c r="J598" s="210">
        <f>ROUND(I598*H598,2)</f>
        <v>0</v>
      </c>
      <c r="K598" s="211"/>
      <c r="L598" s="39"/>
      <c r="M598" s="212" t="s">
        <v>1</v>
      </c>
      <c r="N598" s="213" t="s">
        <v>38</v>
      </c>
      <c r="O598" s="71"/>
      <c r="P598" s="214">
        <f>O598*H598</f>
        <v>0</v>
      </c>
      <c r="Q598" s="214">
        <v>2.5000000000000001E-4</v>
      </c>
      <c r="R598" s="214">
        <f>Q598*H598</f>
        <v>1E-3</v>
      </c>
      <c r="S598" s="214">
        <v>0</v>
      </c>
      <c r="T598" s="215">
        <f>S598*H598</f>
        <v>0</v>
      </c>
      <c r="U598" s="34"/>
      <c r="V598" s="34"/>
      <c r="W598" s="34"/>
      <c r="X598" s="34"/>
      <c r="Y598" s="34"/>
      <c r="Z598" s="34"/>
      <c r="AA598" s="34"/>
      <c r="AB598" s="34"/>
      <c r="AC598" s="34"/>
      <c r="AD598" s="34"/>
      <c r="AE598" s="34"/>
      <c r="AR598" s="216" t="s">
        <v>226</v>
      </c>
      <c r="AT598" s="216" t="s">
        <v>145</v>
      </c>
      <c r="AU598" s="216" t="s">
        <v>83</v>
      </c>
      <c r="AY598" s="17" t="s">
        <v>143</v>
      </c>
      <c r="BE598" s="217">
        <f>IF(N598="základní",J598,0)</f>
        <v>0</v>
      </c>
      <c r="BF598" s="217">
        <f>IF(N598="snížená",J598,0)</f>
        <v>0</v>
      </c>
      <c r="BG598" s="217">
        <f>IF(N598="zákl. přenesená",J598,0)</f>
        <v>0</v>
      </c>
      <c r="BH598" s="217">
        <f>IF(N598="sníž. přenesená",J598,0)</f>
        <v>0</v>
      </c>
      <c r="BI598" s="217">
        <f>IF(N598="nulová",J598,0)</f>
        <v>0</v>
      </c>
      <c r="BJ598" s="17" t="s">
        <v>81</v>
      </c>
      <c r="BK598" s="217">
        <f>ROUND(I598*H598,2)</f>
        <v>0</v>
      </c>
      <c r="BL598" s="17" t="s">
        <v>226</v>
      </c>
      <c r="BM598" s="216" t="s">
        <v>1065</v>
      </c>
    </row>
    <row r="599" spans="1:65" s="2" customFormat="1" ht="16.5" customHeight="1">
      <c r="A599" s="34"/>
      <c r="B599" s="35"/>
      <c r="C599" s="204" t="s">
        <v>1066</v>
      </c>
      <c r="D599" s="204" t="s">
        <v>145</v>
      </c>
      <c r="E599" s="205" t="s">
        <v>1067</v>
      </c>
      <c r="F599" s="206" t="s">
        <v>1068</v>
      </c>
      <c r="G599" s="207" t="s">
        <v>266</v>
      </c>
      <c r="H599" s="208">
        <v>18</v>
      </c>
      <c r="I599" s="209"/>
      <c r="J599" s="210">
        <f>ROUND(I599*H599,2)</f>
        <v>0</v>
      </c>
      <c r="K599" s="211"/>
      <c r="L599" s="39"/>
      <c r="M599" s="212" t="s">
        <v>1</v>
      </c>
      <c r="N599" s="213" t="s">
        <v>38</v>
      </c>
      <c r="O599" s="71"/>
      <c r="P599" s="214">
        <f>O599*H599</f>
        <v>0</v>
      </c>
      <c r="Q599" s="214">
        <v>2.1199999999999999E-3</v>
      </c>
      <c r="R599" s="214">
        <f>Q599*H599</f>
        <v>3.8159999999999999E-2</v>
      </c>
      <c r="S599" s="214">
        <v>0</v>
      </c>
      <c r="T599" s="215">
        <f>S599*H599</f>
        <v>0</v>
      </c>
      <c r="U599" s="34"/>
      <c r="V599" s="34"/>
      <c r="W599" s="34"/>
      <c r="X599" s="34"/>
      <c r="Y599" s="34"/>
      <c r="Z599" s="34"/>
      <c r="AA599" s="34"/>
      <c r="AB599" s="34"/>
      <c r="AC599" s="34"/>
      <c r="AD599" s="34"/>
      <c r="AE599" s="34"/>
      <c r="AR599" s="216" t="s">
        <v>226</v>
      </c>
      <c r="AT599" s="216" t="s">
        <v>145</v>
      </c>
      <c r="AU599" s="216" t="s">
        <v>83</v>
      </c>
      <c r="AY599" s="17" t="s">
        <v>143</v>
      </c>
      <c r="BE599" s="217">
        <f>IF(N599="základní",J599,0)</f>
        <v>0</v>
      </c>
      <c r="BF599" s="217">
        <f>IF(N599="snížená",J599,0)</f>
        <v>0</v>
      </c>
      <c r="BG599" s="217">
        <f>IF(N599="zákl. přenesená",J599,0)</f>
        <v>0</v>
      </c>
      <c r="BH599" s="217">
        <f>IF(N599="sníž. přenesená",J599,0)</f>
        <v>0</v>
      </c>
      <c r="BI599" s="217">
        <f>IF(N599="nulová",J599,0)</f>
        <v>0</v>
      </c>
      <c r="BJ599" s="17" t="s">
        <v>81</v>
      </c>
      <c r="BK599" s="217">
        <f>ROUND(I599*H599,2)</f>
        <v>0</v>
      </c>
      <c r="BL599" s="17" t="s">
        <v>226</v>
      </c>
      <c r="BM599" s="216" t="s">
        <v>1069</v>
      </c>
    </row>
    <row r="600" spans="1:65" s="2" customFormat="1" ht="29.25">
      <c r="A600" s="34"/>
      <c r="B600" s="35"/>
      <c r="C600" s="36"/>
      <c r="D600" s="220" t="s">
        <v>298</v>
      </c>
      <c r="E600" s="36"/>
      <c r="F600" s="262" t="s">
        <v>1070</v>
      </c>
      <c r="G600" s="36"/>
      <c r="H600" s="36"/>
      <c r="I600" s="115"/>
      <c r="J600" s="36"/>
      <c r="K600" s="36"/>
      <c r="L600" s="39"/>
      <c r="M600" s="263"/>
      <c r="N600" s="264"/>
      <c r="O600" s="71"/>
      <c r="P600" s="71"/>
      <c r="Q600" s="71"/>
      <c r="R600" s="71"/>
      <c r="S600" s="71"/>
      <c r="T600" s="72"/>
      <c r="U600" s="34"/>
      <c r="V600" s="34"/>
      <c r="W600" s="34"/>
      <c r="X600" s="34"/>
      <c r="Y600" s="34"/>
      <c r="Z600" s="34"/>
      <c r="AA600" s="34"/>
      <c r="AB600" s="34"/>
      <c r="AC600" s="34"/>
      <c r="AD600" s="34"/>
      <c r="AE600" s="34"/>
      <c r="AT600" s="17" t="s">
        <v>298</v>
      </c>
      <c r="AU600" s="17" t="s">
        <v>83</v>
      </c>
    </row>
    <row r="601" spans="1:65" s="13" customFormat="1">
      <c r="B601" s="218"/>
      <c r="C601" s="219"/>
      <c r="D601" s="220" t="s">
        <v>151</v>
      </c>
      <c r="E601" s="221" t="s">
        <v>1</v>
      </c>
      <c r="F601" s="222" t="s">
        <v>1071</v>
      </c>
      <c r="G601" s="219"/>
      <c r="H601" s="223">
        <v>18</v>
      </c>
      <c r="I601" s="224"/>
      <c r="J601" s="219"/>
      <c r="K601" s="219"/>
      <c r="L601" s="225"/>
      <c r="M601" s="226"/>
      <c r="N601" s="227"/>
      <c r="O601" s="227"/>
      <c r="P601" s="227"/>
      <c r="Q601" s="227"/>
      <c r="R601" s="227"/>
      <c r="S601" s="227"/>
      <c r="T601" s="228"/>
      <c r="AT601" s="229" t="s">
        <v>151</v>
      </c>
      <c r="AU601" s="229" t="s">
        <v>83</v>
      </c>
      <c r="AV601" s="13" t="s">
        <v>83</v>
      </c>
      <c r="AW601" s="13" t="s">
        <v>30</v>
      </c>
      <c r="AX601" s="13" t="s">
        <v>81</v>
      </c>
      <c r="AY601" s="229" t="s">
        <v>143</v>
      </c>
    </row>
    <row r="602" spans="1:65" s="2" customFormat="1" ht="16.5" customHeight="1">
      <c r="A602" s="34"/>
      <c r="B602" s="35"/>
      <c r="C602" s="204" t="s">
        <v>1072</v>
      </c>
      <c r="D602" s="204" t="s">
        <v>145</v>
      </c>
      <c r="E602" s="205" t="s">
        <v>1073</v>
      </c>
      <c r="F602" s="206" t="s">
        <v>1074</v>
      </c>
      <c r="G602" s="207" t="s">
        <v>219</v>
      </c>
      <c r="H602" s="208">
        <v>0.156</v>
      </c>
      <c r="I602" s="209"/>
      <c r="J602" s="210">
        <f>ROUND(I602*H602,2)</f>
        <v>0</v>
      </c>
      <c r="K602" s="211"/>
      <c r="L602" s="39"/>
      <c r="M602" s="212" t="s">
        <v>1</v>
      </c>
      <c r="N602" s="213" t="s">
        <v>38</v>
      </c>
      <c r="O602" s="71"/>
      <c r="P602" s="214">
        <f>O602*H602</f>
        <v>0</v>
      </c>
      <c r="Q602" s="214">
        <v>0</v>
      </c>
      <c r="R602" s="214">
        <f>Q602*H602</f>
        <v>0</v>
      </c>
      <c r="S602" s="214">
        <v>0</v>
      </c>
      <c r="T602" s="215">
        <f>S602*H602</f>
        <v>0</v>
      </c>
      <c r="U602" s="34"/>
      <c r="V602" s="34"/>
      <c r="W602" s="34"/>
      <c r="X602" s="34"/>
      <c r="Y602" s="34"/>
      <c r="Z602" s="34"/>
      <c r="AA602" s="34"/>
      <c r="AB602" s="34"/>
      <c r="AC602" s="34"/>
      <c r="AD602" s="34"/>
      <c r="AE602" s="34"/>
      <c r="AR602" s="216" t="s">
        <v>226</v>
      </c>
      <c r="AT602" s="216" t="s">
        <v>145</v>
      </c>
      <c r="AU602" s="216" t="s">
        <v>83</v>
      </c>
      <c r="AY602" s="17" t="s">
        <v>143</v>
      </c>
      <c r="BE602" s="217">
        <f>IF(N602="základní",J602,0)</f>
        <v>0</v>
      </c>
      <c r="BF602" s="217">
        <f>IF(N602="snížená",J602,0)</f>
        <v>0</v>
      </c>
      <c r="BG602" s="217">
        <f>IF(N602="zákl. přenesená",J602,0)</f>
        <v>0</v>
      </c>
      <c r="BH602" s="217">
        <f>IF(N602="sníž. přenesená",J602,0)</f>
        <v>0</v>
      </c>
      <c r="BI602" s="217">
        <f>IF(N602="nulová",J602,0)</f>
        <v>0</v>
      </c>
      <c r="BJ602" s="17" t="s">
        <v>81</v>
      </c>
      <c r="BK602" s="217">
        <f>ROUND(I602*H602,2)</f>
        <v>0</v>
      </c>
      <c r="BL602" s="17" t="s">
        <v>226</v>
      </c>
      <c r="BM602" s="216" t="s">
        <v>1075</v>
      </c>
    </row>
    <row r="603" spans="1:65" s="2" customFormat="1" ht="16.5" customHeight="1">
      <c r="A603" s="34"/>
      <c r="B603" s="35"/>
      <c r="C603" s="204" t="s">
        <v>1076</v>
      </c>
      <c r="D603" s="204" t="s">
        <v>145</v>
      </c>
      <c r="E603" s="205" t="s">
        <v>1077</v>
      </c>
      <c r="F603" s="206" t="s">
        <v>1078</v>
      </c>
      <c r="G603" s="207" t="s">
        <v>663</v>
      </c>
      <c r="H603" s="208">
        <v>7</v>
      </c>
      <c r="I603" s="209"/>
      <c r="J603" s="210">
        <f>ROUND(I603*H603,2)</f>
        <v>0</v>
      </c>
      <c r="K603" s="211"/>
      <c r="L603" s="39"/>
      <c r="M603" s="212" t="s">
        <v>1</v>
      </c>
      <c r="N603" s="213" t="s">
        <v>38</v>
      </c>
      <c r="O603" s="71"/>
      <c r="P603" s="214">
        <f>O603*H603</f>
        <v>0</v>
      </c>
      <c r="Q603" s="214">
        <v>0</v>
      </c>
      <c r="R603" s="214">
        <f>Q603*H603</f>
        <v>0</v>
      </c>
      <c r="S603" s="214">
        <v>0</v>
      </c>
      <c r="T603" s="215">
        <f>S603*H603</f>
        <v>0</v>
      </c>
      <c r="U603" s="34"/>
      <c r="V603" s="34"/>
      <c r="W603" s="34"/>
      <c r="X603" s="34"/>
      <c r="Y603" s="34"/>
      <c r="Z603" s="34"/>
      <c r="AA603" s="34"/>
      <c r="AB603" s="34"/>
      <c r="AC603" s="34"/>
      <c r="AD603" s="34"/>
      <c r="AE603" s="34"/>
      <c r="AR603" s="216" t="s">
        <v>226</v>
      </c>
      <c r="AT603" s="216" t="s">
        <v>145</v>
      </c>
      <c r="AU603" s="216" t="s">
        <v>83</v>
      </c>
      <c r="AY603" s="17" t="s">
        <v>143</v>
      </c>
      <c r="BE603" s="217">
        <f>IF(N603="základní",J603,0)</f>
        <v>0</v>
      </c>
      <c r="BF603" s="217">
        <f>IF(N603="snížená",J603,0)</f>
        <v>0</v>
      </c>
      <c r="BG603" s="217">
        <f>IF(N603="zákl. přenesená",J603,0)</f>
        <v>0</v>
      </c>
      <c r="BH603" s="217">
        <f>IF(N603="sníž. přenesená",J603,0)</f>
        <v>0</v>
      </c>
      <c r="BI603" s="217">
        <f>IF(N603="nulová",J603,0)</f>
        <v>0</v>
      </c>
      <c r="BJ603" s="17" t="s">
        <v>81</v>
      </c>
      <c r="BK603" s="217">
        <f>ROUND(I603*H603,2)</f>
        <v>0</v>
      </c>
      <c r="BL603" s="17" t="s">
        <v>226</v>
      </c>
      <c r="BM603" s="216" t="s">
        <v>1079</v>
      </c>
    </row>
    <row r="604" spans="1:65" s="2" customFormat="1" ht="19.5">
      <c r="A604" s="34"/>
      <c r="B604" s="35"/>
      <c r="C604" s="36"/>
      <c r="D604" s="220" t="s">
        <v>298</v>
      </c>
      <c r="E604" s="36"/>
      <c r="F604" s="262" t="s">
        <v>1080</v>
      </c>
      <c r="G604" s="36"/>
      <c r="H604" s="36"/>
      <c r="I604" s="115"/>
      <c r="J604" s="36"/>
      <c r="K604" s="36"/>
      <c r="L604" s="39"/>
      <c r="M604" s="263"/>
      <c r="N604" s="264"/>
      <c r="O604" s="71"/>
      <c r="P604" s="71"/>
      <c r="Q604" s="71"/>
      <c r="R604" s="71"/>
      <c r="S604" s="71"/>
      <c r="T604" s="72"/>
      <c r="U604" s="34"/>
      <c r="V604" s="34"/>
      <c r="W604" s="34"/>
      <c r="X604" s="34"/>
      <c r="Y604" s="34"/>
      <c r="Z604" s="34"/>
      <c r="AA604" s="34"/>
      <c r="AB604" s="34"/>
      <c r="AC604" s="34"/>
      <c r="AD604" s="34"/>
      <c r="AE604" s="34"/>
      <c r="AT604" s="17" t="s">
        <v>298</v>
      </c>
      <c r="AU604" s="17" t="s">
        <v>83</v>
      </c>
    </row>
    <row r="605" spans="1:65" s="12" customFormat="1" ht="22.9" customHeight="1">
      <c r="B605" s="188"/>
      <c r="C605" s="189"/>
      <c r="D605" s="190" t="s">
        <v>72</v>
      </c>
      <c r="E605" s="202" t="s">
        <v>1081</v>
      </c>
      <c r="F605" s="202" t="s">
        <v>1082</v>
      </c>
      <c r="G605" s="189"/>
      <c r="H605" s="189"/>
      <c r="I605" s="192"/>
      <c r="J605" s="203">
        <f>BK605</f>
        <v>0</v>
      </c>
      <c r="K605" s="189"/>
      <c r="L605" s="194"/>
      <c r="M605" s="195"/>
      <c r="N605" s="196"/>
      <c r="O605" s="196"/>
      <c r="P605" s="197">
        <f>SUM(P606:P619)</f>
        <v>0</v>
      </c>
      <c r="Q605" s="196"/>
      <c r="R605" s="197">
        <f>SUM(R606:R619)</f>
        <v>0.76463800000000004</v>
      </c>
      <c r="S605" s="196"/>
      <c r="T605" s="198">
        <f>SUM(T606:T619)</f>
        <v>1.9045929999999998</v>
      </c>
      <c r="AR605" s="199" t="s">
        <v>83</v>
      </c>
      <c r="AT605" s="200" t="s">
        <v>72</v>
      </c>
      <c r="AU605" s="200" t="s">
        <v>81</v>
      </c>
      <c r="AY605" s="199" t="s">
        <v>143</v>
      </c>
      <c r="BK605" s="201">
        <f>SUM(BK606:BK619)</f>
        <v>0</v>
      </c>
    </row>
    <row r="606" spans="1:65" s="2" customFormat="1" ht="16.5" customHeight="1">
      <c r="A606" s="34"/>
      <c r="B606" s="35"/>
      <c r="C606" s="204" t="s">
        <v>1083</v>
      </c>
      <c r="D606" s="204" t="s">
        <v>145</v>
      </c>
      <c r="E606" s="205" t="s">
        <v>1084</v>
      </c>
      <c r="F606" s="206" t="s">
        <v>1085</v>
      </c>
      <c r="G606" s="207" t="s">
        <v>206</v>
      </c>
      <c r="H606" s="208">
        <v>22.9</v>
      </c>
      <c r="I606" s="209"/>
      <c r="J606" s="210">
        <f>ROUND(I606*H606,2)</f>
        <v>0</v>
      </c>
      <c r="K606" s="211"/>
      <c r="L606" s="39"/>
      <c r="M606" s="212" t="s">
        <v>1</v>
      </c>
      <c r="N606" s="213" t="s">
        <v>38</v>
      </c>
      <c r="O606" s="71"/>
      <c r="P606" s="214">
        <f>O606*H606</f>
        <v>0</v>
      </c>
      <c r="Q606" s="214">
        <v>0</v>
      </c>
      <c r="R606" s="214">
        <f>Q606*H606</f>
        <v>0</v>
      </c>
      <c r="S606" s="214">
        <v>8.3169999999999994E-2</v>
      </c>
      <c r="T606" s="215">
        <f>S606*H606</f>
        <v>1.9045929999999998</v>
      </c>
      <c r="U606" s="34"/>
      <c r="V606" s="34"/>
      <c r="W606" s="34"/>
      <c r="X606" s="34"/>
      <c r="Y606" s="34"/>
      <c r="Z606" s="34"/>
      <c r="AA606" s="34"/>
      <c r="AB606" s="34"/>
      <c r="AC606" s="34"/>
      <c r="AD606" s="34"/>
      <c r="AE606" s="34"/>
      <c r="AR606" s="216" t="s">
        <v>226</v>
      </c>
      <c r="AT606" s="216" t="s">
        <v>145</v>
      </c>
      <c r="AU606" s="216" t="s">
        <v>83</v>
      </c>
      <c r="AY606" s="17" t="s">
        <v>143</v>
      </c>
      <c r="BE606" s="217">
        <f>IF(N606="základní",J606,0)</f>
        <v>0</v>
      </c>
      <c r="BF606" s="217">
        <f>IF(N606="snížená",J606,0)</f>
        <v>0</v>
      </c>
      <c r="BG606" s="217">
        <f>IF(N606="zákl. přenesená",J606,0)</f>
        <v>0</v>
      </c>
      <c r="BH606" s="217">
        <f>IF(N606="sníž. přenesená",J606,0)</f>
        <v>0</v>
      </c>
      <c r="BI606" s="217">
        <f>IF(N606="nulová",J606,0)</f>
        <v>0</v>
      </c>
      <c r="BJ606" s="17" t="s">
        <v>81</v>
      </c>
      <c r="BK606" s="217">
        <f>ROUND(I606*H606,2)</f>
        <v>0</v>
      </c>
      <c r="BL606" s="17" t="s">
        <v>226</v>
      </c>
      <c r="BM606" s="216" t="s">
        <v>1086</v>
      </c>
    </row>
    <row r="607" spans="1:65" s="15" customFormat="1">
      <c r="B607" s="241"/>
      <c r="C607" s="242"/>
      <c r="D607" s="220" t="s">
        <v>151</v>
      </c>
      <c r="E607" s="243" t="s">
        <v>1</v>
      </c>
      <c r="F607" s="244" t="s">
        <v>1087</v>
      </c>
      <c r="G607" s="242"/>
      <c r="H607" s="243" t="s">
        <v>1</v>
      </c>
      <c r="I607" s="245"/>
      <c r="J607" s="242"/>
      <c r="K607" s="242"/>
      <c r="L607" s="246"/>
      <c r="M607" s="247"/>
      <c r="N607" s="248"/>
      <c r="O607" s="248"/>
      <c r="P607" s="248"/>
      <c r="Q607" s="248"/>
      <c r="R607" s="248"/>
      <c r="S607" s="248"/>
      <c r="T607" s="249"/>
      <c r="AT607" s="250" t="s">
        <v>151</v>
      </c>
      <c r="AU607" s="250" t="s">
        <v>83</v>
      </c>
      <c r="AV607" s="15" t="s">
        <v>81</v>
      </c>
      <c r="AW607" s="15" t="s">
        <v>30</v>
      </c>
      <c r="AX607" s="15" t="s">
        <v>73</v>
      </c>
      <c r="AY607" s="250" t="s">
        <v>143</v>
      </c>
    </row>
    <row r="608" spans="1:65" s="13" customFormat="1">
      <c r="B608" s="218"/>
      <c r="C608" s="219"/>
      <c r="D608" s="220" t="s">
        <v>151</v>
      </c>
      <c r="E608" s="221" t="s">
        <v>1</v>
      </c>
      <c r="F608" s="222" t="s">
        <v>1088</v>
      </c>
      <c r="G608" s="219"/>
      <c r="H608" s="223">
        <v>22.9</v>
      </c>
      <c r="I608" s="224"/>
      <c r="J608" s="219"/>
      <c r="K608" s="219"/>
      <c r="L608" s="225"/>
      <c r="M608" s="226"/>
      <c r="N608" s="227"/>
      <c r="O608" s="227"/>
      <c r="P608" s="227"/>
      <c r="Q608" s="227"/>
      <c r="R608" s="227"/>
      <c r="S608" s="227"/>
      <c r="T608" s="228"/>
      <c r="AT608" s="229" t="s">
        <v>151</v>
      </c>
      <c r="AU608" s="229" t="s">
        <v>83</v>
      </c>
      <c r="AV608" s="13" t="s">
        <v>83</v>
      </c>
      <c r="AW608" s="13" t="s">
        <v>30</v>
      </c>
      <c r="AX608" s="13" t="s">
        <v>81</v>
      </c>
      <c r="AY608" s="229" t="s">
        <v>143</v>
      </c>
    </row>
    <row r="609" spans="1:65" s="2" customFormat="1" ht="16.5" customHeight="1">
      <c r="A609" s="34"/>
      <c r="B609" s="35"/>
      <c r="C609" s="204" t="s">
        <v>1089</v>
      </c>
      <c r="D609" s="204" t="s">
        <v>145</v>
      </c>
      <c r="E609" s="205" t="s">
        <v>1090</v>
      </c>
      <c r="F609" s="206" t="s">
        <v>1091</v>
      </c>
      <c r="G609" s="207" t="s">
        <v>206</v>
      </c>
      <c r="H609" s="208">
        <v>22.9</v>
      </c>
      <c r="I609" s="209"/>
      <c r="J609" s="210">
        <f>ROUND(I609*H609,2)</f>
        <v>0</v>
      </c>
      <c r="K609" s="211"/>
      <c r="L609" s="39"/>
      <c r="M609" s="212" t="s">
        <v>1</v>
      </c>
      <c r="N609" s="213" t="s">
        <v>38</v>
      </c>
      <c r="O609" s="71"/>
      <c r="P609" s="214">
        <f>O609*H609</f>
        <v>0</v>
      </c>
      <c r="Q609" s="214">
        <v>4.2199999999999998E-3</v>
      </c>
      <c r="R609" s="214">
        <f>Q609*H609</f>
        <v>9.6637999999999988E-2</v>
      </c>
      <c r="S609" s="214">
        <v>0</v>
      </c>
      <c r="T609" s="215">
        <f>S609*H609</f>
        <v>0</v>
      </c>
      <c r="U609" s="34"/>
      <c r="V609" s="34"/>
      <c r="W609" s="34"/>
      <c r="X609" s="34"/>
      <c r="Y609" s="34"/>
      <c r="Z609" s="34"/>
      <c r="AA609" s="34"/>
      <c r="AB609" s="34"/>
      <c r="AC609" s="34"/>
      <c r="AD609" s="34"/>
      <c r="AE609" s="34"/>
      <c r="AR609" s="216" t="s">
        <v>226</v>
      </c>
      <c r="AT609" s="216" t="s">
        <v>145</v>
      </c>
      <c r="AU609" s="216" t="s">
        <v>83</v>
      </c>
      <c r="AY609" s="17" t="s">
        <v>143</v>
      </c>
      <c r="BE609" s="217">
        <f>IF(N609="základní",J609,0)</f>
        <v>0</v>
      </c>
      <c r="BF609" s="217">
        <f>IF(N609="snížená",J609,0)</f>
        <v>0</v>
      </c>
      <c r="BG609" s="217">
        <f>IF(N609="zákl. přenesená",J609,0)</f>
        <v>0</v>
      </c>
      <c r="BH609" s="217">
        <f>IF(N609="sníž. přenesená",J609,0)</f>
        <v>0</v>
      </c>
      <c r="BI609" s="217">
        <f>IF(N609="nulová",J609,0)</f>
        <v>0</v>
      </c>
      <c r="BJ609" s="17" t="s">
        <v>81</v>
      </c>
      <c r="BK609" s="217">
        <f>ROUND(I609*H609,2)</f>
        <v>0</v>
      </c>
      <c r="BL609" s="17" t="s">
        <v>226</v>
      </c>
      <c r="BM609" s="216" t="s">
        <v>1092</v>
      </c>
    </row>
    <row r="610" spans="1:65" s="2" customFormat="1" ht="16.5" customHeight="1">
      <c r="A610" s="34"/>
      <c r="B610" s="35"/>
      <c r="C610" s="251" t="s">
        <v>1093</v>
      </c>
      <c r="D610" s="251" t="s">
        <v>251</v>
      </c>
      <c r="E610" s="252" t="s">
        <v>1094</v>
      </c>
      <c r="F610" s="253" t="s">
        <v>1095</v>
      </c>
      <c r="G610" s="254" t="s">
        <v>206</v>
      </c>
      <c r="H610" s="255">
        <v>25.19</v>
      </c>
      <c r="I610" s="256"/>
      <c r="J610" s="257">
        <f>ROUND(I610*H610,2)</f>
        <v>0</v>
      </c>
      <c r="K610" s="258"/>
      <c r="L610" s="259"/>
      <c r="M610" s="260" t="s">
        <v>1</v>
      </c>
      <c r="N610" s="261" t="s">
        <v>38</v>
      </c>
      <c r="O610" s="71"/>
      <c r="P610" s="214">
        <f>O610*H610</f>
        <v>0</v>
      </c>
      <c r="Q610" s="214">
        <v>1.9199999999999998E-2</v>
      </c>
      <c r="R610" s="214">
        <f>Q610*H610</f>
        <v>0.48364799999999997</v>
      </c>
      <c r="S610" s="214">
        <v>0</v>
      </c>
      <c r="T610" s="215">
        <f>S610*H610</f>
        <v>0</v>
      </c>
      <c r="U610" s="34"/>
      <c r="V610" s="34"/>
      <c r="W610" s="34"/>
      <c r="X610" s="34"/>
      <c r="Y610" s="34"/>
      <c r="Z610" s="34"/>
      <c r="AA610" s="34"/>
      <c r="AB610" s="34"/>
      <c r="AC610" s="34"/>
      <c r="AD610" s="34"/>
      <c r="AE610" s="34"/>
      <c r="AR610" s="216" t="s">
        <v>311</v>
      </c>
      <c r="AT610" s="216" t="s">
        <v>251</v>
      </c>
      <c r="AU610" s="216" t="s">
        <v>83</v>
      </c>
      <c r="AY610" s="17" t="s">
        <v>143</v>
      </c>
      <c r="BE610" s="217">
        <f>IF(N610="základní",J610,0)</f>
        <v>0</v>
      </c>
      <c r="BF610" s="217">
        <f>IF(N610="snížená",J610,0)</f>
        <v>0</v>
      </c>
      <c r="BG610" s="217">
        <f>IF(N610="zákl. přenesená",J610,0)</f>
        <v>0</v>
      </c>
      <c r="BH610" s="217">
        <f>IF(N610="sníž. přenesená",J610,0)</f>
        <v>0</v>
      </c>
      <c r="BI610" s="217">
        <f>IF(N610="nulová",J610,0)</f>
        <v>0</v>
      </c>
      <c r="BJ610" s="17" t="s">
        <v>81</v>
      </c>
      <c r="BK610" s="217">
        <f>ROUND(I610*H610,2)</f>
        <v>0</v>
      </c>
      <c r="BL610" s="17" t="s">
        <v>226</v>
      </c>
      <c r="BM610" s="216" t="s">
        <v>1096</v>
      </c>
    </row>
    <row r="611" spans="1:65" s="13" customFormat="1">
      <c r="B611" s="218"/>
      <c r="C611" s="219"/>
      <c r="D611" s="220" t="s">
        <v>151</v>
      </c>
      <c r="E611" s="219"/>
      <c r="F611" s="222" t="s">
        <v>1097</v>
      </c>
      <c r="G611" s="219"/>
      <c r="H611" s="223">
        <v>25.19</v>
      </c>
      <c r="I611" s="224"/>
      <c r="J611" s="219"/>
      <c r="K611" s="219"/>
      <c r="L611" s="225"/>
      <c r="M611" s="226"/>
      <c r="N611" s="227"/>
      <c r="O611" s="227"/>
      <c r="P611" s="227"/>
      <c r="Q611" s="227"/>
      <c r="R611" s="227"/>
      <c r="S611" s="227"/>
      <c r="T611" s="228"/>
      <c r="AT611" s="229" t="s">
        <v>151</v>
      </c>
      <c r="AU611" s="229" t="s">
        <v>83</v>
      </c>
      <c r="AV611" s="13" t="s">
        <v>83</v>
      </c>
      <c r="AW611" s="13" t="s">
        <v>4</v>
      </c>
      <c r="AX611" s="13" t="s">
        <v>81</v>
      </c>
      <c r="AY611" s="229" t="s">
        <v>143</v>
      </c>
    </row>
    <row r="612" spans="1:65" s="2" customFormat="1" ht="16.5" customHeight="1">
      <c r="A612" s="34"/>
      <c r="B612" s="35"/>
      <c r="C612" s="204" t="s">
        <v>1098</v>
      </c>
      <c r="D612" s="204" t="s">
        <v>145</v>
      </c>
      <c r="E612" s="205" t="s">
        <v>1099</v>
      </c>
      <c r="F612" s="206" t="s">
        <v>1100</v>
      </c>
      <c r="G612" s="207" t="s">
        <v>206</v>
      </c>
      <c r="H612" s="208">
        <v>22.9</v>
      </c>
      <c r="I612" s="209"/>
      <c r="J612" s="210">
        <f>ROUND(I612*H612,2)</f>
        <v>0</v>
      </c>
      <c r="K612" s="211"/>
      <c r="L612" s="39"/>
      <c r="M612" s="212" t="s">
        <v>1</v>
      </c>
      <c r="N612" s="213" t="s">
        <v>38</v>
      </c>
      <c r="O612" s="71"/>
      <c r="P612" s="214">
        <f>O612*H612</f>
        <v>0</v>
      </c>
      <c r="Q612" s="214">
        <v>2.9999999999999997E-4</v>
      </c>
      <c r="R612" s="214">
        <f>Q612*H612</f>
        <v>6.8699999999999994E-3</v>
      </c>
      <c r="S612" s="214">
        <v>0</v>
      </c>
      <c r="T612" s="215">
        <f>S612*H612</f>
        <v>0</v>
      </c>
      <c r="U612" s="34"/>
      <c r="V612" s="34"/>
      <c r="W612" s="34"/>
      <c r="X612" s="34"/>
      <c r="Y612" s="34"/>
      <c r="Z612" s="34"/>
      <c r="AA612" s="34"/>
      <c r="AB612" s="34"/>
      <c r="AC612" s="34"/>
      <c r="AD612" s="34"/>
      <c r="AE612" s="34"/>
      <c r="AR612" s="216" t="s">
        <v>226</v>
      </c>
      <c r="AT612" s="216" t="s">
        <v>145</v>
      </c>
      <c r="AU612" s="216" t="s">
        <v>83</v>
      </c>
      <c r="AY612" s="17" t="s">
        <v>143</v>
      </c>
      <c r="BE612" s="217">
        <f>IF(N612="základní",J612,0)</f>
        <v>0</v>
      </c>
      <c r="BF612" s="217">
        <f>IF(N612="snížená",J612,0)</f>
        <v>0</v>
      </c>
      <c r="BG612" s="217">
        <f>IF(N612="zákl. přenesená",J612,0)</f>
        <v>0</v>
      </c>
      <c r="BH612" s="217">
        <f>IF(N612="sníž. přenesená",J612,0)</f>
        <v>0</v>
      </c>
      <c r="BI612" s="217">
        <f>IF(N612="nulová",J612,0)</f>
        <v>0</v>
      </c>
      <c r="BJ612" s="17" t="s">
        <v>81</v>
      </c>
      <c r="BK612" s="217">
        <f>ROUND(I612*H612,2)</f>
        <v>0</v>
      </c>
      <c r="BL612" s="17" t="s">
        <v>226</v>
      </c>
      <c r="BM612" s="216" t="s">
        <v>1101</v>
      </c>
    </row>
    <row r="613" spans="1:65" s="2" customFormat="1" ht="16.5" customHeight="1">
      <c r="A613" s="34"/>
      <c r="B613" s="35"/>
      <c r="C613" s="204" t="s">
        <v>1102</v>
      </c>
      <c r="D613" s="204" t="s">
        <v>145</v>
      </c>
      <c r="E613" s="205" t="s">
        <v>1103</v>
      </c>
      <c r="F613" s="206" t="s">
        <v>1104</v>
      </c>
      <c r="G613" s="207" t="s">
        <v>266</v>
      </c>
      <c r="H613" s="208">
        <v>38.4</v>
      </c>
      <c r="I613" s="209"/>
      <c r="J613" s="210">
        <f>ROUND(I613*H613,2)</f>
        <v>0</v>
      </c>
      <c r="K613" s="211"/>
      <c r="L613" s="39"/>
      <c r="M613" s="212" t="s">
        <v>1</v>
      </c>
      <c r="N613" s="213" t="s">
        <v>38</v>
      </c>
      <c r="O613" s="71"/>
      <c r="P613" s="214">
        <f>O613*H613</f>
        <v>0</v>
      </c>
      <c r="Q613" s="214">
        <v>3.0000000000000001E-5</v>
      </c>
      <c r="R613" s="214">
        <f>Q613*H613</f>
        <v>1.152E-3</v>
      </c>
      <c r="S613" s="214">
        <v>0</v>
      </c>
      <c r="T613" s="215">
        <f>S613*H613</f>
        <v>0</v>
      </c>
      <c r="U613" s="34"/>
      <c r="V613" s="34"/>
      <c r="W613" s="34"/>
      <c r="X613" s="34"/>
      <c r="Y613" s="34"/>
      <c r="Z613" s="34"/>
      <c r="AA613" s="34"/>
      <c r="AB613" s="34"/>
      <c r="AC613" s="34"/>
      <c r="AD613" s="34"/>
      <c r="AE613" s="34"/>
      <c r="AR613" s="216" t="s">
        <v>226</v>
      </c>
      <c r="AT613" s="216" t="s">
        <v>145</v>
      </c>
      <c r="AU613" s="216" t="s">
        <v>83</v>
      </c>
      <c r="AY613" s="17" t="s">
        <v>143</v>
      </c>
      <c r="BE613" s="217">
        <f>IF(N613="základní",J613,0)</f>
        <v>0</v>
      </c>
      <c r="BF613" s="217">
        <f>IF(N613="snížená",J613,0)</f>
        <v>0</v>
      </c>
      <c r="BG613" s="217">
        <f>IF(N613="zákl. přenesená",J613,0)</f>
        <v>0</v>
      </c>
      <c r="BH613" s="217">
        <f>IF(N613="sníž. přenesená",J613,0)</f>
        <v>0</v>
      </c>
      <c r="BI613" s="217">
        <f>IF(N613="nulová",J613,0)</f>
        <v>0</v>
      </c>
      <c r="BJ613" s="17" t="s">
        <v>81</v>
      </c>
      <c r="BK613" s="217">
        <f>ROUND(I613*H613,2)</f>
        <v>0</v>
      </c>
      <c r="BL613" s="17" t="s">
        <v>226</v>
      </c>
      <c r="BM613" s="216" t="s">
        <v>1105</v>
      </c>
    </row>
    <row r="614" spans="1:65" s="13" customFormat="1">
      <c r="B614" s="218"/>
      <c r="C614" s="219"/>
      <c r="D614" s="220" t="s">
        <v>151</v>
      </c>
      <c r="E614" s="221" t="s">
        <v>1</v>
      </c>
      <c r="F614" s="222" t="s">
        <v>1106</v>
      </c>
      <c r="G614" s="219"/>
      <c r="H614" s="223">
        <v>24.2</v>
      </c>
      <c r="I614" s="224"/>
      <c r="J614" s="219"/>
      <c r="K614" s="219"/>
      <c r="L614" s="225"/>
      <c r="M614" s="226"/>
      <c r="N614" s="227"/>
      <c r="O614" s="227"/>
      <c r="P614" s="227"/>
      <c r="Q614" s="227"/>
      <c r="R614" s="227"/>
      <c r="S614" s="227"/>
      <c r="T614" s="228"/>
      <c r="AT614" s="229" t="s">
        <v>151</v>
      </c>
      <c r="AU614" s="229" t="s">
        <v>83</v>
      </c>
      <c r="AV614" s="13" t="s">
        <v>83</v>
      </c>
      <c r="AW614" s="13" t="s">
        <v>30</v>
      </c>
      <c r="AX614" s="13" t="s">
        <v>73</v>
      </c>
      <c r="AY614" s="229" t="s">
        <v>143</v>
      </c>
    </row>
    <row r="615" spans="1:65" s="13" customFormat="1">
      <c r="B615" s="218"/>
      <c r="C615" s="219"/>
      <c r="D615" s="220" t="s">
        <v>151</v>
      </c>
      <c r="E615" s="221" t="s">
        <v>1</v>
      </c>
      <c r="F615" s="222" t="s">
        <v>1107</v>
      </c>
      <c r="G615" s="219"/>
      <c r="H615" s="223">
        <v>8.6</v>
      </c>
      <c r="I615" s="224"/>
      <c r="J615" s="219"/>
      <c r="K615" s="219"/>
      <c r="L615" s="225"/>
      <c r="M615" s="226"/>
      <c r="N615" s="227"/>
      <c r="O615" s="227"/>
      <c r="P615" s="227"/>
      <c r="Q615" s="227"/>
      <c r="R615" s="227"/>
      <c r="S615" s="227"/>
      <c r="T615" s="228"/>
      <c r="AT615" s="229" t="s">
        <v>151</v>
      </c>
      <c r="AU615" s="229" t="s">
        <v>83</v>
      </c>
      <c r="AV615" s="13" t="s">
        <v>83</v>
      </c>
      <c r="AW615" s="13" t="s">
        <v>30</v>
      </c>
      <c r="AX615" s="13" t="s">
        <v>73</v>
      </c>
      <c r="AY615" s="229" t="s">
        <v>143</v>
      </c>
    </row>
    <row r="616" spans="1:65" s="13" customFormat="1">
      <c r="B616" s="218"/>
      <c r="C616" s="219"/>
      <c r="D616" s="220" t="s">
        <v>151</v>
      </c>
      <c r="E616" s="221" t="s">
        <v>1</v>
      </c>
      <c r="F616" s="222" t="s">
        <v>1108</v>
      </c>
      <c r="G616" s="219"/>
      <c r="H616" s="223">
        <v>5.6</v>
      </c>
      <c r="I616" s="224"/>
      <c r="J616" s="219"/>
      <c r="K616" s="219"/>
      <c r="L616" s="225"/>
      <c r="M616" s="226"/>
      <c r="N616" s="227"/>
      <c r="O616" s="227"/>
      <c r="P616" s="227"/>
      <c r="Q616" s="227"/>
      <c r="R616" s="227"/>
      <c r="S616" s="227"/>
      <c r="T616" s="228"/>
      <c r="AT616" s="229" t="s">
        <v>151</v>
      </c>
      <c r="AU616" s="229" t="s">
        <v>83</v>
      </c>
      <c r="AV616" s="13" t="s">
        <v>83</v>
      </c>
      <c r="AW616" s="13" t="s">
        <v>30</v>
      </c>
      <c r="AX616" s="13" t="s">
        <v>73</v>
      </c>
      <c r="AY616" s="229" t="s">
        <v>143</v>
      </c>
    </row>
    <row r="617" spans="1:65" s="14" customFormat="1">
      <c r="B617" s="230"/>
      <c r="C617" s="231"/>
      <c r="D617" s="220" t="s">
        <v>151</v>
      </c>
      <c r="E617" s="232" t="s">
        <v>1</v>
      </c>
      <c r="F617" s="233" t="s">
        <v>155</v>
      </c>
      <c r="G617" s="231"/>
      <c r="H617" s="234">
        <v>38.4</v>
      </c>
      <c r="I617" s="235"/>
      <c r="J617" s="231"/>
      <c r="K617" s="231"/>
      <c r="L617" s="236"/>
      <c r="M617" s="237"/>
      <c r="N617" s="238"/>
      <c r="O617" s="238"/>
      <c r="P617" s="238"/>
      <c r="Q617" s="238"/>
      <c r="R617" s="238"/>
      <c r="S617" s="238"/>
      <c r="T617" s="239"/>
      <c r="AT617" s="240" t="s">
        <v>151</v>
      </c>
      <c r="AU617" s="240" t="s">
        <v>83</v>
      </c>
      <c r="AV617" s="14" t="s">
        <v>149</v>
      </c>
      <c r="AW617" s="14" t="s">
        <v>30</v>
      </c>
      <c r="AX617" s="14" t="s">
        <v>81</v>
      </c>
      <c r="AY617" s="240" t="s">
        <v>143</v>
      </c>
    </row>
    <row r="618" spans="1:65" s="2" customFormat="1" ht="16.5" customHeight="1">
      <c r="A618" s="34"/>
      <c r="B618" s="35"/>
      <c r="C618" s="204" t="s">
        <v>1109</v>
      </c>
      <c r="D618" s="204" t="s">
        <v>145</v>
      </c>
      <c r="E618" s="205" t="s">
        <v>1110</v>
      </c>
      <c r="F618" s="206" t="s">
        <v>1111</v>
      </c>
      <c r="G618" s="207" t="s">
        <v>206</v>
      </c>
      <c r="H618" s="208">
        <v>22.9</v>
      </c>
      <c r="I618" s="209"/>
      <c r="J618" s="210">
        <f>ROUND(I618*H618,2)</f>
        <v>0</v>
      </c>
      <c r="K618" s="211"/>
      <c r="L618" s="39"/>
      <c r="M618" s="212" t="s">
        <v>1</v>
      </c>
      <c r="N618" s="213" t="s">
        <v>38</v>
      </c>
      <c r="O618" s="71"/>
      <c r="P618" s="214">
        <f>O618*H618</f>
        <v>0</v>
      </c>
      <c r="Q618" s="214">
        <v>7.7000000000000002E-3</v>
      </c>
      <c r="R618" s="214">
        <f>Q618*H618</f>
        <v>0.17632999999999999</v>
      </c>
      <c r="S618" s="214">
        <v>0</v>
      </c>
      <c r="T618" s="215">
        <f>S618*H618</f>
        <v>0</v>
      </c>
      <c r="U618" s="34"/>
      <c r="V618" s="34"/>
      <c r="W618" s="34"/>
      <c r="X618" s="34"/>
      <c r="Y618" s="34"/>
      <c r="Z618" s="34"/>
      <c r="AA618" s="34"/>
      <c r="AB618" s="34"/>
      <c r="AC618" s="34"/>
      <c r="AD618" s="34"/>
      <c r="AE618" s="34"/>
      <c r="AR618" s="216" t="s">
        <v>226</v>
      </c>
      <c r="AT618" s="216" t="s">
        <v>145</v>
      </c>
      <c r="AU618" s="216" t="s">
        <v>83</v>
      </c>
      <c r="AY618" s="17" t="s">
        <v>143</v>
      </c>
      <c r="BE618" s="217">
        <f>IF(N618="základní",J618,0)</f>
        <v>0</v>
      </c>
      <c r="BF618" s="217">
        <f>IF(N618="snížená",J618,0)</f>
        <v>0</v>
      </c>
      <c r="BG618" s="217">
        <f>IF(N618="zákl. přenesená",J618,0)</f>
        <v>0</v>
      </c>
      <c r="BH618" s="217">
        <f>IF(N618="sníž. přenesená",J618,0)</f>
        <v>0</v>
      </c>
      <c r="BI618" s="217">
        <f>IF(N618="nulová",J618,0)</f>
        <v>0</v>
      </c>
      <c r="BJ618" s="17" t="s">
        <v>81</v>
      </c>
      <c r="BK618" s="217">
        <f>ROUND(I618*H618,2)</f>
        <v>0</v>
      </c>
      <c r="BL618" s="17" t="s">
        <v>226</v>
      </c>
      <c r="BM618" s="216" t="s">
        <v>1112</v>
      </c>
    </row>
    <row r="619" spans="1:65" s="2" customFormat="1" ht="16.5" customHeight="1">
      <c r="A619" s="34"/>
      <c r="B619" s="35"/>
      <c r="C619" s="204" t="s">
        <v>1113</v>
      </c>
      <c r="D619" s="204" t="s">
        <v>145</v>
      </c>
      <c r="E619" s="205" t="s">
        <v>1114</v>
      </c>
      <c r="F619" s="206" t="s">
        <v>1115</v>
      </c>
      <c r="G619" s="207" t="s">
        <v>219</v>
      </c>
      <c r="H619" s="208">
        <v>0.76500000000000001</v>
      </c>
      <c r="I619" s="209"/>
      <c r="J619" s="210">
        <f>ROUND(I619*H619,2)</f>
        <v>0</v>
      </c>
      <c r="K619" s="211"/>
      <c r="L619" s="39"/>
      <c r="M619" s="212" t="s">
        <v>1</v>
      </c>
      <c r="N619" s="213" t="s">
        <v>38</v>
      </c>
      <c r="O619" s="71"/>
      <c r="P619" s="214">
        <f>O619*H619</f>
        <v>0</v>
      </c>
      <c r="Q619" s="214">
        <v>0</v>
      </c>
      <c r="R619" s="214">
        <f>Q619*H619</f>
        <v>0</v>
      </c>
      <c r="S619" s="214">
        <v>0</v>
      </c>
      <c r="T619" s="215">
        <f>S619*H619</f>
        <v>0</v>
      </c>
      <c r="U619" s="34"/>
      <c r="V619" s="34"/>
      <c r="W619" s="34"/>
      <c r="X619" s="34"/>
      <c r="Y619" s="34"/>
      <c r="Z619" s="34"/>
      <c r="AA619" s="34"/>
      <c r="AB619" s="34"/>
      <c r="AC619" s="34"/>
      <c r="AD619" s="34"/>
      <c r="AE619" s="34"/>
      <c r="AR619" s="216" t="s">
        <v>226</v>
      </c>
      <c r="AT619" s="216" t="s">
        <v>145</v>
      </c>
      <c r="AU619" s="216" t="s">
        <v>83</v>
      </c>
      <c r="AY619" s="17" t="s">
        <v>143</v>
      </c>
      <c r="BE619" s="217">
        <f>IF(N619="základní",J619,0)</f>
        <v>0</v>
      </c>
      <c r="BF619" s="217">
        <f>IF(N619="snížená",J619,0)</f>
        <v>0</v>
      </c>
      <c r="BG619" s="217">
        <f>IF(N619="zákl. přenesená",J619,0)</f>
        <v>0</v>
      </c>
      <c r="BH619" s="217">
        <f>IF(N619="sníž. přenesená",J619,0)</f>
        <v>0</v>
      </c>
      <c r="BI619" s="217">
        <f>IF(N619="nulová",J619,0)</f>
        <v>0</v>
      </c>
      <c r="BJ619" s="17" t="s">
        <v>81</v>
      </c>
      <c r="BK619" s="217">
        <f>ROUND(I619*H619,2)</f>
        <v>0</v>
      </c>
      <c r="BL619" s="17" t="s">
        <v>226</v>
      </c>
      <c r="BM619" s="216" t="s">
        <v>1116</v>
      </c>
    </row>
    <row r="620" spans="1:65" s="12" customFormat="1" ht="22.9" customHeight="1">
      <c r="B620" s="188"/>
      <c r="C620" s="189"/>
      <c r="D620" s="190" t="s">
        <v>72</v>
      </c>
      <c r="E620" s="202" t="s">
        <v>1117</v>
      </c>
      <c r="F620" s="202" t="s">
        <v>1118</v>
      </c>
      <c r="G620" s="189"/>
      <c r="H620" s="189"/>
      <c r="I620" s="192"/>
      <c r="J620" s="203">
        <f>BK620</f>
        <v>0</v>
      </c>
      <c r="K620" s="189"/>
      <c r="L620" s="194"/>
      <c r="M620" s="195"/>
      <c r="N620" s="196"/>
      <c r="O620" s="196"/>
      <c r="P620" s="197">
        <f>SUM(P621:P630)</f>
        <v>0</v>
      </c>
      <c r="Q620" s="196"/>
      <c r="R620" s="197">
        <f>SUM(R621:R630)</f>
        <v>0.12186959999999999</v>
      </c>
      <c r="S620" s="196"/>
      <c r="T620" s="198">
        <f>SUM(T621:T630)</f>
        <v>0</v>
      </c>
      <c r="AR620" s="199" t="s">
        <v>83</v>
      </c>
      <c r="AT620" s="200" t="s">
        <v>72</v>
      </c>
      <c r="AU620" s="200" t="s">
        <v>81</v>
      </c>
      <c r="AY620" s="199" t="s">
        <v>143</v>
      </c>
      <c r="BK620" s="201">
        <f>SUM(BK621:BK630)</f>
        <v>0</v>
      </c>
    </row>
    <row r="621" spans="1:65" s="2" customFormat="1" ht="16.5" customHeight="1">
      <c r="A621" s="34"/>
      <c r="B621" s="35"/>
      <c r="C621" s="204" t="s">
        <v>1119</v>
      </c>
      <c r="D621" s="204" t="s">
        <v>145</v>
      </c>
      <c r="E621" s="205" t="s">
        <v>1120</v>
      </c>
      <c r="F621" s="206" t="s">
        <v>1121</v>
      </c>
      <c r="G621" s="207" t="s">
        <v>206</v>
      </c>
      <c r="H621" s="208">
        <v>1.28</v>
      </c>
      <c r="I621" s="209"/>
      <c r="J621" s="210">
        <f>ROUND(I621*H621,2)</f>
        <v>0</v>
      </c>
      <c r="K621" s="211"/>
      <c r="L621" s="39"/>
      <c r="M621" s="212" t="s">
        <v>1</v>
      </c>
      <c r="N621" s="213" t="s">
        <v>38</v>
      </c>
      <c r="O621" s="71"/>
      <c r="P621" s="214">
        <f>O621*H621</f>
        <v>0</v>
      </c>
      <c r="Q621" s="214">
        <v>1.771E-2</v>
      </c>
      <c r="R621" s="214">
        <f>Q621*H621</f>
        <v>2.2668799999999999E-2</v>
      </c>
      <c r="S621" s="214">
        <v>0</v>
      </c>
      <c r="T621" s="215">
        <f>S621*H621</f>
        <v>0</v>
      </c>
      <c r="U621" s="34"/>
      <c r="V621" s="34"/>
      <c r="W621" s="34"/>
      <c r="X621" s="34"/>
      <c r="Y621" s="34"/>
      <c r="Z621" s="34"/>
      <c r="AA621" s="34"/>
      <c r="AB621" s="34"/>
      <c r="AC621" s="34"/>
      <c r="AD621" s="34"/>
      <c r="AE621" s="34"/>
      <c r="AR621" s="216" t="s">
        <v>226</v>
      </c>
      <c r="AT621" s="216" t="s">
        <v>145</v>
      </c>
      <c r="AU621" s="216" t="s">
        <v>83</v>
      </c>
      <c r="AY621" s="17" t="s">
        <v>143</v>
      </c>
      <c r="BE621" s="217">
        <f>IF(N621="základní",J621,0)</f>
        <v>0</v>
      </c>
      <c r="BF621" s="217">
        <f>IF(N621="snížená",J621,0)</f>
        <v>0</v>
      </c>
      <c r="BG621" s="217">
        <f>IF(N621="zákl. přenesená",J621,0)</f>
        <v>0</v>
      </c>
      <c r="BH621" s="217">
        <f>IF(N621="sníž. přenesená",J621,0)</f>
        <v>0</v>
      </c>
      <c r="BI621" s="217">
        <f>IF(N621="nulová",J621,0)</f>
        <v>0</v>
      </c>
      <c r="BJ621" s="17" t="s">
        <v>81</v>
      </c>
      <c r="BK621" s="217">
        <f>ROUND(I621*H621,2)</f>
        <v>0</v>
      </c>
      <c r="BL621" s="17" t="s">
        <v>226</v>
      </c>
      <c r="BM621" s="216" t="s">
        <v>1122</v>
      </c>
    </row>
    <row r="622" spans="1:65" s="13" customFormat="1">
      <c r="B622" s="218"/>
      <c r="C622" s="219"/>
      <c r="D622" s="220" t="s">
        <v>151</v>
      </c>
      <c r="E622" s="221" t="s">
        <v>1</v>
      </c>
      <c r="F622" s="222" t="s">
        <v>1123</v>
      </c>
      <c r="G622" s="219"/>
      <c r="H622" s="223">
        <v>1.28</v>
      </c>
      <c r="I622" s="224"/>
      <c r="J622" s="219"/>
      <c r="K622" s="219"/>
      <c r="L622" s="225"/>
      <c r="M622" s="226"/>
      <c r="N622" s="227"/>
      <c r="O622" s="227"/>
      <c r="P622" s="227"/>
      <c r="Q622" s="227"/>
      <c r="R622" s="227"/>
      <c r="S622" s="227"/>
      <c r="T622" s="228"/>
      <c r="AT622" s="229" t="s">
        <v>151</v>
      </c>
      <c r="AU622" s="229" t="s">
        <v>83</v>
      </c>
      <c r="AV622" s="13" t="s">
        <v>83</v>
      </c>
      <c r="AW622" s="13" t="s">
        <v>30</v>
      </c>
      <c r="AX622" s="13" t="s">
        <v>81</v>
      </c>
      <c r="AY622" s="229" t="s">
        <v>143</v>
      </c>
    </row>
    <row r="623" spans="1:65" s="2" customFormat="1" ht="16.5" customHeight="1">
      <c r="A623" s="34"/>
      <c r="B623" s="35"/>
      <c r="C623" s="204" t="s">
        <v>1124</v>
      </c>
      <c r="D623" s="204" t="s">
        <v>145</v>
      </c>
      <c r="E623" s="205" t="s">
        <v>1125</v>
      </c>
      <c r="F623" s="206" t="s">
        <v>1126</v>
      </c>
      <c r="G623" s="207" t="s">
        <v>206</v>
      </c>
      <c r="H623" s="208">
        <v>1.28</v>
      </c>
      <c r="I623" s="209"/>
      <c r="J623" s="210">
        <f>ROUND(I623*H623,2)</f>
        <v>0</v>
      </c>
      <c r="K623" s="211"/>
      <c r="L623" s="39"/>
      <c r="M623" s="212" t="s">
        <v>1</v>
      </c>
      <c r="N623" s="213" t="s">
        <v>38</v>
      </c>
      <c r="O623" s="71"/>
      <c r="P623" s="214">
        <f>O623*H623</f>
        <v>0</v>
      </c>
      <c r="Q623" s="214">
        <v>2.5999999999999998E-4</v>
      </c>
      <c r="R623" s="214">
        <f>Q623*H623</f>
        <v>3.3279999999999996E-4</v>
      </c>
      <c r="S623" s="214">
        <v>0</v>
      </c>
      <c r="T623" s="215">
        <f>S623*H623</f>
        <v>0</v>
      </c>
      <c r="U623" s="34"/>
      <c r="V623" s="34"/>
      <c r="W623" s="34"/>
      <c r="X623" s="34"/>
      <c r="Y623" s="34"/>
      <c r="Z623" s="34"/>
      <c r="AA623" s="34"/>
      <c r="AB623" s="34"/>
      <c r="AC623" s="34"/>
      <c r="AD623" s="34"/>
      <c r="AE623" s="34"/>
      <c r="AR623" s="216" t="s">
        <v>226</v>
      </c>
      <c r="AT623" s="216" t="s">
        <v>145</v>
      </c>
      <c r="AU623" s="216" t="s">
        <v>83</v>
      </c>
      <c r="AY623" s="17" t="s">
        <v>143</v>
      </c>
      <c r="BE623" s="217">
        <f>IF(N623="základní",J623,0)</f>
        <v>0</v>
      </c>
      <c r="BF623" s="217">
        <f>IF(N623="snížená",J623,0)</f>
        <v>0</v>
      </c>
      <c r="BG623" s="217">
        <f>IF(N623="zákl. přenesená",J623,0)</f>
        <v>0</v>
      </c>
      <c r="BH623" s="217">
        <f>IF(N623="sníž. přenesená",J623,0)</f>
        <v>0</v>
      </c>
      <c r="BI623" s="217">
        <f>IF(N623="nulová",J623,0)</f>
        <v>0</v>
      </c>
      <c r="BJ623" s="17" t="s">
        <v>81</v>
      </c>
      <c r="BK623" s="217">
        <f>ROUND(I623*H623,2)</f>
        <v>0</v>
      </c>
      <c r="BL623" s="17" t="s">
        <v>226</v>
      </c>
      <c r="BM623" s="216" t="s">
        <v>1127</v>
      </c>
    </row>
    <row r="624" spans="1:65" s="2" customFormat="1" ht="16.5" customHeight="1">
      <c r="A624" s="34"/>
      <c r="B624" s="35"/>
      <c r="C624" s="204" t="s">
        <v>1128</v>
      </c>
      <c r="D624" s="204" t="s">
        <v>145</v>
      </c>
      <c r="E624" s="205" t="s">
        <v>1129</v>
      </c>
      <c r="F624" s="206" t="s">
        <v>1130</v>
      </c>
      <c r="G624" s="207" t="s">
        <v>266</v>
      </c>
      <c r="H624" s="208">
        <v>8.8000000000000007</v>
      </c>
      <c r="I624" s="209"/>
      <c r="J624" s="210">
        <f>ROUND(I624*H624,2)</f>
        <v>0</v>
      </c>
      <c r="K624" s="211"/>
      <c r="L624" s="39"/>
      <c r="M624" s="212" t="s">
        <v>1</v>
      </c>
      <c r="N624" s="213" t="s">
        <v>38</v>
      </c>
      <c r="O624" s="71"/>
      <c r="P624" s="214">
        <f>O624*H624</f>
        <v>0</v>
      </c>
      <c r="Q624" s="214">
        <v>5.2900000000000004E-3</v>
      </c>
      <c r="R624" s="214">
        <f>Q624*H624</f>
        <v>4.655200000000001E-2</v>
      </c>
      <c r="S624" s="214">
        <v>0</v>
      </c>
      <c r="T624" s="215">
        <f>S624*H624</f>
        <v>0</v>
      </c>
      <c r="U624" s="34"/>
      <c r="V624" s="34"/>
      <c r="W624" s="34"/>
      <c r="X624" s="34"/>
      <c r="Y624" s="34"/>
      <c r="Z624" s="34"/>
      <c r="AA624" s="34"/>
      <c r="AB624" s="34"/>
      <c r="AC624" s="34"/>
      <c r="AD624" s="34"/>
      <c r="AE624" s="34"/>
      <c r="AR624" s="216" t="s">
        <v>226</v>
      </c>
      <c r="AT624" s="216" t="s">
        <v>145</v>
      </c>
      <c r="AU624" s="216" t="s">
        <v>83</v>
      </c>
      <c r="AY624" s="17" t="s">
        <v>143</v>
      </c>
      <c r="BE624" s="217">
        <f>IF(N624="základní",J624,0)</f>
        <v>0</v>
      </c>
      <c r="BF624" s="217">
        <f>IF(N624="snížená",J624,0)</f>
        <v>0</v>
      </c>
      <c r="BG624" s="217">
        <f>IF(N624="zákl. přenesená",J624,0)</f>
        <v>0</v>
      </c>
      <c r="BH624" s="217">
        <f>IF(N624="sníž. přenesená",J624,0)</f>
        <v>0</v>
      </c>
      <c r="BI624" s="217">
        <f>IF(N624="nulová",J624,0)</f>
        <v>0</v>
      </c>
      <c r="BJ624" s="17" t="s">
        <v>81</v>
      </c>
      <c r="BK624" s="217">
        <f>ROUND(I624*H624,2)</f>
        <v>0</v>
      </c>
      <c r="BL624" s="17" t="s">
        <v>226</v>
      </c>
      <c r="BM624" s="216" t="s">
        <v>1131</v>
      </c>
    </row>
    <row r="625" spans="1:65" s="13" customFormat="1">
      <c r="B625" s="218"/>
      <c r="C625" s="219"/>
      <c r="D625" s="220" t="s">
        <v>151</v>
      </c>
      <c r="E625" s="221" t="s">
        <v>1</v>
      </c>
      <c r="F625" s="222" t="s">
        <v>1132</v>
      </c>
      <c r="G625" s="219"/>
      <c r="H625" s="223">
        <v>8.8000000000000007</v>
      </c>
      <c r="I625" s="224"/>
      <c r="J625" s="219"/>
      <c r="K625" s="219"/>
      <c r="L625" s="225"/>
      <c r="M625" s="226"/>
      <c r="N625" s="227"/>
      <c r="O625" s="227"/>
      <c r="P625" s="227"/>
      <c r="Q625" s="227"/>
      <c r="R625" s="227"/>
      <c r="S625" s="227"/>
      <c r="T625" s="228"/>
      <c r="AT625" s="229" t="s">
        <v>151</v>
      </c>
      <c r="AU625" s="229" t="s">
        <v>83</v>
      </c>
      <c r="AV625" s="13" t="s">
        <v>83</v>
      </c>
      <c r="AW625" s="13" t="s">
        <v>30</v>
      </c>
      <c r="AX625" s="13" t="s">
        <v>81</v>
      </c>
      <c r="AY625" s="229" t="s">
        <v>143</v>
      </c>
    </row>
    <row r="626" spans="1:65" s="2" customFormat="1" ht="16.5" customHeight="1">
      <c r="A626" s="34"/>
      <c r="B626" s="35"/>
      <c r="C626" s="204" t="s">
        <v>1133</v>
      </c>
      <c r="D626" s="204" t="s">
        <v>145</v>
      </c>
      <c r="E626" s="205" t="s">
        <v>1134</v>
      </c>
      <c r="F626" s="206" t="s">
        <v>1135</v>
      </c>
      <c r="G626" s="207" t="s">
        <v>266</v>
      </c>
      <c r="H626" s="208">
        <v>13.2</v>
      </c>
      <c r="I626" s="209"/>
      <c r="J626" s="210">
        <f>ROUND(I626*H626,2)</f>
        <v>0</v>
      </c>
      <c r="K626" s="211"/>
      <c r="L626" s="39"/>
      <c r="M626" s="212" t="s">
        <v>1</v>
      </c>
      <c r="N626" s="213" t="s">
        <v>38</v>
      </c>
      <c r="O626" s="71"/>
      <c r="P626" s="214">
        <f>O626*H626</f>
        <v>0</v>
      </c>
      <c r="Q626" s="214">
        <v>3.8500000000000001E-3</v>
      </c>
      <c r="R626" s="214">
        <f>Q626*H626</f>
        <v>5.0819999999999997E-2</v>
      </c>
      <c r="S626" s="214">
        <v>0</v>
      </c>
      <c r="T626" s="215">
        <f>S626*H626</f>
        <v>0</v>
      </c>
      <c r="U626" s="34"/>
      <c r="V626" s="34"/>
      <c r="W626" s="34"/>
      <c r="X626" s="34"/>
      <c r="Y626" s="34"/>
      <c r="Z626" s="34"/>
      <c r="AA626" s="34"/>
      <c r="AB626" s="34"/>
      <c r="AC626" s="34"/>
      <c r="AD626" s="34"/>
      <c r="AE626" s="34"/>
      <c r="AR626" s="216" t="s">
        <v>226</v>
      </c>
      <c r="AT626" s="216" t="s">
        <v>145</v>
      </c>
      <c r="AU626" s="216" t="s">
        <v>83</v>
      </c>
      <c r="AY626" s="17" t="s">
        <v>143</v>
      </c>
      <c r="BE626" s="217">
        <f>IF(N626="základní",J626,0)</f>
        <v>0</v>
      </c>
      <c r="BF626" s="217">
        <f>IF(N626="snížená",J626,0)</f>
        <v>0</v>
      </c>
      <c r="BG626" s="217">
        <f>IF(N626="zákl. přenesená",J626,0)</f>
        <v>0</v>
      </c>
      <c r="BH626" s="217">
        <f>IF(N626="sníž. přenesená",J626,0)</f>
        <v>0</v>
      </c>
      <c r="BI626" s="217">
        <f>IF(N626="nulová",J626,0)</f>
        <v>0</v>
      </c>
      <c r="BJ626" s="17" t="s">
        <v>81</v>
      </c>
      <c r="BK626" s="217">
        <f>ROUND(I626*H626,2)</f>
        <v>0</v>
      </c>
      <c r="BL626" s="17" t="s">
        <v>226</v>
      </c>
      <c r="BM626" s="216" t="s">
        <v>1136</v>
      </c>
    </row>
    <row r="627" spans="1:65" s="13" customFormat="1">
      <c r="B627" s="218"/>
      <c r="C627" s="219"/>
      <c r="D627" s="220" t="s">
        <v>151</v>
      </c>
      <c r="E627" s="221" t="s">
        <v>1</v>
      </c>
      <c r="F627" s="222" t="s">
        <v>1137</v>
      </c>
      <c r="G627" s="219"/>
      <c r="H627" s="223">
        <v>13.2</v>
      </c>
      <c r="I627" s="224"/>
      <c r="J627" s="219"/>
      <c r="K627" s="219"/>
      <c r="L627" s="225"/>
      <c r="M627" s="226"/>
      <c r="N627" s="227"/>
      <c r="O627" s="227"/>
      <c r="P627" s="227"/>
      <c r="Q627" s="227"/>
      <c r="R627" s="227"/>
      <c r="S627" s="227"/>
      <c r="T627" s="228"/>
      <c r="AT627" s="229" t="s">
        <v>151</v>
      </c>
      <c r="AU627" s="229" t="s">
        <v>83</v>
      </c>
      <c r="AV627" s="13" t="s">
        <v>83</v>
      </c>
      <c r="AW627" s="13" t="s">
        <v>30</v>
      </c>
      <c r="AX627" s="13" t="s">
        <v>81</v>
      </c>
      <c r="AY627" s="229" t="s">
        <v>143</v>
      </c>
    </row>
    <row r="628" spans="1:65" s="2" customFormat="1" ht="16.5" customHeight="1">
      <c r="A628" s="34"/>
      <c r="B628" s="35"/>
      <c r="C628" s="204" t="s">
        <v>1138</v>
      </c>
      <c r="D628" s="204" t="s">
        <v>145</v>
      </c>
      <c r="E628" s="205" t="s">
        <v>1139</v>
      </c>
      <c r="F628" s="206" t="s">
        <v>1140</v>
      </c>
      <c r="G628" s="207" t="s">
        <v>266</v>
      </c>
      <c r="H628" s="208">
        <v>8.8000000000000007</v>
      </c>
      <c r="I628" s="209"/>
      <c r="J628" s="210">
        <f>ROUND(I628*H628,2)</f>
        <v>0</v>
      </c>
      <c r="K628" s="211"/>
      <c r="L628" s="39"/>
      <c r="M628" s="212" t="s">
        <v>1</v>
      </c>
      <c r="N628" s="213" t="s">
        <v>38</v>
      </c>
      <c r="O628" s="71"/>
      <c r="P628" s="214">
        <f>O628*H628</f>
        <v>0</v>
      </c>
      <c r="Q628" s="214">
        <v>8.0000000000000007E-5</v>
      </c>
      <c r="R628" s="214">
        <f>Q628*H628</f>
        <v>7.0400000000000009E-4</v>
      </c>
      <c r="S628" s="214">
        <v>0</v>
      </c>
      <c r="T628" s="215">
        <f>S628*H628</f>
        <v>0</v>
      </c>
      <c r="U628" s="34"/>
      <c r="V628" s="34"/>
      <c r="W628" s="34"/>
      <c r="X628" s="34"/>
      <c r="Y628" s="34"/>
      <c r="Z628" s="34"/>
      <c r="AA628" s="34"/>
      <c r="AB628" s="34"/>
      <c r="AC628" s="34"/>
      <c r="AD628" s="34"/>
      <c r="AE628" s="34"/>
      <c r="AR628" s="216" t="s">
        <v>226</v>
      </c>
      <c r="AT628" s="216" t="s">
        <v>145</v>
      </c>
      <c r="AU628" s="216" t="s">
        <v>83</v>
      </c>
      <c r="AY628" s="17" t="s">
        <v>143</v>
      </c>
      <c r="BE628" s="217">
        <f>IF(N628="základní",J628,0)</f>
        <v>0</v>
      </c>
      <c r="BF628" s="217">
        <f>IF(N628="snížená",J628,0)</f>
        <v>0</v>
      </c>
      <c r="BG628" s="217">
        <f>IF(N628="zákl. přenesená",J628,0)</f>
        <v>0</v>
      </c>
      <c r="BH628" s="217">
        <f>IF(N628="sníž. přenesená",J628,0)</f>
        <v>0</v>
      </c>
      <c r="BI628" s="217">
        <f>IF(N628="nulová",J628,0)</f>
        <v>0</v>
      </c>
      <c r="BJ628" s="17" t="s">
        <v>81</v>
      </c>
      <c r="BK628" s="217">
        <f>ROUND(I628*H628,2)</f>
        <v>0</v>
      </c>
      <c r="BL628" s="17" t="s">
        <v>226</v>
      </c>
      <c r="BM628" s="216" t="s">
        <v>1141</v>
      </c>
    </row>
    <row r="629" spans="1:65" s="2" customFormat="1" ht="16.5" customHeight="1">
      <c r="A629" s="34"/>
      <c r="B629" s="35"/>
      <c r="C629" s="204" t="s">
        <v>1142</v>
      </c>
      <c r="D629" s="204" t="s">
        <v>145</v>
      </c>
      <c r="E629" s="205" t="s">
        <v>1143</v>
      </c>
      <c r="F629" s="206" t="s">
        <v>1144</v>
      </c>
      <c r="G629" s="207" t="s">
        <v>266</v>
      </c>
      <c r="H629" s="208">
        <v>13.2</v>
      </c>
      <c r="I629" s="209"/>
      <c r="J629" s="210">
        <f>ROUND(I629*H629,2)</f>
        <v>0</v>
      </c>
      <c r="K629" s="211"/>
      <c r="L629" s="39"/>
      <c r="M629" s="212" t="s">
        <v>1</v>
      </c>
      <c r="N629" s="213" t="s">
        <v>38</v>
      </c>
      <c r="O629" s="71"/>
      <c r="P629" s="214">
        <f>O629*H629</f>
        <v>0</v>
      </c>
      <c r="Q629" s="214">
        <v>6.0000000000000002E-5</v>
      </c>
      <c r="R629" s="214">
        <f>Q629*H629</f>
        <v>7.9199999999999995E-4</v>
      </c>
      <c r="S629" s="214">
        <v>0</v>
      </c>
      <c r="T629" s="215">
        <f>S629*H629</f>
        <v>0</v>
      </c>
      <c r="U629" s="34"/>
      <c r="V629" s="34"/>
      <c r="W629" s="34"/>
      <c r="X629" s="34"/>
      <c r="Y629" s="34"/>
      <c r="Z629" s="34"/>
      <c r="AA629" s="34"/>
      <c r="AB629" s="34"/>
      <c r="AC629" s="34"/>
      <c r="AD629" s="34"/>
      <c r="AE629" s="34"/>
      <c r="AR629" s="216" t="s">
        <v>226</v>
      </c>
      <c r="AT629" s="216" t="s">
        <v>145</v>
      </c>
      <c r="AU629" s="216" t="s">
        <v>83</v>
      </c>
      <c r="AY629" s="17" t="s">
        <v>143</v>
      </c>
      <c r="BE629" s="217">
        <f>IF(N629="základní",J629,0)</f>
        <v>0</v>
      </c>
      <c r="BF629" s="217">
        <f>IF(N629="snížená",J629,0)</f>
        <v>0</v>
      </c>
      <c r="BG629" s="217">
        <f>IF(N629="zákl. přenesená",J629,0)</f>
        <v>0</v>
      </c>
      <c r="BH629" s="217">
        <f>IF(N629="sníž. přenesená",J629,0)</f>
        <v>0</v>
      </c>
      <c r="BI629" s="217">
        <f>IF(N629="nulová",J629,0)</f>
        <v>0</v>
      </c>
      <c r="BJ629" s="17" t="s">
        <v>81</v>
      </c>
      <c r="BK629" s="217">
        <f>ROUND(I629*H629,2)</f>
        <v>0</v>
      </c>
      <c r="BL629" s="17" t="s">
        <v>226</v>
      </c>
      <c r="BM629" s="216" t="s">
        <v>1145</v>
      </c>
    </row>
    <row r="630" spans="1:65" s="2" customFormat="1" ht="16.5" customHeight="1">
      <c r="A630" s="34"/>
      <c r="B630" s="35"/>
      <c r="C630" s="204" t="s">
        <v>1146</v>
      </c>
      <c r="D630" s="204" t="s">
        <v>145</v>
      </c>
      <c r="E630" s="205" t="s">
        <v>1147</v>
      </c>
      <c r="F630" s="206" t="s">
        <v>1148</v>
      </c>
      <c r="G630" s="207" t="s">
        <v>219</v>
      </c>
      <c r="H630" s="208">
        <v>0.122</v>
      </c>
      <c r="I630" s="209"/>
      <c r="J630" s="210">
        <f>ROUND(I630*H630,2)</f>
        <v>0</v>
      </c>
      <c r="K630" s="211"/>
      <c r="L630" s="39"/>
      <c r="M630" s="212" t="s">
        <v>1</v>
      </c>
      <c r="N630" s="213" t="s">
        <v>38</v>
      </c>
      <c r="O630" s="71"/>
      <c r="P630" s="214">
        <f>O630*H630</f>
        <v>0</v>
      </c>
      <c r="Q630" s="214">
        <v>0</v>
      </c>
      <c r="R630" s="214">
        <f>Q630*H630</f>
        <v>0</v>
      </c>
      <c r="S630" s="214">
        <v>0</v>
      </c>
      <c r="T630" s="215">
        <f>S630*H630</f>
        <v>0</v>
      </c>
      <c r="U630" s="34"/>
      <c r="V630" s="34"/>
      <c r="W630" s="34"/>
      <c r="X630" s="34"/>
      <c r="Y630" s="34"/>
      <c r="Z630" s="34"/>
      <c r="AA630" s="34"/>
      <c r="AB630" s="34"/>
      <c r="AC630" s="34"/>
      <c r="AD630" s="34"/>
      <c r="AE630" s="34"/>
      <c r="AR630" s="216" t="s">
        <v>226</v>
      </c>
      <c r="AT630" s="216" t="s">
        <v>145</v>
      </c>
      <c r="AU630" s="216" t="s">
        <v>83</v>
      </c>
      <c r="AY630" s="17" t="s">
        <v>143</v>
      </c>
      <c r="BE630" s="217">
        <f>IF(N630="základní",J630,0)</f>
        <v>0</v>
      </c>
      <c r="BF630" s="217">
        <f>IF(N630="snížená",J630,0)</f>
        <v>0</v>
      </c>
      <c r="BG630" s="217">
        <f>IF(N630="zákl. přenesená",J630,0)</f>
        <v>0</v>
      </c>
      <c r="BH630" s="217">
        <f>IF(N630="sníž. přenesená",J630,0)</f>
        <v>0</v>
      </c>
      <c r="BI630" s="217">
        <f>IF(N630="nulová",J630,0)</f>
        <v>0</v>
      </c>
      <c r="BJ630" s="17" t="s">
        <v>81</v>
      </c>
      <c r="BK630" s="217">
        <f>ROUND(I630*H630,2)</f>
        <v>0</v>
      </c>
      <c r="BL630" s="17" t="s">
        <v>226</v>
      </c>
      <c r="BM630" s="216" t="s">
        <v>1149</v>
      </c>
    </row>
    <row r="631" spans="1:65" s="12" customFormat="1" ht="22.9" customHeight="1">
      <c r="B631" s="188"/>
      <c r="C631" s="189"/>
      <c r="D631" s="190" t="s">
        <v>72</v>
      </c>
      <c r="E631" s="202" t="s">
        <v>1150</v>
      </c>
      <c r="F631" s="202" t="s">
        <v>1151</v>
      </c>
      <c r="G631" s="189"/>
      <c r="H631" s="189"/>
      <c r="I631" s="192"/>
      <c r="J631" s="203">
        <f>BK631</f>
        <v>0</v>
      </c>
      <c r="K631" s="189"/>
      <c r="L631" s="194"/>
      <c r="M631" s="195"/>
      <c r="N631" s="196"/>
      <c r="O631" s="196"/>
      <c r="P631" s="197">
        <f>SUM(P632:P646)</f>
        <v>0</v>
      </c>
      <c r="Q631" s="196"/>
      <c r="R631" s="197">
        <f>SUM(R632:R646)</f>
        <v>0.90470200000000001</v>
      </c>
      <c r="S631" s="196"/>
      <c r="T631" s="198">
        <f>SUM(T632:T646)</f>
        <v>5.3219500000000002</v>
      </c>
      <c r="AR631" s="199" t="s">
        <v>83</v>
      </c>
      <c r="AT631" s="200" t="s">
        <v>72</v>
      </c>
      <c r="AU631" s="200" t="s">
        <v>81</v>
      </c>
      <c r="AY631" s="199" t="s">
        <v>143</v>
      </c>
      <c r="BK631" s="201">
        <f>SUM(BK632:BK646)</f>
        <v>0</v>
      </c>
    </row>
    <row r="632" spans="1:65" s="2" customFormat="1" ht="16.5" customHeight="1">
      <c r="A632" s="34"/>
      <c r="B632" s="35"/>
      <c r="C632" s="204" t="s">
        <v>1152</v>
      </c>
      <c r="D632" s="204" t="s">
        <v>145</v>
      </c>
      <c r="E632" s="205" t="s">
        <v>1153</v>
      </c>
      <c r="F632" s="206" t="s">
        <v>1154</v>
      </c>
      <c r="G632" s="207" t="s">
        <v>206</v>
      </c>
      <c r="H632" s="208">
        <v>65.3</v>
      </c>
      <c r="I632" s="209"/>
      <c r="J632" s="210">
        <f>ROUND(I632*H632,2)</f>
        <v>0</v>
      </c>
      <c r="K632" s="211"/>
      <c r="L632" s="39"/>
      <c r="M632" s="212" t="s">
        <v>1</v>
      </c>
      <c r="N632" s="213" t="s">
        <v>38</v>
      </c>
      <c r="O632" s="71"/>
      <c r="P632" s="214">
        <f>O632*H632</f>
        <v>0</v>
      </c>
      <c r="Q632" s="214">
        <v>0</v>
      </c>
      <c r="R632" s="214">
        <f>Q632*H632</f>
        <v>0</v>
      </c>
      <c r="S632" s="214">
        <v>8.1500000000000003E-2</v>
      </c>
      <c r="T632" s="215">
        <f>S632*H632</f>
        <v>5.3219500000000002</v>
      </c>
      <c r="U632" s="34"/>
      <c r="V632" s="34"/>
      <c r="W632" s="34"/>
      <c r="X632" s="34"/>
      <c r="Y632" s="34"/>
      <c r="Z632" s="34"/>
      <c r="AA632" s="34"/>
      <c r="AB632" s="34"/>
      <c r="AC632" s="34"/>
      <c r="AD632" s="34"/>
      <c r="AE632" s="34"/>
      <c r="AR632" s="216" t="s">
        <v>226</v>
      </c>
      <c r="AT632" s="216" t="s">
        <v>145</v>
      </c>
      <c r="AU632" s="216" t="s">
        <v>83</v>
      </c>
      <c r="AY632" s="17" t="s">
        <v>143</v>
      </c>
      <c r="BE632" s="217">
        <f>IF(N632="základní",J632,0)</f>
        <v>0</v>
      </c>
      <c r="BF632" s="217">
        <f>IF(N632="snížená",J632,0)</f>
        <v>0</v>
      </c>
      <c r="BG632" s="217">
        <f>IF(N632="zákl. přenesená",J632,0)</f>
        <v>0</v>
      </c>
      <c r="BH632" s="217">
        <f>IF(N632="sníž. přenesená",J632,0)</f>
        <v>0</v>
      </c>
      <c r="BI632" s="217">
        <f>IF(N632="nulová",J632,0)</f>
        <v>0</v>
      </c>
      <c r="BJ632" s="17" t="s">
        <v>81</v>
      </c>
      <c r="BK632" s="217">
        <f>ROUND(I632*H632,2)</f>
        <v>0</v>
      </c>
      <c r="BL632" s="17" t="s">
        <v>226</v>
      </c>
      <c r="BM632" s="216" t="s">
        <v>1155</v>
      </c>
    </row>
    <row r="633" spans="1:65" s="13" customFormat="1">
      <c r="B633" s="218"/>
      <c r="C633" s="219"/>
      <c r="D633" s="220" t="s">
        <v>151</v>
      </c>
      <c r="E633" s="221" t="s">
        <v>1</v>
      </c>
      <c r="F633" s="222" t="s">
        <v>1156</v>
      </c>
      <c r="G633" s="219"/>
      <c r="H633" s="223">
        <v>48.4</v>
      </c>
      <c r="I633" s="224"/>
      <c r="J633" s="219"/>
      <c r="K633" s="219"/>
      <c r="L633" s="225"/>
      <c r="M633" s="226"/>
      <c r="N633" s="227"/>
      <c r="O633" s="227"/>
      <c r="P633" s="227"/>
      <c r="Q633" s="227"/>
      <c r="R633" s="227"/>
      <c r="S633" s="227"/>
      <c r="T633" s="228"/>
      <c r="AT633" s="229" t="s">
        <v>151</v>
      </c>
      <c r="AU633" s="229" t="s">
        <v>83</v>
      </c>
      <c r="AV633" s="13" t="s">
        <v>83</v>
      </c>
      <c r="AW633" s="13" t="s">
        <v>30</v>
      </c>
      <c r="AX633" s="13" t="s">
        <v>73</v>
      </c>
      <c r="AY633" s="229" t="s">
        <v>143</v>
      </c>
    </row>
    <row r="634" spans="1:65" s="13" customFormat="1">
      <c r="B634" s="218"/>
      <c r="C634" s="219"/>
      <c r="D634" s="220" t="s">
        <v>151</v>
      </c>
      <c r="E634" s="221" t="s">
        <v>1</v>
      </c>
      <c r="F634" s="222" t="s">
        <v>1157</v>
      </c>
      <c r="G634" s="219"/>
      <c r="H634" s="223">
        <v>5.7</v>
      </c>
      <c r="I634" s="224"/>
      <c r="J634" s="219"/>
      <c r="K634" s="219"/>
      <c r="L634" s="225"/>
      <c r="M634" s="226"/>
      <c r="N634" s="227"/>
      <c r="O634" s="227"/>
      <c r="P634" s="227"/>
      <c r="Q634" s="227"/>
      <c r="R634" s="227"/>
      <c r="S634" s="227"/>
      <c r="T634" s="228"/>
      <c r="AT634" s="229" t="s">
        <v>151</v>
      </c>
      <c r="AU634" s="229" t="s">
        <v>83</v>
      </c>
      <c r="AV634" s="13" t="s">
        <v>83</v>
      </c>
      <c r="AW634" s="13" t="s">
        <v>30</v>
      </c>
      <c r="AX634" s="13" t="s">
        <v>73</v>
      </c>
      <c r="AY634" s="229" t="s">
        <v>143</v>
      </c>
    </row>
    <row r="635" spans="1:65" s="13" customFormat="1">
      <c r="B635" s="218"/>
      <c r="C635" s="219"/>
      <c r="D635" s="220" t="s">
        <v>151</v>
      </c>
      <c r="E635" s="221" t="s">
        <v>1</v>
      </c>
      <c r="F635" s="222" t="s">
        <v>1158</v>
      </c>
      <c r="G635" s="219"/>
      <c r="H635" s="223">
        <v>11.2</v>
      </c>
      <c r="I635" s="224"/>
      <c r="J635" s="219"/>
      <c r="K635" s="219"/>
      <c r="L635" s="225"/>
      <c r="M635" s="226"/>
      <c r="N635" s="227"/>
      <c r="O635" s="227"/>
      <c r="P635" s="227"/>
      <c r="Q635" s="227"/>
      <c r="R635" s="227"/>
      <c r="S635" s="227"/>
      <c r="T635" s="228"/>
      <c r="AT635" s="229" t="s">
        <v>151</v>
      </c>
      <c r="AU635" s="229" t="s">
        <v>83</v>
      </c>
      <c r="AV635" s="13" t="s">
        <v>83</v>
      </c>
      <c r="AW635" s="13" t="s">
        <v>30</v>
      </c>
      <c r="AX635" s="13" t="s">
        <v>73</v>
      </c>
      <c r="AY635" s="229" t="s">
        <v>143</v>
      </c>
    </row>
    <row r="636" spans="1:65" s="14" customFormat="1">
      <c r="B636" s="230"/>
      <c r="C636" s="231"/>
      <c r="D636" s="220" t="s">
        <v>151</v>
      </c>
      <c r="E636" s="232" t="s">
        <v>1</v>
      </c>
      <c r="F636" s="233" t="s">
        <v>155</v>
      </c>
      <c r="G636" s="231"/>
      <c r="H636" s="234">
        <v>65.3</v>
      </c>
      <c r="I636" s="235"/>
      <c r="J636" s="231"/>
      <c r="K636" s="231"/>
      <c r="L636" s="236"/>
      <c r="M636" s="237"/>
      <c r="N636" s="238"/>
      <c r="O636" s="238"/>
      <c r="P636" s="238"/>
      <c r="Q636" s="238"/>
      <c r="R636" s="238"/>
      <c r="S636" s="238"/>
      <c r="T636" s="239"/>
      <c r="AT636" s="240" t="s">
        <v>151</v>
      </c>
      <c r="AU636" s="240" t="s">
        <v>83</v>
      </c>
      <c r="AV636" s="14" t="s">
        <v>149</v>
      </c>
      <c r="AW636" s="14" t="s">
        <v>30</v>
      </c>
      <c r="AX636" s="14" t="s">
        <v>81</v>
      </c>
      <c r="AY636" s="240" t="s">
        <v>143</v>
      </c>
    </row>
    <row r="637" spans="1:65" s="2" customFormat="1" ht="16.5" customHeight="1">
      <c r="A637" s="34"/>
      <c r="B637" s="35"/>
      <c r="C637" s="204" t="s">
        <v>1159</v>
      </c>
      <c r="D637" s="204" t="s">
        <v>145</v>
      </c>
      <c r="E637" s="205" t="s">
        <v>1160</v>
      </c>
      <c r="F637" s="206" t="s">
        <v>1161</v>
      </c>
      <c r="G637" s="207" t="s">
        <v>206</v>
      </c>
      <c r="H637" s="208">
        <v>56.4</v>
      </c>
      <c r="I637" s="209"/>
      <c r="J637" s="210">
        <f>ROUND(I637*H637,2)</f>
        <v>0</v>
      </c>
      <c r="K637" s="211"/>
      <c r="L637" s="39"/>
      <c r="M637" s="212" t="s">
        <v>1</v>
      </c>
      <c r="N637" s="213" t="s">
        <v>38</v>
      </c>
      <c r="O637" s="71"/>
      <c r="P637" s="214">
        <f>O637*H637</f>
        <v>0</v>
      </c>
      <c r="Q637" s="214">
        <v>3.0000000000000001E-3</v>
      </c>
      <c r="R637" s="214">
        <f>Q637*H637</f>
        <v>0.16919999999999999</v>
      </c>
      <c r="S637" s="214">
        <v>0</v>
      </c>
      <c r="T637" s="215">
        <f>S637*H637</f>
        <v>0</v>
      </c>
      <c r="U637" s="34"/>
      <c r="V637" s="34"/>
      <c r="W637" s="34"/>
      <c r="X637" s="34"/>
      <c r="Y637" s="34"/>
      <c r="Z637" s="34"/>
      <c r="AA637" s="34"/>
      <c r="AB637" s="34"/>
      <c r="AC637" s="34"/>
      <c r="AD637" s="34"/>
      <c r="AE637" s="34"/>
      <c r="AR637" s="216" t="s">
        <v>226</v>
      </c>
      <c r="AT637" s="216" t="s">
        <v>145</v>
      </c>
      <c r="AU637" s="216" t="s">
        <v>83</v>
      </c>
      <c r="AY637" s="17" t="s">
        <v>143</v>
      </c>
      <c r="BE637" s="217">
        <f>IF(N637="základní",J637,0)</f>
        <v>0</v>
      </c>
      <c r="BF637" s="217">
        <f>IF(N637="snížená",J637,0)</f>
        <v>0</v>
      </c>
      <c r="BG637" s="217">
        <f>IF(N637="zákl. přenesená",J637,0)</f>
        <v>0</v>
      </c>
      <c r="BH637" s="217">
        <f>IF(N637="sníž. přenesená",J637,0)</f>
        <v>0</v>
      </c>
      <c r="BI637" s="217">
        <f>IF(N637="nulová",J637,0)</f>
        <v>0</v>
      </c>
      <c r="BJ637" s="17" t="s">
        <v>81</v>
      </c>
      <c r="BK637" s="217">
        <f>ROUND(I637*H637,2)</f>
        <v>0</v>
      </c>
      <c r="BL637" s="17" t="s">
        <v>226</v>
      </c>
      <c r="BM637" s="216" t="s">
        <v>1162</v>
      </c>
    </row>
    <row r="638" spans="1:65" s="13" customFormat="1">
      <c r="B638" s="218"/>
      <c r="C638" s="219"/>
      <c r="D638" s="220" t="s">
        <v>151</v>
      </c>
      <c r="E638" s="221" t="s">
        <v>1</v>
      </c>
      <c r="F638" s="222" t="s">
        <v>1163</v>
      </c>
      <c r="G638" s="219"/>
      <c r="H638" s="223">
        <v>46.4</v>
      </c>
      <c r="I638" s="224"/>
      <c r="J638" s="219"/>
      <c r="K638" s="219"/>
      <c r="L638" s="225"/>
      <c r="M638" s="226"/>
      <c r="N638" s="227"/>
      <c r="O638" s="227"/>
      <c r="P638" s="227"/>
      <c r="Q638" s="227"/>
      <c r="R638" s="227"/>
      <c r="S638" s="227"/>
      <c r="T638" s="228"/>
      <c r="AT638" s="229" t="s">
        <v>151</v>
      </c>
      <c r="AU638" s="229" t="s">
        <v>83</v>
      </c>
      <c r="AV638" s="13" t="s">
        <v>83</v>
      </c>
      <c r="AW638" s="13" t="s">
        <v>30</v>
      </c>
      <c r="AX638" s="13" t="s">
        <v>73</v>
      </c>
      <c r="AY638" s="229" t="s">
        <v>143</v>
      </c>
    </row>
    <row r="639" spans="1:65" s="13" customFormat="1">
      <c r="B639" s="218"/>
      <c r="C639" s="219"/>
      <c r="D639" s="220" t="s">
        <v>151</v>
      </c>
      <c r="E639" s="221" t="s">
        <v>1</v>
      </c>
      <c r="F639" s="222" t="s">
        <v>1164</v>
      </c>
      <c r="G639" s="219"/>
      <c r="H639" s="223">
        <v>10</v>
      </c>
      <c r="I639" s="224"/>
      <c r="J639" s="219"/>
      <c r="K639" s="219"/>
      <c r="L639" s="225"/>
      <c r="M639" s="226"/>
      <c r="N639" s="227"/>
      <c r="O639" s="227"/>
      <c r="P639" s="227"/>
      <c r="Q639" s="227"/>
      <c r="R639" s="227"/>
      <c r="S639" s="227"/>
      <c r="T639" s="228"/>
      <c r="AT639" s="229" t="s">
        <v>151</v>
      </c>
      <c r="AU639" s="229" t="s">
        <v>83</v>
      </c>
      <c r="AV639" s="13" t="s">
        <v>83</v>
      </c>
      <c r="AW639" s="13" t="s">
        <v>30</v>
      </c>
      <c r="AX639" s="13" t="s">
        <v>73</v>
      </c>
      <c r="AY639" s="229" t="s">
        <v>143</v>
      </c>
    </row>
    <row r="640" spans="1:65" s="14" customFormat="1">
      <c r="B640" s="230"/>
      <c r="C640" s="231"/>
      <c r="D640" s="220" t="s">
        <v>151</v>
      </c>
      <c r="E640" s="232" t="s">
        <v>1</v>
      </c>
      <c r="F640" s="233" t="s">
        <v>155</v>
      </c>
      <c r="G640" s="231"/>
      <c r="H640" s="234">
        <v>56.4</v>
      </c>
      <c r="I640" s="235"/>
      <c r="J640" s="231"/>
      <c r="K640" s="231"/>
      <c r="L640" s="236"/>
      <c r="M640" s="237"/>
      <c r="N640" s="238"/>
      <c r="O640" s="238"/>
      <c r="P640" s="238"/>
      <c r="Q640" s="238"/>
      <c r="R640" s="238"/>
      <c r="S640" s="238"/>
      <c r="T640" s="239"/>
      <c r="AT640" s="240" t="s">
        <v>151</v>
      </c>
      <c r="AU640" s="240" t="s">
        <v>83</v>
      </c>
      <c r="AV640" s="14" t="s">
        <v>149</v>
      </c>
      <c r="AW640" s="14" t="s">
        <v>30</v>
      </c>
      <c r="AX640" s="14" t="s">
        <v>81</v>
      </c>
      <c r="AY640" s="240" t="s">
        <v>143</v>
      </c>
    </row>
    <row r="641" spans="1:65" s="2" customFormat="1" ht="16.5" customHeight="1">
      <c r="A641" s="34"/>
      <c r="B641" s="35"/>
      <c r="C641" s="251" t="s">
        <v>1165</v>
      </c>
      <c r="D641" s="251" t="s">
        <v>251</v>
      </c>
      <c r="E641" s="252" t="s">
        <v>1166</v>
      </c>
      <c r="F641" s="253" t="s">
        <v>1167</v>
      </c>
      <c r="G641" s="254" t="s">
        <v>206</v>
      </c>
      <c r="H641" s="255">
        <v>62.04</v>
      </c>
      <c r="I641" s="256"/>
      <c r="J641" s="257">
        <f>ROUND(I641*H641,2)</f>
        <v>0</v>
      </c>
      <c r="K641" s="258"/>
      <c r="L641" s="259"/>
      <c r="M641" s="260" t="s">
        <v>1</v>
      </c>
      <c r="N641" s="261" t="s">
        <v>38</v>
      </c>
      <c r="O641" s="71"/>
      <c r="P641" s="214">
        <f>O641*H641</f>
        <v>0</v>
      </c>
      <c r="Q641" s="214">
        <v>1.18E-2</v>
      </c>
      <c r="R641" s="214">
        <f>Q641*H641</f>
        <v>0.73207199999999994</v>
      </c>
      <c r="S641" s="214">
        <v>0</v>
      </c>
      <c r="T641" s="215">
        <f>S641*H641</f>
        <v>0</v>
      </c>
      <c r="U641" s="34"/>
      <c r="V641" s="34"/>
      <c r="W641" s="34"/>
      <c r="X641" s="34"/>
      <c r="Y641" s="34"/>
      <c r="Z641" s="34"/>
      <c r="AA641" s="34"/>
      <c r="AB641" s="34"/>
      <c r="AC641" s="34"/>
      <c r="AD641" s="34"/>
      <c r="AE641" s="34"/>
      <c r="AR641" s="216" t="s">
        <v>311</v>
      </c>
      <c r="AT641" s="216" t="s">
        <v>251</v>
      </c>
      <c r="AU641" s="216" t="s">
        <v>83</v>
      </c>
      <c r="AY641" s="17" t="s">
        <v>143</v>
      </c>
      <c r="BE641" s="217">
        <f>IF(N641="základní",J641,0)</f>
        <v>0</v>
      </c>
      <c r="BF641" s="217">
        <f>IF(N641="snížená",J641,0)</f>
        <v>0</v>
      </c>
      <c r="BG641" s="217">
        <f>IF(N641="zákl. přenesená",J641,0)</f>
        <v>0</v>
      </c>
      <c r="BH641" s="217">
        <f>IF(N641="sníž. přenesená",J641,0)</f>
        <v>0</v>
      </c>
      <c r="BI641" s="217">
        <f>IF(N641="nulová",J641,0)</f>
        <v>0</v>
      </c>
      <c r="BJ641" s="17" t="s">
        <v>81</v>
      </c>
      <c r="BK641" s="217">
        <f>ROUND(I641*H641,2)</f>
        <v>0</v>
      </c>
      <c r="BL641" s="17" t="s">
        <v>226</v>
      </c>
      <c r="BM641" s="216" t="s">
        <v>1168</v>
      </c>
    </row>
    <row r="642" spans="1:65" s="13" customFormat="1">
      <c r="B642" s="218"/>
      <c r="C642" s="219"/>
      <c r="D642" s="220" t="s">
        <v>151</v>
      </c>
      <c r="E642" s="219"/>
      <c r="F642" s="222" t="s">
        <v>1169</v>
      </c>
      <c r="G642" s="219"/>
      <c r="H642" s="223">
        <v>62.04</v>
      </c>
      <c r="I642" s="224"/>
      <c r="J642" s="219"/>
      <c r="K642" s="219"/>
      <c r="L642" s="225"/>
      <c r="M642" s="226"/>
      <c r="N642" s="227"/>
      <c r="O642" s="227"/>
      <c r="P642" s="227"/>
      <c r="Q642" s="227"/>
      <c r="R642" s="227"/>
      <c r="S642" s="227"/>
      <c r="T642" s="228"/>
      <c r="AT642" s="229" t="s">
        <v>151</v>
      </c>
      <c r="AU642" s="229" t="s">
        <v>83</v>
      </c>
      <c r="AV642" s="13" t="s">
        <v>83</v>
      </c>
      <c r="AW642" s="13" t="s">
        <v>4</v>
      </c>
      <c r="AX642" s="13" t="s">
        <v>81</v>
      </c>
      <c r="AY642" s="229" t="s">
        <v>143</v>
      </c>
    </row>
    <row r="643" spans="1:65" s="2" customFormat="1" ht="16.5" customHeight="1">
      <c r="A643" s="34"/>
      <c r="B643" s="35"/>
      <c r="C643" s="204" t="s">
        <v>1170</v>
      </c>
      <c r="D643" s="204" t="s">
        <v>145</v>
      </c>
      <c r="E643" s="205" t="s">
        <v>1171</v>
      </c>
      <c r="F643" s="206" t="s">
        <v>1172</v>
      </c>
      <c r="G643" s="207" t="s">
        <v>266</v>
      </c>
      <c r="H643" s="208">
        <v>10</v>
      </c>
      <c r="I643" s="209"/>
      <c r="J643" s="210">
        <f>ROUND(I643*H643,2)</f>
        <v>0</v>
      </c>
      <c r="K643" s="211"/>
      <c r="L643" s="39"/>
      <c r="M643" s="212" t="s">
        <v>1</v>
      </c>
      <c r="N643" s="213" t="s">
        <v>38</v>
      </c>
      <c r="O643" s="71"/>
      <c r="P643" s="214">
        <f>O643*H643</f>
        <v>0</v>
      </c>
      <c r="Q643" s="214">
        <v>3.1E-4</v>
      </c>
      <c r="R643" s="214">
        <f>Q643*H643</f>
        <v>3.0999999999999999E-3</v>
      </c>
      <c r="S643" s="214">
        <v>0</v>
      </c>
      <c r="T643" s="215">
        <f>S643*H643</f>
        <v>0</v>
      </c>
      <c r="U643" s="34"/>
      <c r="V643" s="34"/>
      <c r="W643" s="34"/>
      <c r="X643" s="34"/>
      <c r="Y643" s="34"/>
      <c r="Z643" s="34"/>
      <c r="AA643" s="34"/>
      <c r="AB643" s="34"/>
      <c r="AC643" s="34"/>
      <c r="AD643" s="34"/>
      <c r="AE643" s="34"/>
      <c r="AR643" s="216" t="s">
        <v>226</v>
      </c>
      <c r="AT643" s="216" t="s">
        <v>145</v>
      </c>
      <c r="AU643" s="216" t="s">
        <v>83</v>
      </c>
      <c r="AY643" s="17" t="s">
        <v>143</v>
      </c>
      <c r="BE643" s="217">
        <f>IF(N643="základní",J643,0)</f>
        <v>0</v>
      </c>
      <c r="BF643" s="217">
        <f>IF(N643="snížená",J643,0)</f>
        <v>0</v>
      </c>
      <c r="BG643" s="217">
        <f>IF(N643="zákl. přenesená",J643,0)</f>
        <v>0</v>
      </c>
      <c r="BH643" s="217">
        <f>IF(N643="sníž. přenesená",J643,0)</f>
        <v>0</v>
      </c>
      <c r="BI643" s="217">
        <f>IF(N643="nulová",J643,0)</f>
        <v>0</v>
      </c>
      <c r="BJ643" s="17" t="s">
        <v>81</v>
      </c>
      <c r="BK643" s="217">
        <f>ROUND(I643*H643,2)</f>
        <v>0</v>
      </c>
      <c r="BL643" s="17" t="s">
        <v>226</v>
      </c>
      <c r="BM643" s="216" t="s">
        <v>1173</v>
      </c>
    </row>
    <row r="644" spans="1:65" s="13" customFormat="1">
      <c r="B644" s="218"/>
      <c r="C644" s="219"/>
      <c r="D644" s="220" t="s">
        <v>151</v>
      </c>
      <c r="E644" s="221" t="s">
        <v>1</v>
      </c>
      <c r="F644" s="222" t="s">
        <v>1174</v>
      </c>
      <c r="G644" s="219"/>
      <c r="H644" s="223">
        <v>10</v>
      </c>
      <c r="I644" s="224"/>
      <c r="J644" s="219"/>
      <c r="K644" s="219"/>
      <c r="L644" s="225"/>
      <c r="M644" s="226"/>
      <c r="N644" s="227"/>
      <c r="O644" s="227"/>
      <c r="P644" s="227"/>
      <c r="Q644" s="227"/>
      <c r="R644" s="227"/>
      <c r="S644" s="227"/>
      <c r="T644" s="228"/>
      <c r="AT644" s="229" t="s">
        <v>151</v>
      </c>
      <c r="AU644" s="229" t="s">
        <v>83</v>
      </c>
      <c r="AV644" s="13" t="s">
        <v>83</v>
      </c>
      <c r="AW644" s="13" t="s">
        <v>30</v>
      </c>
      <c r="AX644" s="13" t="s">
        <v>81</v>
      </c>
      <c r="AY644" s="229" t="s">
        <v>143</v>
      </c>
    </row>
    <row r="645" spans="1:65" s="2" customFormat="1" ht="16.5" customHeight="1">
      <c r="A645" s="34"/>
      <c r="B645" s="35"/>
      <c r="C645" s="204" t="s">
        <v>1175</v>
      </c>
      <c r="D645" s="204" t="s">
        <v>145</v>
      </c>
      <c r="E645" s="205" t="s">
        <v>1176</v>
      </c>
      <c r="F645" s="206" t="s">
        <v>1177</v>
      </c>
      <c r="G645" s="207" t="s">
        <v>266</v>
      </c>
      <c r="H645" s="208">
        <v>0.6</v>
      </c>
      <c r="I645" s="209"/>
      <c r="J645" s="210">
        <f>ROUND(I645*H645,2)</f>
        <v>0</v>
      </c>
      <c r="K645" s="211"/>
      <c r="L645" s="39"/>
      <c r="M645" s="212" t="s">
        <v>1</v>
      </c>
      <c r="N645" s="213" t="s">
        <v>38</v>
      </c>
      <c r="O645" s="71"/>
      <c r="P645" s="214">
        <f>O645*H645</f>
        <v>0</v>
      </c>
      <c r="Q645" s="214">
        <v>5.5000000000000003E-4</v>
      </c>
      <c r="R645" s="214">
        <f>Q645*H645</f>
        <v>3.3E-4</v>
      </c>
      <c r="S645" s="214">
        <v>0</v>
      </c>
      <c r="T645" s="215">
        <f>S645*H645</f>
        <v>0</v>
      </c>
      <c r="U645" s="34"/>
      <c r="V645" s="34"/>
      <c r="W645" s="34"/>
      <c r="X645" s="34"/>
      <c r="Y645" s="34"/>
      <c r="Z645" s="34"/>
      <c r="AA645" s="34"/>
      <c r="AB645" s="34"/>
      <c r="AC645" s="34"/>
      <c r="AD645" s="34"/>
      <c r="AE645" s="34"/>
      <c r="AR645" s="216" t="s">
        <v>226</v>
      </c>
      <c r="AT645" s="216" t="s">
        <v>145</v>
      </c>
      <c r="AU645" s="216" t="s">
        <v>83</v>
      </c>
      <c r="AY645" s="17" t="s">
        <v>143</v>
      </c>
      <c r="BE645" s="217">
        <f>IF(N645="základní",J645,0)</f>
        <v>0</v>
      </c>
      <c r="BF645" s="217">
        <f>IF(N645="snížená",J645,0)</f>
        <v>0</v>
      </c>
      <c r="BG645" s="217">
        <f>IF(N645="zákl. přenesená",J645,0)</f>
        <v>0</v>
      </c>
      <c r="BH645" s="217">
        <f>IF(N645="sníž. přenesená",J645,0)</f>
        <v>0</v>
      </c>
      <c r="BI645" s="217">
        <f>IF(N645="nulová",J645,0)</f>
        <v>0</v>
      </c>
      <c r="BJ645" s="17" t="s">
        <v>81</v>
      </c>
      <c r="BK645" s="217">
        <f>ROUND(I645*H645,2)</f>
        <v>0</v>
      </c>
      <c r="BL645" s="17" t="s">
        <v>226</v>
      </c>
      <c r="BM645" s="216" t="s">
        <v>1178</v>
      </c>
    </row>
    <row r="646" spans="1:65" s="2" customFormat="1" ht="16.5" customHeight="1">
      <c r="A646" s="34"/>
      <c r="B646" s="35"/>
      <c r="C646" s="204" t="s">
        <v>1179</v>
      </c>
      <c r="D646" s="204" t="s">
        <v>145</v>
      </c>
      <c r="E646" s="205" t="s">
        <v>1180</v>
      </c>
      <c r="F646" s="206" t="s">
        <v>1181</v>
      </c>
      <c r="G646" s="207" t="s">
        <v>219</v>
      </c>
      <c r="H646" s="208">
        <v>0.90500000000000003</v>
      </c>
      <c r="I646" s="209"/>
      <c r="J646" s="210">
        <f>ROUND(I646*H646,2)</f>
        <v>0</v>
      </c>
      <c r="K646" s="211"/>
      <c r="L646" s="39"/>
      <c r="M646" s="212" t="s">
        <v>1</v>
      </c>
      <c r="N646" s="213" t="s">
        <v>38</v>
      </c>
      <c r="O646" s="71"/>
      <c r="P646" s="214">
        <f>O646*H646</f>
        <v>0</v>
      </c>
      <c r="Q646" s="214">
        <v>0</v>
      </c>
      <c r="R646" s="214">
        <f>Q646*H646</f>
        <v>0</v>
      </c>
      <c r="S646" s="214">
        <v>0</v>
      </c>
      <c r="T646" s="215">
        <f>S646*H646</f>
        <v>0</v>
      </c>
      <c r="U646" s="34"/>
      <c r="V646" s="34"/>
      <c r="W646" s="34"/>
      <c r="X646" s="34"/>
      <c r="Y646" s="34"/>
      <c r="Z646" s="34"/>
      <c r="AA646" s="34"/>
      <c r="AB646" s="34"/>
      <c r="AC646" s="34"/>
      <c r="AD646" s="34"/>
      <c r="AE646" s="34"/>
      <c r="AR646" s="216" t="s">
        <v>226</v>
      </c>
      <c r="AT646" s="216" t="s">
        <v>145</v>
      </c>
      <c r="AU646" s="216" t="s">
        <v>83</v>
      </c>
      <c r="AY646" s="17" t="s">
        <v>143</v>
      </c>
      <c r="BE646" s="217">
        <f>IF(N646="základní",J646,0)</f>
        <v>0</v>
      </c>
      <c r="BF646" s="217">
        <f>IF(N646="snížená",J646,0)</f>
        <v>0</v>
      </c>
      <c r="BG646" s="217">
        <f>IF(N646="zákl. přenesená",J646,0)</f>
        <v>0</v>
      </c>
      <c r="BH646" s="217">
        <f>IF(N646="sníž. přenesená",J646,0)</f>
        <v>0</v>
      </c>
      <c r="BI646" s="217">
        <f>IF(N646="nulová",J646,0)</f>
        <v>0</v>
      </c>
      <c r="BJ646" s="17" t="s">
        <v>81</v>
      </c>
      <c r="BK646" s="217">
        <f>ROUND(I646*H646,2)</f>
        <v>0</v>
      </c>
      <c r="BL646" s="17" t="s">
        <v>226</v>
      </c>
      <c r="BM646" s="216" t="s">
        <v>1182</v>
      </c>
    </row>
    <row r="647" spans="1:65" s="12" customFormat="1" ht="22.9" customHeight="1">
      <c r="B647" s="188"/>
      <c r="C647" s="189"/>
      <c r="D647" s="190" t="s">
        <v>72</v>
      </c>
      <c r="E647" s="202" t="s">
        <v>1183</v>
      </c>
      <c r="F647" s="202" t="s">
        <v>1184</v>
      </c>
      <c r="G647" s="189"/>
      <c r="H647" s="189"/>
      <c r="I647" s="192"/>
      <c r="J647" s="203">
        <f>BK647</f>
        <v>0</v>
      </c>
      <c r="K647" s="189"/>
      <c r="L647" s="194"/>
      <c r="M647" s="195"/>
      <c r="N647" s="196"/>
      <c r="O647" s="196"/>
      <c r="P647" s="197">
        <f>SUM(P648:P659)</f>
        <v>0</v>
      </c>
      <c r="Q647" s="196"/>
      <c r="R647" s="197">
        <f>SUM(R648:R659)</f>
        <v>4.6083639999999995E-2</v>
      </c>
      <c r="S647" s="196"/>
      <c r="T647" s="198">
        <f>SUM(T648:T659)</f>
        <v>0</v>
      </c>
      <c r="AR647" s="199" t="s">
        <v>83</v>
      </c>
      <c r="AT647" s="200" t="s">
        <v>72</v>
      </c>
      <c r="AU647" s="200" t="s">
        <v>81</v>
      </c>
      <c r="AY647" s="199" t="s">
        <v>143</v>
      </c>
      <c r="BK647" s="201">
        <f>SUM(BK648:BK659)</f>
        <v>0</v>
      </c>
    </row>
    <row r="648" spans="1:65" s="2" customFormat="1" ht="16.5" customHeight="1">
      <c r="A648" s="34"/>
      <c r="B648" s="35"/>
      <c r="C648" s="204" t="s">
        <v>1185</v>
      </c>
      <c r="D648" s="204" t="s">
        <v>145</v>
      </c>
      <c r="E648" s="205" t="s">
        <v>1186</v>
      </c>
      <c r="F648" s="206" t="s">
        <v>1187</v>
      </c>
      <c r="G648" s="207" t="s">
        <v>206</v>
      </c>
      <c r="H648" s="208">
        <v>73.212999999999994</v>
      </c>
      <c r="I648" s="209"/>
      <c r="J648" s="210">
        <f>ROUND(I648*H648,2)</f>
        <v>0</v>
      </c>
      <c r="K648" s="211"/>
      <c r="L648" s="39"/>
      <c r="M648" s="212" t="s">
        <v>1</v>
      </c>
      <c r="N648" s="213" t="s">
        <v>38</v>
      </c>
      <c r="O648" s="71"/>
      <c r="P648" s="214">
        <f>O648*H648</f>
        <v>0</v>
      </c>
      <c r="Q648" s="214">
        <v>2.7999999999999998E-4</v>
      </c>
      <c r="R648" s="214">
        <f>Q648*H648</f>
        <v>2.0499639999999996E-2</v>
      </c>
      <c r="S648" s="214">
        <v>0</v>
      </c>
      <c r="T648" s="215">
        <f>S648*H648</f>
        <v>0</v>
      </c>
      <c r="U648" s="34"/>
      <c r="V648" s="34"/>
      <c r="W648" s="34"/>
      <c r="X648" s="34"/>
      <c r="Y648" s="34"/>
      <c r="Z648" s="34"/>
      <c r="AA648" s="34"/>
      <c r="AB648" s="34"/>
      <c r="AC648" s="34"/>
      <c r="AD648" s="34"/>
      <c r="AE648" s="34"/>
      <c r="AR648" s="216" t="s">
        <v>226</v>
      </c>
      <c r="AT648" s="216" t="s">
        <v>145</v>
      </c>
      <c r="AU648" s="216" t="s">
        <v>83</v>
      </c>
      <c r="AY648" s="17" t="s">
        <v>143</v>
      </c>
      <c r="BE648" s="217">
        <f>IF(N648="základní",J648,0)</f>
        <v>0</v>
      </c>
      <c r="BF648" s="217">
        <f>IF(N648="snížená",J648,0)</f>
        <v>0</v>
      </c>
      <c r="BG648" s="217">
        <f>IF(N648="zákl. přenesená",J648,0)</f>
        <v>0</v>
      </c>
      <c r="BH648" s="217">
        <f>IF(N648="sníž. přenesená",J648,0)</f>
        <v>0</v>
      </c>
      <c r="BI648" s="217">
        <f>IF(N648="nulová",J648,0)</f>
        <v>0</v>
      </c>
      <c r="BJ648" s="17" t="s">
        <v>81</v>
      </c>
      <c r="BK648" s="217">
        <f>ROUND(I648*H648,2)</f>
        <v>0</v>
      </c>
      <c r="BL648" s="17" t="s">
        <v>226</v>
      </c>
      <c r="BM648" s="216" t="s">
        <v>1188</v>
      </c>
    </row>
    <row r="649" spans="1:65" s="13" customFormat="1">
      <c r="B649" s="218"/>
      <c r="C649" s="219"/>
      <c r="D649" s="220" t="s">
        <v>151</v>
      </c>
      <c r="E649" s="221" t="s">
        <v>1</v>
      </c>
      <c r="F649" s="222" t="s">
        <v>1189</v>
      </c>
      <c r="G649" s="219"/>
      <c r="H649" s="223">
        <v>17.920000000000002</v>
      </c>
      <c r="I649" s="224"/>
      <c r="J649" s="219"/>
      <c r="K649" s="219"/>
      <c r="L649" s="225"/>
      <c r="M649" s="226"/>
      <c r="N649" s="227"/>
      <c r="O649" s="227"/>
      <c r="P649" s="227"/>
      <c r="Q649" s="227"/>
      <c r="R649" s="227"/>
      <c r="S649" s="227"/>
      <c r="T649" s="228"/>
      <c r="AT649" s="229" t="s">
        <v>151</v>
      </c>
      <c r="AU649" s="229" t="s">
        <v>83</v>
      </c>
      <c r="AV649" s="13" t="s">
        <v>83</v>
      </c>
      <c r="AW649" s="13" t="s">
        <v>30</v>
      </c>
      <c r="AX649" s="13" t="s">
        <v>73</v>
      </c>
      <c r="AY649" s="229" t="s">
        <v>143</v>
      </c>
    </row>
    <row r="650" spans="1:65" s="13" customFormat="1">
      <c r="B650" s="218"/>
      <c r="C650" s="219"/>
      <c r="D650" s="220" t="s">
        <v>151</v>
      </c>
      <c r="E650" s="221" t="s">
        <v>1</v>
      </c>
      <c r="F650" s="222" t="s">
        <v>1190</v>
      </c>
      <c r="G650" s="219"/>
      <c r="H650" s="223">
        <v>21.07</v>
      </c>
      <c r="I650" s="224"/>
      <c r="J650" s="219"/>
      <c r="K650" s="219"/>
      <c r="L650" s="225"/>
      <c r="M650" s="226"/>
      <c r="N650" s="227"/>
      <c r="O650" s="227"/>
      <c r="P650" s="227"/>
      <c r="Q650" s="227"/>
      <c r="R650" s="227"/>
      <c r="S650" s="227"/>
      <c r="T650" s="228"/>
      <c r="AT650" s="229" t="s">
        <v>151</v>
      </c>
      <c r="AU650" s="229" t="s">
        <v>83</v>
      </c>
      <c r="AV650" s="13" t="s">
        <v>83</v>
      </c>
      <c r="AW650" s="13" t="s">
        <v>30</v>
      </c>
      <c r="AX650" s="13" t="s">
        <v>73</v>
      </c>
      <c r="AY650" s="229" t="s">
        <v>143</v>
      </c>
    </row>
    <row r="651" spans="1:65" s="13" customFormat="1">
      <c r="B651" s="218"/>
      <c r="C651" s="219"/>
      <c r="D651" s="220" t="s">
        <v>151</v>
      </c>
      <c r="E651" s="221" t="s">
        <v>1</v>
      </c>
      <c r="F651" s="222" t="s">
        <v>1191</v>
      </c>
      <c r="G651" s="219"/>
      <c r="H651" s="223">
        <v>3.69</v>
      </c>
      <c r="I651" s="224"/>
      <c r="J651" s="219"/>
      <c r="K651" s="219"/>
      <c r="L651" s="225"/>
      <c r="M651" s="226"/>
      <c r="N651" s="227"/>
      <c r="O651" s="227"/>
      <c r="P651" s="227"/>
      <c r="Q651" s="227"/>
      <c r="R651" s="227"/>
      <c r="S651" s="227"/>
      <c r="T651" s="228"/>
      <c r="AT651" s="229" t="s">
        <v>151</v>
      </c>
      <c r="AU651" s="229" t="s">
        <v>83</v>
      </c>
      <c r="AV651" s="13" t="s">
        <v>83</v>
      </c>
      <c r="AW651" s="13" t="s">
        <v>30</v>
      </c>
      <c r="AX651" s="13" t="s">
        <v>73</v>
      </c>
      <c r="AY651" s="229" t="s">
        <v>143</v>
      </c>
    </row>
    <row r="652" spans="1:65" s="13" customFormat="1">
      <c r="B652" s="218"/>
      <c r="C652" s="219"/>
      <c r="D652" s="220" t="s">
        <v>151</v>
      </c>
      <c r="E652" s="221" t="s">
        <v>1</v>
      </c>
      <c r="F652" s="222" t="s">
        <v>1192</v>
      </c>
      <c r="G652" s="219"/>
      <c r="H652" s="223">
        <v>30.533000000000001</v>
      </c>
      <c r="I652" s="224"/>
      <c r="J652" s="219"/>
      <c r="K652" s="219"/>
      <c r="L652" s="225"/>
      <c r="M652" s="226"/>
      <c r="N652" s="227"/>
      <c r="O652" s="227"/>
      <c r="P652" s="227"/>
      <c r="Q652" s="227"/>
      <c r="R652" s="227"/>
      <c r="S652" s="227"/>
      <c r="T652" s="228"/>
      <c r="AT652" s="229" t="s">
        <v>151</v>
      </c>
      <c r="AU652" s="229" t="s">
        <v>83</v>
      </c>
      <c r="AV652" s="13" t="s">
        <v>83</v>
      </c>
      <c r="AW652" s="13" t="s">
        <v>30</v>
      </c>
      <c r="AX652" s="13" t="s">
        <v>73</v>
      </c>
      <c r="AY652" s="229" t="s">
        <v>143</v>
      </c>
    </row>
    <row r="653" spans="1:65" s="14" customFormat="1">
      <c r="B653" s="230"/>
      <c r="C653" s="231"/>
      <c r="D653" s="220" t="s">
        <v>151</v>
      </c>
      <c r="E653" s="232" t="s">
        <v>1</v>
      </c>
      <c r="F653" s="233" t="s">
        <v>155</v>
      </c>
      <c r="G653" s="231"/>
      <c r="H653" s="234">
        <v>73.212999999999994</v>
      </c>
      <c r="I653" s="235"/>
      <c r="J653" s="231"/>
      <c r="K653" s="231"/>
      <c r="L653" s="236"/>
      <c r="M653" s="237"/>
      <c r="N653" s="238"/>
      <c r="O653" s="238"/>
      <c r="P653" s="238"/>
      <c r="Q653" s="238"/>
      <c r="R653" s="238"/>
      <c r="S653" s="238"/>
      <c r="T653" s="239"/>
      <c r="AT653" s="240" t="s">
        <v>151</v>
      </c>
      <c r="AU653" s="240" t="s">
        <v>83</v>
      </c>
      <c r="AV653" s="14" t="s">
        <v>149</v>
      </c>
      <c r="AW653" s="14" t="s">
        <v>30</v>
      </c>
      <c r="AX653" s="14" t="s">
        <v>81</v>
      </c>
      <c r="AY653" s="240" t="s">
        <v>143</v>
      </c>
    </row>
    <row r="654" spans="1:65" s="2" customFormat="1" ht="16.5" customHeight="1">
      <c r="A654" s="34"/>
      <c r="B654" s="35"/>
      <c r="C654" s="204" t="s">
        <v>1193</v>
      </c>
      <c r="D654" s="204" t="s">
        <v>145</v>
      </c>
      <c r="E654" s="205" t="s">
        <v>1194</v>
      </c>
      <c r="F654" s="206" t="s">
        <v>1195</v>
      </c>
      <c r="G654" s="207" t="s">
        <v>206</v>
      </c>
      <c r="H654" s="208">
        <v>127.92</v>
      </c>
      <c r="I654" s="209"/>
      <c r="J654" s="210">
        <f>ROUND(I654*H654,2)</f>
        <v>0</v>
      </c>
      <c r="K654" s="211"/>
      <c r="L654" s="39"/>
      <c r="M654" s="212" t="s">
        <v>1</v>
      </c>
      <c r="N654" s="213" t="s">
        <v>38</v>
      </c>
      <c r="O654" s="71"/>
      <c r="P654" s="214">
        <f>O654*H654</f>
        <v>0</v>
      </c>
      <c r="Q654" s="214">
        <v>2.0000000000000001E-4</v>
      </c>
      <c r="R654" s="214">
        <f>Q654*H654</f>
        <v>2.5584000000000003E-2</v>
      </c>
      <c r="S654" s="214">
        <v>0</v>
      </c>
      <c r="T654" s="215">
        <f>S654*H654</f>
        <v>0</v>
      </c>
      <c r="U654" s="34"/>
      <c r="V654" s="34"/>
      <c r="W654" s="34"/>
      <c r="X654" s="34"/>
      <c r="Y654" s="34"/>
      <c r="Z654" s="34"/>
      <c r="AA654" s="34"/>
      <c r="AB654" s="34"/>
      <c r="AC654" s="34"/>
      <c r="AD654" s="34"/>
      <c r="AE654" s="34"/>
      <c r="AR654" s="216" t="s">
        <v>226</v>
      </c>
      <c r="AT654" s="216" t="s">
        <v>145</v>
      </c>
      <c r="AU654" s="216" t="s">
        <v>83</v>
      </c>
      <c r="AY654" s="17" t="s">
        <v>143</v>
      </c>
      <c r="BE654" s="217">
        <f>IF(N654="základní",J654,0)</f>
        <v>0</v>
      </c>
      <c r="BF654" s="217">
        <f>IF(N654="snížená",J654,0)</f>
        <v>0</v>
      </c>
      <c r="BG654" s="217">
        <f>IF(N654="zákl. přenesená",J654,0)</f>
        <v>0</v>
      </c>
      <c r="BH654" s="217">
        <f>IF(N654="sníž. přenesená",J654,0)</f>
        <v>0</v>
      </c>
      <c r="BI654" s="217">
        <f>IF(N654="nulová",J654,0)</f>
        <v>0</v>
      </c>
      <c r="BJ654" s="17" t="s">
        <v>81</v>
      </c>
      <c r="BK654" s="217">
        <f>ROUND(I654*H654,2)</f>
        <v>0</v>
      </c>
      <c r="BL654" s="17" t="s">
        <v>226</v>
      </c>
      <c r="BM654" s="216" t="s">
        <v>1196</v>
      </c>
    </row>
    <row r="655" spans="1:65" s="13" customFormat="1">
      <c r="B655" s="218"/>
      <c r="C655" s="219"/>
      <c r="D655" s="220" t="s">
        <v>151</v>
      </c>
      <c r="E655" s="221" t="s">
        <v>1</v>
      </c>
      <c r="F655" s="222" t="s">
        <v>1197</v>
      </c>
      <c r="G655" s="219"/>
      <c r="H655" s="223">
        <v>62.16</v>
      </c>
      <c r="I655" s="224"/>
      <c r="J655" s="219"/>
      <c r="K655" s="219"/>
      <c r="L655" s="225"/>
      <c r="M655" s="226"/>
      <c r="N655" s="227"/>
      <c r="O655" s="227"/>
      <c r="P655" s="227"/>
      <c r="Q655" s="227"/>
      <c r="R655" s="227"/>
      <c r="S655" s="227"/>
      <c r="T655" s="228"/>
      <c r="AT655" s="229" t="s">
        <v>151</v>
      </c>
      <c r="AU655" s="229" t="s">
        <v>83</v>
      </c>
      <c r="AV655" s="13" t="s">
        <v>83</v>
      </c>
      <c r="AW655" s="13" t="s">
        <v>30</v>
      </c>
      <c r="AX655" s="13" t="s">
        <v>73</v>
      </c>
      <c r="AY655" s="229" t="s">
        <v>143</v>
      </c>
    </row>
    <row r="656" spans="1:65" s="13" customFormat="1">
      <c r="B656" s="218"/>
      <c r="C656" s="219"/>
      <c r="D656" s="220" t="s">
        <v>151</v>
      </c>
      <c r="E656" s="221" t="s">
        <v>1</v>
      </c>
      <c r="F656" s="222" t="s">
        <v>1190</v>
      </c>
      <c r="G656" s="219"/>
      <c r="H656" s="223">
        <v>21.07</v>
      </c>
      <c r="I656" s="224"/>
      <c r="J656" s="219"/>
      <c r="K656" s="219"/>
      <c r="L656" s="225"/>
      <c r="M656" s="226"/>
      <c r="N656" s="227"/>
      <c r="O656" s="227"/>
      <c r="P656" s="227"/>
      <c r="Q656" s="227"/>
      <c r="R656" s="227"/>
      <c r="S656" s="227"/>
      <c r="T656" s="228"/>
      <c r="AT656" s="229" t="s">
        <v>151</v>
      </c>
      <c r="AU656" s="229" t="s">
        <v>83</v>
      </c>
      <c r="AV656" s="13" t="s">
        <v>83</v>
      </c>
      <c r="AW656" s="13" t="s">
        <v>30</v>
      </c>
      <c r="AX656" s="13" t="s">
        <v>73</v>
      </c>
      <c r="AY656" s="229" t="s">
        <v>143</v>
      </c>
    </row>
    <row r="657" spans="1:65" s="13" customFormat="1">
      <c r="B657" s="218"/>
      <c r="C657" s="219"/>
      <c r="D657" s="220" t="s">
        <v>151</v>
      </c>
      <c r="E657" s="221" t="s">
        <v>1</v>
      </c>
      <c r="F657" s="222" t="s">
        <v>1198</v>
      </c>
      <c r="G657" s="219"/>
      <c r="H657" s="223">
        <v>20.09</v>
      </c>
      <c r="I657" s="224"/>
      <c r="J657" s="219"/>
      <c r="K657" s="219"/>
      <c r="L657" s="225"/>
      <c r="M657" s="226"/>
      <c r="N657" s="227"/>
      <c r="O657" s="227"/>
      <c r="P657" s="227"/>
      <c r="Q657" s="227"/>
      <c r="R657" s="227"/>
      <c r="S657" s="227"/>
      <c r="T657" s="228"/>
      <c r="AT657" s="229" t="s">
        <v>151</v>
      </c>
      <c r="AU657" s="229" t="s">
        <v>83</v>
      </c>
      <c r="AV657" s="13" t="s">
        <v>83</v>
      </c>
      <c r="AW657" s="13" t="s">
        <v>30</v>
      </c>
      <c r="AX657" s="13" t="s">
        <v>73</v>
      </c>
      <c r="AY657" s="229" t="s">
        <v>143</v>
      </c>
    </row>
    <row r="658" spans="1:65" s="13" customFormat="1">
      <c r="B658" s="218"/>
      <c r="C658" s="219"/>
      <c r="D658" s="220" t="s">
        <v>151</v>
      </c>
      <c r="E658" s="221" t="s">
        <v>1</v>
      </c>
      <c r="F658" s="222" t="s">
        <v>1199</v>
      </c>
      <c r="G658" s="219"/>
      <c r="H658" s="223">
        <v>24.6</v>
      </c>
      <c r="I658" s="224"/>
      <c r="J658" s="219"/>
      <c r="K658" s="219"/>
      <c r="L658" s="225"/>
      <c r="M658" s="226"/>
      <c r="N658" s="227"/>
      <c r="O658" s="227"/>
      <c r="P658" s="227"/>
      <c r="Q658" s="227"/>
      <c r="R658" s="227"/>
      <c r="S658" s="227"/>
      <c r="T658" s="228"/>
      <c r="AT658" s="229" t="s">
        <v>151</v>
      </c>
      <c r="AU658" s="229" t="s">
        <v>83</v>
      </c>
      <c r="AV658" s="13" t="s">
        <v>83</v>
      </c>
      <c r="AW658" s="13" t="s">
        <v>30</v>
      </c>
      <c r="AX658" s="13" t="s">
        <v>73</v>
      </c>
      <c r="AY658" s="229" t="s">
        <v>143</v>
      </c>
    </row>
    <row r="659" spans="1:65" s="14" customFormat="1">
      <c r="B659" s="230"/>
      <c r="C659" s="231"/>
      <c r="D659" s="220" t="s">
        <v>151</v>
      </c>
      <c r="E659" s="232" t="s">
        <v>1</v>
      </c>
      <c r="F659" s="233" t="s">
        <v>155</v>
      </c>
      <c r="G659" s="231"/>
      <c r="H659" s="234">
        <v>127.92</v>
      </c>
      <c r="I659" s="235"/>
      <c r="J659" s="231"/>
      <c r="K659" s="231"/>
      <c r="L659" s="236"/>
      <c r="M659" s="237"/>
      <c r="N659" s="238"/>
      <c r="O659" s="238"/>
      <c r="P659" s="238"/>
      <c r="Q659" s="238"/>
      <c r="R659" s="238"/>
      <c r="S659" s="238"/>
      <c r="T659" s="239"/>
      <c r="AT659" s="240" t="s">
        <v>151</v>
      </c>
      <c r="AU659" s="240" t="s">
        <v>83</v>
      </c>
      <c r="AV659" s="14" t="s">
        <v>149</v>
      </c>
      <c r="AW659" s="14" t="s">
        <v>30</v>
      </c>
      <c r="AX659" s="14" t="s">
        <v>81</v>
      </c>
      <c r="AY659" s="240" t="s">
        <v>143</v>
      </c>
    </row>
    <row r="660" spans="1:65" s="12" customFormat="1" ht="25.9" customHeight="1">
      <c r="B660" s="188"/>
      <c r="C660" s="189"/>
      <c r="D660" s="190" t="s">
        <v>72</v>
      </c>
      <c r="E660" s="191" t="s">
        <v>251</v>
      </c>
      <c r="F660" s="191" t="s">
        <v>1200</v>
      </c>
      <c r="G660" s="189"/>
      <c r="H660" s="189"/>
      <c r="I660" s="192"/>
      <c r="J660" s="193">
        <f>BK660</f>
        <v>0</v>
      </c>
      <c r="K660" s="189"/>
      <c r="L660" s="194"/>
      <c r="M660" s="195"/>
      <c r="N660" s="196"/>
      <c r="O660" s="196"/>
      <c r="P660" s="197">
        <f>P661</f>
        <v>0</v>
      </c>
      <c r="Q660" s="196"/>
      <c r="R660" s="197">
        <f>R661</f>
        <v>0</v>
      </c>
      <c r="S660" s="196"/>
      <c r="T660" s="198">
        <f>T661</f>
        <v>0</v>
      </c>
      <c r="AR660" s="199" t="s">
        <v>161</v>
      </c>
      <c r="AT660" s="200" t="s">
        <v>72</v>
      </c>
      <c r="AU660" s="200" t="s">
        <v>73</v>
      </c>
      <c r="AY660" s="199" t="s">
        <v>143</v>
      </c>
      <c r="BK660" s="201">
        <f>BK661</f>
        <v>0</v>
      </c>
    </row>
    <row r="661" spans="1:65" s="12" customFormat="1" ht="22.9" customHeight="1">
      <c r="B661" s="188"/>
      <c r="C661" s="189"/>
      <c r="D661" s="190" t="s">
        <v>72</v>
      </c>
      <c r="E661" s="202" t="s">
        <v>1201</v>
      </c>
      <c r="F661" s="202" t="s">
        <v>1202</v>
      </c>
      <c r="G661" s="189"/>
      <c r="H661" s="189"/>
      <c r="I661" s="192"/>
      <c r="J661" s="203">
        <f>BK661</f>
        <v>0</v>
      </c>
      <c r="K661" s="189"/>
      <c r="L661" s="194"/>
      <c r="M661" s="195"/>
      <c r="N661" s="196"/>
      <c r="O661" s="196"/>
      <c r="P661" s="197">
        <f>SUM(P662:P665)</f>
        <v>0</v>
      </c>
      <c r="Q661" s="196"/>
      <c r="R661" s="197">
        <f>SUM(R662:R665)</f>
        <v>0</v>
      </c>
      <c r="S661" s="196"/>
      <c r="T661" s="198">
        <f>SUM(T662:T665)</f>
        <v>0</v>
      </c>
      <c r="AR661" s="199" t="s">
        <v>161</v>
      </c>
      <c r="AT661" s="200" t="s">
        <v>72</v>
      </c>
      <c r="AU661" s="200" t="s">
        <v>81</v>
      </c>
      <c r="AY661" s="199" t="s">
        <v>143</v>
      </c>
      <c r="BK661" s="201">
        <f>SUM(BK662:BK665)</f>
        <v>0</v>
      </c>
    </row>
    <row r="662" spans="1:65" s="2" customFormat="1" ht="16.5" customHeight="1">
      <c r="A662" s="34"/>
      <c r="B662" s="35"/>
      <c r="C662" s="204" t="s">
        <v>1203</v>
      </c>
      <c r="D662" s="204" t="s">
        <v>145</v>
      </c>
      <c r="E662" s="205" t="s">
        <v>1204</v>
      </c>
      <c r="F662" s="206" t="s">
        <v>1205</v>
      </c>
      <c r="G662" s="207" t="s">
        <v>206</v>
      </c>
      <c r="H662" s="208">
        <v>4.133</v>
      </c>
      <c r="I662" s="209"/>
      <c r="J662" s="210">
        <f>ROUND(I662*H662,2)</f>
        <v>0</v>
      </c>
      <c r="K662" s="211"/>
      <c r="L662" s="39"/>
      <c r="M662" s="212" t="s">
        <v>1</v>
      </c>
      <c r="N662" s="213" t="s">
        <v>38</v>
      </c>
      <c r="O662" s="71"/>
      <c r="P662" s="214">
        <f>O662*H662</f>
        <v>0</v>
      </c>
      <c r="Q662" s="214">
        <v>0</v>
      </c>
      <c r="R662" s="214">
        <f>Q662*H662</f>
        <v>0</v>
      </c>
      <c r="S662" s="214">
        <v>0</v>
      </c>
      <c r="T662" s="215">
        <f>S662*H662</f>
        <v>0</v>
      </c>
      <c r="U662" s="34"/>
      <c r="V662" s="34"/>
      <c r="W662" s="34"/>
      <c r="X662" s="34"/>
      <c r="Y662" s="34"/>
      <c r="Z662" s="34"/>
      <c r="AA662" s="34"/>
      <c r="AB662" s="34"/>
      <c r="AC662" s="34"/>
      <c r="AD662" s="34"/>
      <c r="AE662" s="34"/>
      <c r="AR662" s="216" t="s">
        <v>508</v>
      </c>
      <c r="AT662" s="216" t="s">
        <v>145</v>
      </c>
      <c r="AU662" s="216" t="s">
        <v>83</v>
      </c>
      <c r="AY662" s="17" t="s">
        <v>143</v>
      </c>
      <c r="BE662" s="217">
        <f>IF(N662="základní",J662,0)</f>
        <v>0</v>
      </c>
      <c r="BF662" s="217">
        <f>IF(N662="snížená",J662,0)</f>
        <v>0</v>
      </c>
      <c r="BG662" s="217">
        <f>IF(N662="zákl. přenesená",J662,0)</f>
        <v>0</v>
      </c>
      <c r="BH662" s="217">
        <f>IF(N662="sníž. přenesená",J662,0)</f>
        <v>0</v>
      </c>
      <c r="BI662" s="217">
        <f>IF(N662="nulová",J662,0)</f>
        <v>0</v>
      </c>
      <c r="BJ662" s="17" t="s">
        <v>81</v>
      </c>
      <c r="BK662" s="217">
        <f>ROUND(I662*H662,2)</f>
        <v>0</v>
      </c>
      <c r="BL662" s="17" t="s">
        <v>508</v>
      </c>
      <c r="BM662" s="216" t="s">
        <v>1206</v>
      </c>
    </row>
    <row r="663" spans="1:65" s="13" customFormat="1">
      <c r="B663" s="218"/>
      <c r="C663" s="219"/>
      <c r="D663" s="220" t="s">
        <v>151</v>
      </c>
      <c r="E663" s="221" t="s">
        <v>1</v>
      </c>
      <c r="F663" s="222" t="s">
        <v>1207</v>
      </c>
      <c r="G663" s="219"/>
      <c r="H663" s="223">
        <v>4.133</v>
      </c>
      <c r="I663" s="224"/>
      <c r="J663" s="219"/>
      <c r="K663" s="219"/>
      <c r="L663" s="225"/>
      <c r="M663" s="226"/>
      <c r="N663" s="227"/>
      <c r="O663" s="227"/>
      <c r="P663" s="227"/>
      <c r="Q663" s="227"/>
      <c r="R663" s="227"/>
      <c r="S663" s="227"/>
      <c r="T663" s="228"/>
      <c r="AT663" s="229" t="s">
        <v>151</v>
      </c>
      <c r="AU663" s="229" t="s">
        <v>83</v>
      </c>
      <c r="AV663" s="13" t="s">
        <v>83</v>
      </c>
      <c r="AW663" s="13" t="s">
        <v>30</v>
      </c>
      <c r="AX663" s="13" t="s">
        <v>81</v>
      </c>
      <c r="AY663" s="229" t="s">
        <v>143</v>
      </c>
    </row>
    <row r="664" spans="1:65" s="2" customFormat="1" ht="16.5" customHeight="1">
      <c r="A664" s="34"/>
      <c r="B664" s="35"/>
      <c r="C664" s="251" t="s">
        <v>1208</v>
      </c>
      <c r="D664" s="251" t="s">
        <v>251</v>
      </c>
      <c r="E664" s="252" t="s">
        <v>1209</v>
      </c>
      <c r="F664" s="253" t="s">
        <v>1210</v>
      </c>
      <c r="G664" s="254" t="s">
        <v>206</v>
      </c>
      <c r="H664" s="255">
        <v>4.1740000000000004</v>
      </c>
      <c r="I664" s="256"/>
      <c r="J664" s="257">
        <f>ROUND(I664*H664,2)</f>
        <v>0</v>
      </c>
      <c r="K664" s="258"/>
      <c r="L664" s="259"/>
      <c r="M664" s="260" t="s">
        <v>1</v>
      </c>
      <c r="N664" s="261" t="s">
        <v>38</v>
      </c>
      <c r="O664" s="71"/>
      <c r="P664" s="214">
        <f>O664*H664</f>
        <v>0</v>
      </c>
      <c r="Q664" s="214">
        <v>0</v>
      </c>
      <c r="R664" s="214">
        <f>Q664*H664</f>
        <v>0</v>
      </c>
      <c r="S664" s="214">
        <v>0</v>
      </c>
      <c r="T664" s="215">
        <f>S664*H664</f>
        <v>0</v>
      </c>
      <c r="U664" s="34"/>
      <c r="V664" s="34"/>
      <c r="W664" s="34"/>
      <c r="X664" s="34"/>
      <c r="Y664" s="34"/>
      <c r="Z664" s="34"/>
      <c r="AA664" s="34"/>
      <c r="AB664" s="34"/>
      <c r="AC664" s="34"/>
      <c r="AD664" s="34"/>
      <c r="AE664" s="34"/>
      <c r="AR664" s="216" t="s">
        <v>1211</v>
      </c>
      <c r="AT664" s="216" t="s">
        <v>251</v>
      </c>
      <c r="AU664" s="216" t="s">
        <v>83</v>
      </c>
      <c r="AY664" s="17" t="s">
        <v>143</v>
      </c>
      <c r="BE664" s="217">
        <f>IF(N664="základní",J664,0)</f>
        <v>0</v>
      </c>
      <c r="BF664" s="217">
        <f>IF(N664="snížená",J664,0)</f>
        <v>0</v>
      </c>
      <c r="BG664" s="217">
        <f>IF(N664="zákl. přenesená",J664,0)</f>
        <v>0</v>
      </c>
      <c r="BH664" s="217">
        <f>IF(N664="sníž. přenesená",J664,0)</f>
        <v>0</v>
      </c>
      <c r="BI664" s="217">
        <f>IF(N664="nulová",J664,0)</f>
        <v>0</v>
      </c>
      <c r="BJ664" s="17" t="s">
        <v>81</v>
      </c>
      <c r="BK664" s="217">
        <f>ROUND(I664*H664,2)</f>
        <v>0</v>
      </c>
      <c r="BL664" s="17" t="s">
        <v>508</v>
      </c>
      <c r="BM664" s="216" t="s">
        <v>1212</v>
      </c>
    </row>
    <row r="665" spans="1:65" s="13" customFormat="1">
      <c r="B665" s="218"/>
      <c r="C665" s="219"/>
      <c r="D665" s="220" t="s">
        <v>151</v>
      </c>
      <c r="E665" s="219"/>
      <c r="F665" s="222" t="s">
        <v>1213</v>
      </c>
      <c r="G665" s="219"/>
      <c r="H665" s="223">
        <v>4.1740000000000004</v>
      </c>
      <c r="I665" s="224"/>
      <c r="J665" s="219"/>
      <c r="K665" s="219"/>
      <c r="L665" s="225"/>
      <c r="M665" s="265"/>
      <c r="N665" s="266"/>
      <c r="O665" s="266"/>
      <c r="P665" s="266"/>
      <c r="Q665" s="266"/>
      <c r="R665" s="266"/>
      <c r="S665" s="266"/>
      <c r="T665" s="267"/>
      <c r="AT665" s="229" t="s">
        <v>151</v>
      </c>
      <c r="AU665" s="229" t="s">
        <v>83</v>
      </c>
      <c r="AV665" s="13" t="s">
        <v>83</v>
      </c>
      <c r="AW665" s="13" t="s">
        <v>4</v>
      </c>
      <c r="AX665" s="13" t="s">
        <v>81</v>
      </c>
      <c r="AY665" s="229" t="s">
        <v>143</v>
      </c>
    </row>
    <row r="666" spans="1:65" s="2" customFormat="1" ht="6.95" customHeight="1">
      <c r="A666" s="34"/>
      <c r="B666" s="54"/>
      <c r="C666" s="55"/>
      <c r="D666" s="55"/>
      <c r="E666" s="55"/>
      <c r="F666" s="55"/>
      <c r="G666" s="55"/>
      <c r="H666" s="55"/>
      <c r="I666" s="152"/>
      <c r="J666" s="55"/>
      <c r="K666" s="55"/>
      <c r="L666" s="39"/>
      <c r="M666" s="34"/>
      <c r="O666" s="34"/>
      <c r="P666" s="34"/>
      <c r="Q666" s="34"/>
      <c r="R666" s="34"/>
      <c r="S666" s="34"/>
      <c r="T666" s="34"/>
      <c r="U666" s="34"/>
      <c r="V666" s="34"/>
      <c r="W666" s="34"/>
      <c r="X666" s="34"/>
      <c r="Y666" s="34"/>
      <c r="Z666" s="34"/>
      <c r="AA666" s="34"/>
      <c r="AB666" s="34"/>
      <c r="AC666" s="34"/>
      <c r="AD666" s="34"/>
      <c r="AE666" s="34"/>
    </row>
  </sheetData>
  <sheetProtection algorithmName="SHA-512" hashValue="2IWpmmDnP04UFI7D0NECmt62jEb56WyO143hgMFBO71KHJwMGt0ZckcfcZ26IOoMDNNXREKqvfVA+Bnfzg3GnA==" saltValue="hSra8Kq90yCJbVHhsdWgc3aYrQpg16o2wIlZFF2Ycl1+whdAheemXVlE8HFFseF9ZAKghdHqhpurrEUDTN48Og==" spinCount="100000" sheet="1" objects="1" scenarios="1" formatColumns="0" formatRows="0" autoFilter="0"/>
  <autoFilter ref="C139:K665"/>
  <mergeCells count="9">
    <mergeCell ref="E87:H87"/>
    <mergeCell ref="E130:H130"/>
    <mergeCell ref="E132:H132"/>
    <mergeCell ref="L2:V2"/>
    <mergeCell ref="E7:H7"/>
    <mergeCell ref="E9:H9"/>
    <mergeCell ref="E18:H18"/>
    <mergeCell ref="E27:H27"/>
    <mergeCell ref="E85:H85"/>
  </mergeCells>
  <printOptions horizontalCentered="1"/>
  <pageMargins left="0.19685039370078741" right="0.19685039370078741" top="0.19685039370078741" bottom="0.39370078740157483" header="0" footer="0"/>
  <pageSetup paperSize="9" scale="67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8"/>
  <sheetViews>
    <sheetView showGridLines="0" workbookViewId="0">
      <selection activeCell="L26" sqref="L2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8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574"/>
      <c r="M2" s="574"/>
      <c r="N2" s="574"/>
      <c r="O2" s="574"/>
      <c r="P2" s="574"/>
      <c r="Q2" s="574"/>
      <c r="R2" s="574"/>
      <c r="S2" s="574"/>
      <c r="T2" s="574"/>
      <c r="U2" s="574"/>
      <c r="V2" s="574"/>
      <c r="AT2" s="17" t="s">
        <v>86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83</v>
      </c>
    </row>
    <row r="4" spans="1:46" s="1" customFormat="1" ht="24.95" customHeight="1">
      <c r="B4" s="20"/>
      <c r="D4" s="112" t="s">
        <v>96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618" t="str">
        <f>'Rekapitulace stavební SO'!K6</f>
        <v>Nový vodojem a rekonstrukce stávajícího vodojemu Český Brod</v>
      </c>
      <c r="F7" s="619"/>
      <c r="G7" s="619"/>
      <c r="H7" s="619"/>
      <c r="I7" s="108"/>
      <c r="L7" s="20"/>
    </row>
    <row r="8" spans="1:46" s="2" customFormat="1" ht="12" customHeight="1">
      <c r="A8" s="34"/>
      <c r="B8" s="39"/>
      <c r="C8" s="34"/>
      <c r="D8" s="114" t="s">
        <v>97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620" t="s">
        <v>1214</v>
      </c>
      <c r="F9" s="621"/>
      <c r="G9" s="621"/>
      <c r="H9" s="621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stavební SO'!AN8</f>
        <v>22. 11. 2019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tr">
        <f>IF('Rekapitulace stavební SO'!AN10="","",'Rekapitulace stavební SO'!AN10)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tr">
        <f>IF('Rekapitulace stavební SO'!E11="","",'Rekapitulace stavební SO'!E11)</f>
        <v xml:space="preserve"> </v>
      </c>
      <c r="F15" s="34"/>
      <c r="G15" s="34"/>
      <c r="H15" s="34"/>
      <c r="I15" s="117" t="s">
        <v>26</v>
      </c>
      <c r="J15" s="116" t="str">
        <f>IF('Rekapitulace stavební SO'!AN11="","",'Rekapitulace stavební SO'!AN11)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27</v>
      </c>
      <c r="E17" s="34"/>
      <c r="F17" s="34"/>
      <c r="G17" s="34"/>
      <c r="H17" s="34"/>
      <c r="I17" s="117" t="s">
        <v>25</v>
      </c>
      <c r="J17" s="30" t="str">
        <f>'Rekapitulace stavební SO'!AN13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622" t="str">
        <f>'Rekapitulace stavební SO'!E14</f>
        <v>Vyplň údaj</v>
      </c>
      <c r="F18" s="623"/>
      <c r="G18" s="623"/>
      <c r="H18" s="623"/>
      <c r="I18" s="117" t="s">
        <v>26</v>
      </c>
      <c r="J18" s="30" t="str">
        <f>'Rekapitulace stavební SO'!AN14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29</v>
      </c>
      <c r="E20" s="34"/>
      <c r="F20" s="34"/>
      <c r="G20" s="34"/>
      <c r="H20" s="34"/>
      <c r="I20" s="117" t="s">
        <v>25</v>
      </c>
      <c r="J20" s="116" t="str">
        <f>IF('Rekapitulace stavební SO'!AN16="","",'Rekapitulace stavební SO'!AN16)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stavební SO'!E17="","",'Rekapitulace stavební SO'!E17)</f>
        <v xml:space="preserve"> </v>
      </c>
      <c r="F21" s="34"/>
      <c r="G21" s="34"/>
      <c r="H21" s="34"/>
      <c r="I21" s="117" t="s">
        <v>26</v>
      </c>
      <c r="J21" s="116" t="str">
        <f>IF('Rekapitulace stavební SO'!AN17="","",'Rekapitulace stavební SO'!AN17)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31</v>
      </c>
      <c r="E23" s="34"/>
      <c r="F23" s="34"/>
      <c r="G23" s="34"/>
      <c r="H23" s="34"/>
      <c r="I23" s="117" t="s">
        <v>25</v>
      </c>
      <c r="J23" s="116" t="str">
        <f>IF('Rekapitulace stavební SO'!AN19="","",'Rekapitulace stavební SO'!AN19)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stavební SO'!E20="","",'Rekapitulace stavební SO'!E20)</f>
        <v xml:space="preserve"> </v>
      </c>
      <c r="F24" s="34"/>
      <c r="G24" s="34"/>
      <c r="H24" s="34"/>
      <c r="I24" s="117" t="s">
        <v>26</v>
      </c>
      <c r="J24" s="116" t="str">
        <f>IF('Rekapitulace stavební SO'!AN20="","",'Rekapitulace stavební SO'!AN20)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32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624" t="s">
        <v>1</v>
      </c>
      <c r="F27" s="624"/>
      <c r="G27" s="624"/>
      <c r="H27" s="624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33</v>
      </c>
      <c r="E30" s="34"/>
      <c r="F30" s="34"/>
      <c r="G30" s="34"/>
      <c r="H30" s="34"/>
      <c r="I30" s="115"/>
      <c r="J30" s="126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35</v>
      </c>
      <c r="G32" s="34"/>
      <c r="H32" s="34"/>
      <c r="I32" s="128" t="s">
        <v>34</v>
      </c>
      <c r="J32" s="127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37</v>
      </c>
      <c r="E33" s="114" t="s">
        <v>38</v>
      </c>
      <c r="F33" s="130">
        <f>ROUND((SUM(BE121:BE167)),  2)</f>
        <v>0</v>
      </c>
      <c r="G33" s="34"/>
      <c r="H33" s="34"/>
      <c r="I33" s="131">
        <v>0.21</v>
      </c>
      <c r="J33" s="130">
        <f>ROUND(((SUM(BE121:BE167))*I33),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39</v>
      </c>
      <c r="F34" s="130">
        <f>ROUND((SUM(BF121:BF167)),  2)</f>
        <v>0</v>
      </c>
      <c r="G34" s="34"/>
      <c r="H34" s="34"/>
      <c r="I34" s="131">
        <v>0.15</v>
      </c>
      <c r="J34" s="130">
        <f>ROUND(((SUM(BF121:BF167))*I34),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40</v>
      </c>
      <c r="F35" s="130">
        <f>ROUND((SUM(BG121:BG167)),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41</v>
      </c>
      <c r="F36" s="130">
        <f>ROUND((SUM(BH121:BH167)),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42</v>
      </c>
      <c r="F37" s="130">
        <f>ROUND((SUM(BI121:BI167)),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43</v>
      </c>
      <c r="E39" s="134"/>
      <c r="F39" s="134"/>
      <c r="G39" s="135" t="s">
        <v>44</v>
      </c>
      <c r="H39" s="136" t="s">
        <v>45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46</v>
      </c>
      <c r="E50" s="141"/>
      <c r="F50" s="141"/>
      <c r="G50" s="140" t="s">
        <v>47</v>
      </c>
      <c r="H50" s="141"/>
      <c r="I50" s="142"/>
      <c r="J50" s="141"/>
      <c r="K50" s="141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3" t="s">
        <v>48</v>
      </c>
      <c r="E61" s="144"/>
      <c r="F61" s="145" t="s">
        <v>49</v>
      </c>
      <c r="G61" s="143" t="s">
        <v>48</v>
      </c>
      <c r="H61" s="144"/>
      <c r="I61" s="146"/>
      <c r="J61" s="147" t="s">
        <v>49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40" t="s">
        <v>50</v>
      </c>
      <c r="E65" s="148"/>
      <c r="F65" s="148"/>
      <c r="G65" s="140" t="s">
        <v>51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3" t="s">
        <v>48</v>
      </c>
      <c r="E76" s="144"/>
      <c r="F76" s="145" t="s">
        <v>49</v>
      </c>
      <c r="G76" s="143" t="s">
        <v>48</v>
      </c>
      <c r="H76" s="144"/>
      <c r="I76" s="146"/>
      <c r="J76" s="147" t="s">
        <v>49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99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616" t="str">
        <f>E7</f>
        <v>Nový vodojem a rekonstrukce stávajícího vodojemu Český Brod</v>
      </c>
      <c r="F85" s="617"/>
      <c r="G85" s="617"/>
      <c r="H85" s="617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97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590" t="str">
        <f>E9</f>
        <v>SO 01_N - Nový vodojem 900 m3 a rekonstrukce stávajícího - neuznatelné náklady</v>
      </c>
      <c r="F87" s="615"/>
      <c r="G87" s="615"/>
      <c r="H87" s="615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117" t="s">
        <v>22</v>
      </c>
      <c r="J89" s="66" t="str">
        <f>IF(J12="","",J12)</f>
        <v>22. 11. 2019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117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117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100</v>
      </c>
      <c r="D94" s="157"/>
      <c r="E94" s="157"/>
      <c r="F94" s="157"/>
      <c r="G94" s="157"/>
      <c r="H94" s="157"/>
      <c r="I94" s="158"/>
      <c r="J94" s="159" t="s">
        <v>101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102</v>
      </c>
      <c r="D96" s="36"/>
      <c r="E96" s="36"/>
      <c r="F96" s="36"/>
      <c r="G96" s="36"/>
      <c r="H96" s="36"/>
      <c r="I96" s="115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103</v>
      </c>
    </row>
    <row r="97" spans="1:31" s="9" customFormat="1" ht="24.95" customHeight="1">
      <c r="B97" s="161"/>
      <c r="C97" s="162"/>
      <c r="D97" s="163" t="s">
        <v>104</v>
      </c>
      <c r="E97" s="164"/>
      <c r="F97" s="164"/>
      <c r="G97" s="164"/>
      <c r="H97" s="164"/>
      <c r="I97" s="165"/>
      <c r="J97" s="166">
        <f>J122</f>
        <v>0</v>
      </c>
      <c r="K97" s="162"/>
      <c r="L97" s="167"/>
    </row>
    <row r="98" spans="1:31" s="10" customFormat="1" ht="19.899999999999999" customHeight="1">
      <c r="B98" s="168"/>
      <c r="C98" s="169"/>
      <c r="D98" s="170" t="s">
        <v>109</v>
      </c>
      <c r="E98" s="171"/>
      <c r="F98" s="171"/>
      <c r="G98" s="171"/>
      <c r="H98" s="171"/>
      <c r="I98" s="172"/>
      <c r="J98" s="173">
        <f>J123</f>
        <v>0</v>
      </c>
      <c r="K98" s="169"/>
      <c r="L98" s="174"/>
    </row>
    <row r="99" spans="1:31" s="10" customFormat="1" ht="19.899999999999999" customHeight="1">
      <c r="B99" s="168"/>
      <c r="C99" s="169"/>
      <c r="D99" s="170" t="s">
        <v>111</v>
      </c>
      <c r="E99" s="171"/>
      <c r="F99" s="171"/>
      <c r="G99" s="171"/>
      <c r="H99" s="171"/>
      <c r="I99" s="172"/>
      <c r="J99" s="173">
        <f>J128</f>
        <v>0</v>
      </c>
      <c r="K99" s="169"/>
      <c r="L99" s="174"/>
    </row>
    <row r="100" spans="1:31" s="10" customFormat="1" ht="19.899999999999999" customHeight="1">
      <c r="B100" s="168"/>
      <c r="C100" s="169"/>
      <c r="D100" s="170" t="s">
        <v>112</v>
      </c>
      <c r="E100" s="171"/>
      <c r="F100" s="171"/>
      <c r="G100" s="171"/>
      <c r="H100" s="171"/>
      <c r="I100" s="172"/>
      <c r="J100" s="173">
        <f>J161</f>
        <v>0</v>
      </c>
      <c r="K100" s="169"/>
      <c r="L100" s="174"/>
    </row>
    <row r="101" spans="1:31" s="10" customFormat="1" ht="19.899999999999999" customHeight="1">
      <c r="B101" s="168"/>
      <c r="C101" s="169"/>
      <c r="D101" s="170" t="s">
        <v>113</v>
      </c>
      <c r="E101" s="171"/>
      <c r="F101" s="171"/>
      <c r="G101" s="171"/>
      <c r="H101" s="171"/>
      <c r="I101" s="172"/>
      <c r="J101" s="173">
        <f>J166</f>
        <v>0</v>
      </c>
      <c r="K101" s="169"/>
      <c r="L101" s="174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115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152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155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128</v>
      </c>
      <c r="D108" s="36"/>
      <c r="E108" s="36"/>
      <c r="F108" s="36"/>
      <c r="G108" s="36"/>
      <c r="H108" s="36"/>
      <c r="I108" s="115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115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115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616" t="str">
        <f>E7</f>
        <v>Nový vodojem a rekonstrukce stávajícího vodojemu Český Brod</v>
      </c>
      <c r="F111" s="617"/>
      <c r="G111" s="617"/>
      <c r="H111" s="617"/>
      <c r="I111" s="115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97</v>
      </c>
      <c r="D112" s="36"/>
      <c r="E112" s="36"/>
      <c r="F112" s="36"/>
      <c r="G112" s="36"/>
      <c r="H112" s="36"/>
      <c r="I112" s="115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590" t="str">
        <f>E9</f>
        <v>SO 01_N - Nový vodojem 900 m3 a rekonstrukce stávajícího - neuznatelné náklady</v>
      </c>
      <c r="F113" s="615"/>
      <c r="G113" s="615"/>
      <c r="H113" s="615"/>
      <c r="I113" s="115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115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 xml:space="preserve"> </v>
      </c>
      <c r="G115" s="36"/>
      <c r="H115" s="36"/>
      <c r="I115" s="117" t="s">
        <v>22</v>
      </c>
      <c r="J115" s="66" t="str">
        <f>IF(J12="","",J12)</f>
        <v>22. 11. 2019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115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24</v>
      </c>
      <c r="D117" s="36"/>
      <c r="E117" s="36"/>
      <c r="F117" s="27" t="str">
        <f>E15</f>
        <v xml:space="preserve"> </v>
      </c>
      <c r="G117" s="36"/>
      <c r="H117" s="36"/>
      <c r="I117" s="117" t="s">
        <v>29</v>
      </c>
      <c r="J117" s="32" t="str">
        <f>E21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27</v>
      </c>
      <c r="D118" s="36"/>
      <c r="E118" s="36"/>
      <c r="F118" s="27" t="str">
        <f>IF(E18="","",E18)</f>
        <v>Vyplň údaj</v>
      </c>
      <c r="G118" s="36"/>
      <c r="H118" s="36"/>
      <c r="I118" s="117" t="s">
        <v>31</v>
      </c>
      <c r="J118" s="32" t="str">
        <f>E24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115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75"/>
      <c r="B120" s="176"/>
      <c r="C120" s="177" t="s">
        <v>129</v>
      </c>
      <c r="D120" s="178" t="s">
        <v>58</v>
      </c>
      <c r="E120" s="178" t="s">
        <v>54</v>
      </c>
      <c r="F120" s="178" t="s">
        <v>55</v>
      </c>
      <c r="G120" s="178" t="s">
        <v>130</v>
      </c>
      <c r="H120" s="178" t="s">
        <v>131</v>
      </c>
      <c r="I120" s="179" t="s">
        <v>132</v>
      </c>
      <c r="J120" s="180" t="s">
        <v>101</v>
      </c>
      <c r="K120" s="181" t="s">
        <v>133</v>
      </c>
      <c r="L120" s="182"/>
      <c r="M120" s="75" t="s">
        <v>1</v>
      </c>
      <c r="N120" s="76" t="s">
        <v>37</v>
      </c>
      <c r="O120" s="76" t="s">
        <v>134</v>
      </c>
      <c r="P120" s="76" t="s">
        <v>135</v>
      </c>
      <c r="Q120" s="76" t="s">
        <v>136</v>
      </c>
      <c r="R120" s="76" t="s">
        <v>137</v>
      </c>
      <c r="S120" s="76" t="s">
        <v>138</v>
      </c>
      <c r="T120" s="77" t="s">
        <v>139</v>
      </c>
      <c r="U120" s="175"/>
      <c r="V120" s="175"/>
      <c r="W120" s="175"/>
      <c r="X120" s="175"/>
      <c r="Y120" s="175"/>
      <c r="Z120" s="175"/>
      <c r="AA120" s="175"/>
      <c r="AB120" s="175"/>
      <c r="AC120" s="175"/>
      <c r="AD120" s="175"/>
      <c r="AE120" s="175"/>
    </row>
    <row r="121" spans="1:65" s="2" customFormat="1" ht="22.9" customHeight="1">
      <c r="A121" s="34"/>
      <c r="B121" s="35"/>
      <c r="C121" s="82" t="s">
        <v>140</v>
      </c>
      <c r="D121" s="36"/>
      <c r="E121" s="36"/>
      <c r="F121" s="36"/>
      <c r="G121" s="36"/>
      <c r="H121" s="36"/>
      <c r="I121" s="115"/>
      <c r="J121" s="183">
        <f>BK121</f>
        <v>0</v>
      </c>
      <c r="K121" s="36"/>
      <c r="L121" s="39"/>
      <c r="M121" s="78"/>
      <c r="N121" s="184"/>
      <c r="O121" s="79"/>
      <c r="P121" s="185">
        <f>P122</f>
        <v>0</v>
      </c>
      <c r="Q121" s="79"/>
      <c r="R121" s="185">
        <f>R122</f>
        <v>14.805140570000001</v>
      </c>
      <c r="S121" s="79"/>
      <c r="T121" s="186">
        <f>T122</f>
        <v>93.495500000000007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72</v>
      </c>
      <c r="AU121" s="17" t="s">
        <v>103</v>
      </c>
      <c r="BK121" s="187">
        <f>BK122</f>
        <v>0</v>
      </c>
    </row>
    <row r="122" spans="1:65" s="12" customFormat="1" ht="25.9" customHeight="1">
      <c r="B122" s="188"/>
      <c r="C122" s="189"/>
      <c r="D122" s="190" t="s">
        <v>72</v>
      </c>
      <c r="E122" s="191" t="s">
        <v>141</v>
      </c>
      <c r="F122" s="191" t="s">
        <v>142</v>
      </c>
      <c r="G122" s="189"/>
      <c r="H122" s="189"/>
      <c r="I122" s="192"/>
      <c r="J122" s="193">
        <f>BK122</f>
        <v>0</v>
      </c>
      <c r="K122" s="189"/>
      <c r="L122" s="194"/>
      <c r="M122" s="195"/>
      <c r="N122" s="196"/>
      <c r="O122" s="196"/>
      <c r="P122" s="197">
        <f>P123+P128+P161+P166</f>
        <v>0</v>
      </c>
      <c r="Q122" s="196"/>
      <c r="R122" s="197">
        <f>R123+R128+R161+R166</f>
        <v>14.805140570000001</v>
      </c>
      <c r="S122" s="196"/>
      <c r="T122" s="198">
        <f>T123+T128+T161+T166</f>
        <v>93.495500000000007</v>
      </c>
      <c r="AR122" s="199" t="s">
        <v>81</v>
      </c>
      <c r="AT122" s="200" t="s">
        <v>72</v>
      </c>
      <c r="AU122" s="200" t="s">
        <v>73</v>
      </c>
      <c r="AY122" s="199" t="s">
        <v>143</v>
      </c>
      <c r="BK122" s="201">
        <f>BK123+BK128+BK161+BK166</f>
        <v>0</v>
      </c>
    </row>
    <row r="123" spans="1:65" s="12" customFormat="1" ht="22.9" customHeight="1">
      <c r="B123" s="188"/>
      <c r="C123" s="189"/>
      <c r="D123" s="190" t="s">
        <v>72</v>
      </c>
      <c r="E123" s="202" t="s">
        <v>176</v>
      </c>
      <c r="F123" s="202" t="s">
        <v>377</v>
      </c>
      <c r="G123" s="189"/>
      <c r="H123" s="189"/>
      <c r="I123" s="192"/>
      <c r="J123" s="203">
        <f>BK123</f>
        <v>0</v>
      </c>
      <c r="K123" s="189"/>
      <c r="L123" s="194"/>
      <c r="M123" s="195"/>
      <c r="N123" s="196"/>
      <c r="O123" s="196"/>
      <c r="P123" s="197">
        <f>SUM(P124:P127)</f>
        <v>0</v>
      </c>
      <c r="Q123" s="196"/>
      <c r="R123" s="197">
        <f>SUM(R124:R127)</f>
        <v>14.220800000000001</v>
      </c>
      <c r="S123" s="196"/>
      <c r="T123" s="198">
        <f>SUM(T124:T127)</f>
        <v>0</v>
      </c>
      <c r="AR123" s="199" t="s">
        <v>81</v>
      </c>
      <c r="AT123" s="200" t="s">
        <v>72</v>
      </c>
      <c r="AU123" s="200" t="s">
        <v>81</v>
      </c>
      <c r="AY123" s="199" t="s">
        <v>143</v>
      </c>
      <c r="BK123" s="201">
        <f>SUM(BK124:BK127)</f>
        <v>0</v>
      </c>
    </row>
    <row r="124" spans="1:65" s="2" customFormat="1" ht="16.5" customHeight="1">
      <c r="A124" s="34"/>
      <c r="B124" s="35"/>
      <c r="C124" s="204" t="s">
        <v>81</v>
      </c>
      <c r="D124" s="204" t="s">
        <v>145</v>
      </c>
      <c r="E124" s="205" t="s">
        <v>450</v>
      </c>
      <c r="F124" s="206" t="s">
        <v>451</v>
      </c>
      <c r="G124" s="207" t="s">
        <v>206</v>
      </c>
      <c r="H124" s="208">
        <v>256</v>
      </c>
      <c r="I124" s="209"/>
      <c r="J124" s="210">
        <f>ROUND(I124*H124,2)</f>
        <v>0</v>
      </c>
      <c r="K124" s="211"/>
      <c r="L124" s="39"/>
      <c r="M124" s="212" t="s">
        <v>1</v>
      </c>
      <c r="N124" s="213" t="s">
        <v>38</v>
      </c>
      <c r="O124" s="71"/>
      <c r="P124" s="214">
        <f>O124*H124</f>
        <v>0</v>
      </c>
      <c r="Q124" s="214">
        <v>5.5550000000000002E-2</v>
      </c>
      <c r="R124" s="214">
        <f>Q124*H124</f>
        <v>14.220800000000001</v>
      </c>
      <c r="S124" s="214">
        <v>0</v>
      </c>
      <c r="T124" s="21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6" t="s">
        <v>149</v>
      </c>
      <c r="AT124" s="216" t="s">
        <v>145</v>
      </c>
      <c r="AU124" s="216" t="s">
        <v>83</v>
      </c>
      <c r="AY124" s="17" t="s">
        <v>143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7" t="s">
        <v>81</v>
      </c>
      <c r="BK124" s="217">
        <f>ROUND(I124*H124,2)</f>
        <v>0</v>
      </c>
      <c r="BL124" s="17" t="s">
        <v>149</v>
      </c>
      <c r="BM124" s="216" t="s">
        <v>1215</v>
      </c>
    </row>
    <row r="125" spans="1:65" s="15" customFormat="1">
      <c r="B125" s="241"/>
      <c r="C125" s="242"/>
      <c r="D125" s="220" t="s">
        <v>151</v>
      </c>
      <c r="E125" s="243" t="s">
        <v>1</v>
      </c>
      <c r="F125" s="244" t="s">
        <v>317</v>
      </c>
      <c r="G125" s="242"/>
      <c r="H125" s="243" t="s">
        <v>1</v>
      </c>
      <c r="I125" s="245"/>
      <c r="J125" s="242"/>
      <c r="K125" s="242"/>
      <c r="L125" s="246"/>
      <c r="M125" s="247"/>
      <c r="N125" s="248"/>
      <c r="O125" s="248"/>
      <c r="P125" s="248"/>
      <c r="Q125" s="248"/>
      <c r="R125" s="248"/>
      <c r="S125" s="248"/>
      <c r="T125" s="249"/>
      <c r="AT125" s="250" t="s">
        <v>151</v>
      </c>
      <c r="AU125" s="250" t="s">
        <v>83</v>
      </c>
      <c r="AV125" s="15" t="s">
        <v>81</v>
      </c>
      <c r="AW125" s="15" t="s">
        <v>30</v>
      </c>
      <c r="AX125" s="15" t="s">
        <v>73</v>
      </c>
      <c r="AY125" s="250" t="s">
        <v>143</v>
      </c>
    </row>
    <row r="126" spans="1:65" s="13" customFormat="1">
      <c r="B126" s="218"/>
      <c r="C126" s="219"/>
      <c r="D126" s="220" t="s">
        <v>151</v>
      </c>
      <c r="E126" s="221" t="s">
        <v>1</v>
      </c>
      <c r="F126" s="222" t="s">
        <v>584</v>
      </c>
      <c r="G126" s="219"/>
      <c r="H126" s="223">
        <v>256</v>
      </c>
      <c r="I126" s="224"/>
      <c r="J126" s="219"/>
      <c r="K126" s="219"/>
      <c r="L126" s="225"/>
      <c r="M126" s="226"/>
      <c r="N126" s="227"/>
      <c r="O126" s="227"/>
      <c r="P126" s="227"/>
      <c r="Q126" s="227"/>
      <c r="R126" s="227"/>
      <c r="S126" s="227"/>
      <c r="T126" s="228"/>
      <c r="AT126" s="229" t="s">
        <v>151</v>
      </c>
      <c r="AU126" s="229" t="s">
        <v>83</v>
      </c>
      <c r="AV126" s="13" t="s">
        <v>83</v>
      </c>
      <c r="AW126" s="13" t="s">
        <v>30</v>
      </c>
      <c r="AX126" s="13" t="s">
        <v>73</v>
      </c>
      <c r="AY126" s="229" t="s">
        <v>143</v>
      </c>
    </row>
    <row r="127" spans="1:65" s="14" customFormat="1">
      <c r="B127" s="230"/>
      <c r="C127" s="231"/>
      <c r="D127" s="220" t="s">
        <v>151</v>
      </c>
      <c r="E127" s="232" t="s">
        <v>1</v>
      </c>
      <c r="F127" s="233" t="s">
        <v>155</v>
      </c>
      <c r="G127" s="231"/>
      <c r="H127" s="234">
        <v>256</v>
      </c>
      <c r="I127" s="235"/>
      <c r="J127" s="231"/>
      <c r="K127" s="231"/>
      <c r="L127" s="236"/>
      <c r="M127" s="237"/>
      <c r="N127" s="238"/>
      <c r="O127" s="238"/>
      <c r="P127" s="238"/>
      <c r="Q127" s="238"/>
      <c r="R127" s="238"/>
      <c r="S127" s="238"/>
      <c r="T127" s="239"/>
      <c r="AT127" s="240" t="s">
        <v>151</v>
      </c>
      <c r="AU127" s="240" t="s">
        <v>83</v>
      </c>
      <c r="AV127" s="14" t="s">
        <v>149</v>
      </c>
      <c r="AW127" s="14" t="s">
        <v>30</v>
      </c>
      <c r="AX127" s="14" t="s">
        <v>81</v>
      </c>
      <c r="AY127" s="240" t="s">
        <v>143</v>
      </c>
    </row>
    <row r="128" spans="1:65" s="12" customFormat="1" ht="22.9" customHeight="1">
      <c r="B128" s="188"/>
      <c r="C128" s="189"/>
      <c r="D128" s="190" t="s">
        <v>72</v>
      </c>
      <c r="E128" s="202" t="s">
        <v>192</v>
      </c>
      <c r="F128" s="202" t="s">
        <v>507</v>
      </c>
      <c r="G128" s="189"/>
      <c r="H128" s="189"/>
      <c r="I128" s="192"/>
      <c r="J128" s="203">
        <f>BK128</f>
        <v>0</v>
      </c>
      <c r="K128" s="189"/>
      <c r="L128" s="194"/>
      <c r="M128" s="195"/>
      <c r="N128" s="196"/>
      <c r="O128" s="196"/>
      <c r="P128" s="197">
        <f>SUM(P129:P160)</f>
        <v>0</v>
      </c>
      <c r="Q128" s="196"/>
      <c r="R128" s="197">
        <f>SUM(R129:R160)</f>
        <v>0.58434057000000006</v>
      </c>
      <c r="S128" s="196"/>
      <c r="T128" s="198">
        <f>SUM(T129:T160)</f>
        <v>93.495500000000007</v>
      </c>
      <c r="AR128" s="199" t="s">
        <v>81</v>
      </c>
      <c r="AT128" s="200" t="s">
        <v>72</v>
      </c>
      <c r="AU128" s="200" t="s">
        <v>81</v>
      </c>
      <c r="AY128" s="199" t="s">
        <v>143</v>
      </c>
      <c r="BK128" s="201">
        <f>SUM(BK129:BK160)</f>
        <v>0</v>
      </c>
    </row>
    <row r="129" spans="1:65" s="2" customFormat="1" ht="16.5" customHeight="1">
      <c r="A129" s="34"/>
      <c r="B129" s="35"/>
      <c r="C129" s="204" t="s">
        <v>83</v>
      </c>
      <c r="D129" s="204" t="s">
        <v>145</v>
      </c>
      <c r="E129" s="205" t="s">
        <v>1216</v>
      </c>
      <c r="F129" s="206" t="s">
        <v>1217</v>
      </c>
      <c r="G129" s="207" t="s">
        <v>206</v>
      </c>
      <c r="H129" s="208">
        <v>1005.025</v>
      </c>
      <c r="I129" s="209"/>
      <c r="J129" s="210">
        <f>ROUND(I129*H129,2)</f>
        <v>0</v>
      </c>
      <c r="K129" s="211"/>
      <c r="L129" s="39"/>
      <c r="M129" s="212" t="s">
        <v>1</v>
      </c>
      <c r="N129" s="213" t="s">
        <v>38</v>
      </c>
      <c r="O129" s="71"/>
      <c r="P129" s="214">
        <f>O129*H129</f>
        <v>0</v>
      </c>
      <c r="Q129" s="214">
        <v>0</v>
      </c>
      <c r="R129" s="214">
        <f>Q129*H129</f>
        <v>0</v>
      </c>
      <c r="S129" s="214">
        <v>7.0000000000000007E-2</v>
      </c>
      <c r="T129" s="215">
        <f>S129*H129</f>
        <v>70.35175000000001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6" t="s">
        <v>149</v>
      </c>
      <c r="AT129" s="216" t="s">
        <v>145</v>
      </c>
      <c r="AU129" s="216" t="s">
        <v>83</v>
      </c>
      <c r="AY129" s="17" t="s">
        <v>143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7" t="s">
        <v>81</v>
      </c>
      <c r="BK129" s="217">
        <f>ROUND(I129*H129,2)</f>
        <v>0</v>
      </c>
      <c r="BL129" s="17" t="s">
        <v>149</v>
      </c>
      <c r="BM129" s="216" t="s">
        <v>1218</v>
      </c>
    </row>
    <row r="130" spans="1:65" s="15" customFormat="1">
      <c r="B130" s="241"/>
      <c r="C130" s="242"/>
      <c r="D130" s="220" t="s">
        <v>151</v>
      </c>
      <c r="E130" s="243" t="s">
        <v>1</v>
      </c>
      <c r="F130" s="244" t="s">
        <v>1219</v>
      </c>
      <c r="G130" s="242"/>
      <c r="H130" s="243" t="s">
        <v>1</v>
      </c>
      <c r="I130" s="245"/>
      <c r="J130" s="242"/>
      <c r="K130" s="242"/>
      <c r="L130" s="246"/>
      <c r="M130" s="247"/>
      <c r="N130" s="248"/>
      <c r="O130" s="248"/>
      <c r="P130" s="248"/>
      <c r="Q130" s="248"/>
      <c r="R130" s="248"/>
      <c r="S130" s="248"/>
      <c r="T130" s="249"/>
      <c r="AT130" s="250" t="s">
        <v>151</v>
      </c>
      <c r="AU130" s="250" t="s">
        <v>83</v>
      </c>
      <c r="AV130" s="15" t="s">
        <v>81</v>
      </c>
      <c r="AW130" s="15" t="s">
        <v>30</v>
      </c>
      <c r="AX130" s="15" t="s">
        <v>73</v>
      </c>
      <c r="AY130" s="250" t="s">
        <v>143</v>
      </c>
    </row>
    <row r="131" spans="1:65" s="13" customFormat="1">
      <c r="B131" s="218"/>
      <c r="C131" s="219"/>
      <c r="D131" s="220" t="s">
        <v>151</v>
      </c>
      <c r="E131" s="221" t="s">
        <v>1</v>
      </c>
      <c r="F131" s="222" t="s">
        <v>1220</v>
      </c>
      <c r="G131" s="219"/>
      <c r="H131" s="223">
        <v>217.58</v>
      </c>
      <c r="I131" s="224"/>
      <c r="J131" s="219"/>
      <c r="K131" s="219"/>
      <c r="L131" s="225"/>
      <c r="M131" s="226"/>
      <c r="N131" s="227"/>
      <c r="O131" s="227"/>
      <c r="P131" s="227"/>
      <c r="Q131" s="227"/>
      <c r="R131" s="227"/>
      <c r="S131" s="227"/>
      <c r="T131" s="228"/>
      <c r="AT131" s="229" t="s">
        <v>151</v>
      </c>
      <c r="AU131" s="229" t="s">
        <v>83</v>
      </c>
      <c r="AV131" s="13" t="s">
        <v>83</v>
      </c>
      <c r="AW131" s="13" t="s">
        <v>30</v>
      </c>
      <c r="AX131" s="13" t="s">
        <v>73</v>
      </c>
      <c r="AY131" s="229" t="s">
        <v>143</v>
      </c>
    </row>
    <row r="132" spans="1:65" s="13" customFormat="1">
      <c r="B132" s="218"/>
      <c r="C132" s="219"/>
      <c r="D132" s="220" t="s">
        <v>151</v>
      </c>
      <c r="E132" s="221" t="s">
        <v>1</v>
      </c>
      <c r="F132" s="222" t="s">
        <v>1221</v>
      </c>
      <c r="G132" s="219"/>
      <c r="H132" s="223">
        <v>73.025000000000006</v>
      </c>
      <c r="I132" s="224"/>
      <c r="J132" s="219"/>
      <c r="K132" s="219"/>
      <c r="L132" s="225"/>
      <c r="M132" s="226"/>
      <c r="N132" s="227"/>
      <c r="O132" s="227"/>
      <c r="P132" s="227"/>
      <c r="Q132" s="227"/>
      <c r="R132" s="227"/>
      <c r="S132" s="227"/>
      <c r="T132" s="228"/>
      <c r="AT132" s="229" t="s">
        <v>151</v>
      </c>
      <c r="AU132" s="229" t="s">
        <v>83</v>
      </c>
      <c r="AV132" s="13" t="s">
        <v>83</v>
      </c>
      <c r="AW132" s="13" t="s">
        <v>30</v>
      </c>
      <c r="AX132" s="13" t="s">
        <v>73</v>
      </c>
      <c r="AY132" s="229" t="s">
        <v>143</v>
      </c>
    </row>
    <row r="133" spans="1:65" s="15" customFormat="1">
      <c r="B133" s="241"/>
      <c r="C133" s="242"/>
      <c r="D133" s="220" t="s">
        <v>151</v>
      </c>
      <c r="E133" s="243" t="s">
        <v>1</v>
      </c>
      <c r="F133" s="244" t="s">
        <v>1222</v>
      </c>
      <c r="G133" s="242"/>
      <c r="H133" s="243" t="s">
        <v>1</v>
      </c>
      <c r="I133" s="245"/>
      <c r="J133" s="242"/>
      <c r="K133" s="242"/>
      <c r="L133" s="246"/>
      <c r="M133" s="247"/>
      <c r="N133" s="248"/>
      <c r="O133" s="248"/>
      <c r="P133" s="248"/>
      <c r="Q133" s="248"/>
      <c r="R133" s="248"/>
      <c r="S133" s="248"/>
      <c r="T133" s="249"/>
      <c r="AT133" s="250" t="s">
        <v>151</v>
      </c>
      <c r="AU133" s="250" t="s">
        <v>83</v>
      </c>
      <c r="AV133" s="15" t="s">
        <v>81</v>
      </c>
      <c r="AW133" s="15" t="s">
        <v>30</v>
      </c>
      <c r="AX133" s="15" t="s">
        <v>73</v>
      </c>
      <c r="AY133" s="250" t="s">
        <v>143</v>
      </c>
    </row>
    <row r="134" spans="1:65" s="13" customFormat="1">
      <c r="B134" s="218"/>
      <c r="C134" s="219"/>
      <c r="D134" s="220" t="s">
        <v>151</v>
      </c>
      <c r="E134" s="221" t="s">
        <v>1</v>
      </c>
      <c r="F134" s="222" t="s">
        <v>1223</v>
      </c>
      <c r="G134" s="219"/>
      <c r="H134" s="223">
        <v>591.36</v>
      </c>
      <c r="I134" s="224"/>
      <c r="J134" s="219"/>
      <c r="K134" s="219"/>
      <c r="L134" s="225"/>
      <c r="M134" s="226"/>
      <c r="N134" s="227"/>
      <c r="O134" s="227"/>
      <c r="P134" s="227"/>
      <c r="Q134" s="227"/>
      <c r="R134" s="227"/>
      <c r="S134" s="227"/>
      <c r="T134" s="228"/>
      <c r="AT134" s="229" t="s">
        <v>151</v>
      </c>
      <c r="AU134" s="229" t="s">
        <v>83</v>
      </c>
      <c r="AV134" s="13" t="s">
        <v>83</v>
      </c>
      <c r="AW134" s="13" t="s">
        <v>30</v>
      </c>
      <c r="AX134" s="13" t="s">
        <v>73</v>
      </c>
      <c r="AY134" s="229" t="s">
        <v>143</v>
      </c>
    </row>
    <row r="135" spans="1:65" s="13" customFormat="1">
      <c r="B135" s="218"/>
      <c r="C135" s="219"/>
      <c r="D135" s="220" t="s">
        <v>151</v>
      </c>
      <c r="E135" s="221" t="s">
        <v>1</v>
      </c>
      <c r="F135" s="222" t="s">
        <v>1224</v>
      </c>
      <c r="G135" s="219"/>
      <c r="H135" s="223">
        <v>79.86</v>
      </c>
      <c r="I135" s="224"/>
      <c r="J135" s="219"/>
      <c r="K135" s="219"/>
      <c r="L135" s="225"/>
      <c r="M135" s="226"/>
      <c r="N135" s="227"/>
      <c r="O135" s="227"/>
      <c r="P135" s="227"/>
      <c r="Q135" s="227"/>
      <c r="R135" s="227"/>
      <c r="S135" s="227"/>
      <c r="T135" s="228"/>
      <c r="AT135" s="229" t="s">
        <v>151</v>
      </c>
      <c r="AU135" s="229" t="s">
        <v>83</v>
      </c>
      <c r="AV135" s="13" t="s">
        <v>83</v>
      </c>
      <c r="AW135" s="13" t="s">
        <v>30</v>
      </c>
      <c r="AX135" s="13" t="s">
        <v>73</v>
      </c>
      <c r="AY135" s="229" t="s">
        <v>143</v>
      </c>
    </row>
    <row r="136" spans="1:65" s="13" customFormat="1">
      <c r="B136" s="218"/>
      <c r="C136" s="219"/>
      <c r="D136" s="220" t="s">
        <v>151</v>
      </c>
      <c r="E136" s="221" t="s">
        <v>1</v>
      </c>
      <c r="F136" s="222" t="s">
        <v>1225</v>
      </c>
      <c r="G136" s="219"/>
      <c r="H136" s="223">
        <v>43.2</v>
      </c>
      <c r="I136" s="224"/>
      <c r="J136" s="219"/>
      <c r="K136" s="219"/>
      <c r="L136" s="225"/>
      <c r="M136" s="226"/>
      <c r="N136" s="227"/>
      <c r="O136" s="227"/>
      <c r="P136" s="227"/>
      <c r="Q136" s="227"/>
      <c r="R136" s="227"/>
      <c r="S136" s="227"/>
      <c r="T136" s="228"/>
      <c r="AT136" s="229" t="s">
        <v>151</v>
      </c>
      <c r="AU136" s="229" t="s">
        <v>83</v>
      </c>
      <c r="AV136" s="13" t="s">
        <v>83</v>
      </c>
      <c r="AW136" s="13" t="s">
        <v>30</v>
      </c>
      <c r="AX136" s="13" t="s">
        <v>73</v>
      </c>
      <c r="AY136" s="229" t="s">
        <v>143</v>
      </c>
    </row>
    <row r="137" spans="1:65" s="14" customFormat="1">
      <c r="B137" s="230"/>
      <c r="C137" s="231"/>
      <c r="D137" s="220" t="s">
        <v>151</v>
      </c>
      <c r="E137" s="232" t="s">
        <v>1</v>
      </c>
      <c r="F137" s="233" t="s">
        <v>155</v>
      </c>
      <c r="G137" s="231"/>
      <c r="H137" s="234">
        <v>1005.0250000000001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AT137" s="240" t="s">
        <v>151</v>
      </c>
      <c r="AU137" s="240" t="s">
        <v>83</v>
      </c>
      <c r="AV137" s="14" t="s">
        <v>149</v>
      </c>
      <c r="AW137" s="14" t="s">
        <v>30</v>
      </c>
      <c r="AX137" s="14" t="s">
        <v>81</v>
      </c>
      <c r="AY137" s="240" t="s">
        <v>143</v>
      </c>
    </row>
    <row r="138" spans="1:65" s="2" customFormat="1" ht="16.5" customHeight="1">
      <c r="A138" s="34"/>
      <c r="B138" s="35"/>
      <c r="C138" s="204" t="s">
        <v>161</v>
      </c>
      <c r="D138" s="204" t="s">
        <v>145</v>
      </c>
      <c r="E138" s="205" t="s">
        <v>1226</v>
      </c>
      <c r="F138" s="206" t="s">
        <v>1227</v>
      </c>
      <c r="G138" s="207" t="s">
        <v>206</v>
      </c>
      <c r="H138" s="208">
        <v>330.625</v>
      </c>
      <c r="I138" s="209"/>
      <c r="J138" s="210">
        <f>ROUND(I138*H138,2)</f>
        <v>0</v>
      </c>
      <c r="K138" s="211"/>
      <c r="L138" s="39"/>
      <c r="M138" s="212" t="s">
        <v>1</v>
      </c>
      <c r="N138" s="213" t="s">
        <v>38</v>
      </c>
      <c r="O138" s="71"/>
      <c r="P138" s="214">
        <f>O138*H138</f>
        <v>0</v>
      </c>
      <c r="Q138" s="214">
        <v>0</v>
      </c>
      <c r="R138" s="214">
        <f>Q138*H138</f>
        <v>0</v>
      </c>
      <c r="S138" s="214">
        <v>7.0000000000000007E-2</v>
      </c>
      <c r="T138" s="215">
        <f>S138*H138</f>
        <v>23.143750000000001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6" t="s">
        <v>149</v>
      </c>
      <c r="AT138" s="216" t="s">
        <v>145</v>
      </c>
      <c r="AU138" s="216" t="s">
        <v>83</v>
      </c>
      <c r="AY138" s="17" t="s">
        <v>143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7" t="s">
        <v>81</v>
      </c>
      <c r="BK138" s="217">
        <f>ROUND(I138*H138,2)</f>
        <v>0</v>
      </c>
      <c r="BL138" s="17" t="s">
        <v>149</v>
      </c>
      <c r="BM138" s="216" t="s">
        <v>1228</v>
      </c>
    </row>
    <row r="139" spans="1:65" s="15" customFormat="1">
      <c r="B139" s="241"/>
      <c r="C139" s="242"/>
      <c r="D139" s="220" t="s">
        <v>151</v>
      </c>
      <c r="E139" s="243" t="s">
        <v>1</v>
      </c>
      <c r="F139" s="244" t="s">
        <v>1229</v>
      </c>
      <c r="G139" s="242"/>
      <c r="H139" s="243" t="s">
        <v>1</v>
      </c>
      <c r="I139" s="245"/>
      <c r="J139" s="242"/>
      <c r="K139" s="242"/>
      <c r="L139" s="246"/>
      <c r="M139" s="247"/>
      <c r="N139" s="248"/>
      <c r="O139" s="248"/>
      <c r="P139" s="248"/>
      <c r="Q139" s="248"/>
      <c r="R139" s="248"/>
      <c r="S139" s="248"/>
      <c r="T139" s="249"/>
      <c r="AT139" s="250" t="s">
        <v>151</v>
      </c>
      <c r="AU139" s="250" t="s">
        <v>83</v>
      </c>
      <c r="AV139" s="15" t="s">
        <v>81</v>
      </c>
      <c r="AW139" s="15" t="s">
        <v>30</v>
      </c>
      <c r="AX139" s="15" t="s">
        <v>73</v>
      </c>
      <c r="AY139" s="250" t="s">
        <v>143</v>
      </c>
    </row>
    <row r="140" spans="1:65" s="13" customFormat="1">
      <c r="B140" s="218"/>
      <c r="C140" s="219"/>
      <c r="D140" s="220" t="s">
        <v>151</v>
      </c>
      <c r="E140" s="221" t="s">
        <v>1</v>
      </c>
      <c r="F140" s="222" t="s">
        <v>1230</v>
      </c>
      <c r="G140" s="219"/>
      <c r="H140" s="223">
        <v>49.024999999999999</v>
      </c>
      <c r="I140" s="224"/>
      <c r="J140" s="219"/>
      <c r="K140" s="219"/>
      <c r="L140" s="225"/>
      <c r="M140" s="226"/>
      <c r="N140" s="227"/>
      <c r="O140" s="227"/>
      <c r="P140" s="227"/>
      <c r="Q140" s="227"/>
      <c r="R140" s="227"/>
      <c r="S140" s="227"/>
      <c r="T140" s="228"/>
      <c r="AT140" s="229" t="s">
        <v>151</v>
      </c>
      <c r="AU140" s="229" t="s">
        <v>83</v>
      </c>
      <c r="AV140" s="13" t="s">
        <v>83</v>
      </c>
      <c r="AW140" s="13" t="s">
        <v>30</v>
      </c>
      <c r="AX140" s="13" t="s">
        <v>73</v>
      </c>
      <c r="AY140" s="229" t="s">
        <v>143</v>
      </c>
    </row>
    <row r="141" spans="1:65" s="15" customFormat="1">
      <c r="B141" s="241"/>
      <c r="C141" s="242"/>
      <c r="D141" s="220" t="s">
        <v>151</v>
      </c>
      <c r="E141" s="243" t="s">
        <v>1</v>
      </c>
      <c r="F141" s="244" t="s">
        <v>1231</v>
      </c>
      <c r="G141" s="242"/>
      <c r="H141" s="243" t="s">
        <v>1</v>
      </c>
      <c r="I141" s="245"/>
      <c r="J141" s="242"/>
      <c r="K141" s="242"/>
      <c r="L141" s="246"/>
      <c r="M141" s="247"/>
      <c r="N141" s="248"/>
      <c r="O141" s="248"/>
      <c r="P141" s="248"/>
      <c r="Q141" s="248"/>
      <c r="R141" s="248"/>
      <c r="S141" s="248"/>
      <c r="T141" s="249"/>
      <c r="AT141" s="250" t="s">
        <v>151</v>
      </c>
      <c r="AU141" s="250" t="s">
        <v>83</v>
      </c>
      <c r="AV141" s="15" t="s">
        <v>81</v>
      </c>
      <c r="AW141" s="15" t="s">
        <v>30</v>
      </c>
      <c r="AX141" s="15" t="s">
        <v>73</v>
      </c>
      <c r="AY141" s="250" t="s">
        <v>143</v>
      </c>
    </row>
    <row r="142" spans="1:65" s="13" customFormat="1">
      <c r="B142" s="218"/>
      <c r="C142" s="219"/>
      <c r="D142" s="220" t="s">
        <v>151</v>
      </c>
      <c r="E142" s="221" t="s">
        <v>1</v>
      </c>
      <c r="F142" s="222" t="s">
        <v>1232</v>
      </c>
      <c r="G142" s="219"/>
      <c r="H142" s="223">
        <v>281.60000000000002</v>
      </c>
      <c r="I142" s="224"/>
      <c r="J142" s="219"/>
      <c r="K142" s="219"/>
      <c r="L142" s="225"/>
      <c r="M142" s="226"/>
      <c r="N142" s="227"/>
      <c r="O142" s="227"/>
      <c r="P142" s="227"/>
      <c r="Q142" s="227"/>
      <c r="R142" s="227"/>
      <c r="S142" s="227"/>
      <c r="T142" s="228"/>
      <c r="AT142" s="229" t="s">
        <v>151</v>
      </c>
      <c r="AU142" s="229" t="s">
        <v>83</v>
      </c>
      <c r="AV142" s="13" t="s">
        <v>83</v>
      </c>
      <c r="AW142" s="13" t="s">
        <v>30</v>
      </c>
      <c r="AX142" s="13" t="s">
        <v>73</v>
      </c>
      <c r="AY142" s="229" t="s">
        <v>143</v>
      </c>
    </row>
    <row r="143" spans="1:65" s="14" customFormat="1">
      <c r="B143" s="230"/>
      <c r="C143" s="231"/>
      <c r="D143" s="220" t="s">
        <v>151</v>
      </c>
      <c r="E143" s="232" t="s">
        <v>1</v>
      </c>
      <c r="F143" s="233" t="s">
        <v>155</v>
      </c>
      <c r="G143" s="231"/>
      <c r="H143" s="234">
        <v>330.625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AT143" s="240" t="s">
        <v>151</v>
      </c>
      <c r="AU143" s="240" t="s">
        <v>83</v>
      </c>
      <c r="AV143" s="14" t="s">
        <v>149</v>
      </c>
      <c r="AW143" s="14" t="s">
        <v>30</v>
      </c>
      <c r="AX143" s="14" t="s">
        <v>81</v>
      </c>
      <c r="AY143" s="240" t="s">
        <v>143</v>
      </c>
    </row>
    <row r="144" spans="1:65" s="2" customFormat="1" ht="16.5" customHeight="1">
      <c r="A144" s="34"/>
      <c r="B144" s="35"/>
      <c r="C144" s="204" t="s">
        <v>149</v>
      </c>
      <c r="D144" s="204" t="s">
        <v>145</v>
      </c>
      <c r="E144" s="205" t="s">
        <v>1233</v>
      </c>
      <c r="F144" s="206" t="s">
        <v>1234</v>
      </c>
      <c r="G144" s="207" t="s">
        <v>206</v>
      </c>
      <c r="H144" s="208">
        <v>590.24300000000005</v>
      </c>
      <c r="I144" s="209"/>
      <c r="J144" s="210">
        <f>ROUND(I144*H144,2)</f>
        <v>0</v>
      </c>
      <c r="K144" s="211"/>
      <c r="L144" s="39"/>
      <c r="M144" s="212" t="s">
        <v>1</v>
      </c>
      <c r="N144" s="213" t="s">
        <v>38</v>
      </c>
      <c r="O144" s="71"/>
      <c r="P144" s="214">
        <f>O144*H144</f>
        <v>0</v>
      </c>
      <c r="Q144" s="214">
        <v>9.8999999999999999E-4</v>
      </c>
      <c r="R144" s="214">
        <f>Q144*H144</f>
        <v>0.58434057000000006</v>
      </c>
      <c r="S144" s="214">
        <v>0</v>
      </c>
      <c r="T144" s="215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6" t="s">
        <v>149</v>
      </c>
      <c r="AT144" s="216" t="s">
        <v>145</v>
      </c>
      <c r="AU144" s="216" t="s">
        <v>83</v>
      </c>
      <c r="AY144" s="17" t="s">
        <v>143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7" t="s">
        <v>81</v>
      </c>
      <c r="BK144" s="217">
        <f>ROUND(I144*H144,2)</f>
        <v>0</v>
      </c>
      <c r="BL144" s="17" t="s">
        <v>149</v>
      </c>
      <c r="BM144" s="216" t="s">
        <v>1235</v>
      </c>
    </row>
    <row r="145" spans="1:65" s="15" customFormat="1">
      <c r="B145" s="241"/>
      <c r="C145" s="242"/>
      <c r="D145" s="220" t="s">
        <v>151</v>
      </c>
      <c r="E145" s="243" t="s">
        <v>1</v>
      </c>
      <c r="F145" s="244" t="s">
        <v>1236</v>
      </c>
      <c r="G145" s="242"/>
      <c r="H145" s="243" t="s">
        <v>1</v>
      </c>
      <c r="I145" s="245"/>
      <c r="J145" s="242"/>
      <c r="K145" s="242"/>
      <c r="L145" s="246"/>
      <c r="M145" s="247"/>
      <c r="N145" s="248"/>
      <c r="O145" s="248"/>
      <c r="P145" s="248"/>
      <c r="Q145" s="248"/>
      <c r="R145" s="248"/>
      <c r="S145" s="248"/>
      <c r="T145" s="249"/>
      <c r="AT145" s="250" t="s">
        <v>151</v>
      </c>
      <c r="AU145" s="250" t="s">
        <v>83</v>
      </c>
      <c r="AV145" s="15" t="s">
        <v>81</v>
      </c>
      <c r="AW145" s="15" t="s">
        <v>30</v>
      </c>
      <c r="AX145" s="15" t="s">
        <v>73</v>
      </c>
      <c r="AY145" s="250" t="s">
        <v>143</v>
      </c>
    </row>
    <row r="146" spans="1:65" s="13" customFormat="1">
      <c r="B146" s="218"/>
      <c r="C146" s="219"/>
      <c r="D146" s="220" t="s">
        <v>151</v>
      </c>
      <c r="E146" s="221" t="s">
        <v>1</v>
      </c>
      <c r="F146" s="222" t="s">
        <v>1237</v>
      </c>
      <c r="G146" s="219"/>
      <c r="H146" s="223">
        <v>590.24300000000005</v>
      </c>
      <c r="I146" s="224"/>
      <c r="J146" s="219"/>
      <c r="K146" s="219"/>
      <c r="L146" s="225"/>
      <c r="M146" s="226"/>
      <c r="N146" s="227"/>
      <c r="O146" s="227"/>
      <c r="P146" s="227"/>
      <c r="Q146" s="227"/>
      <c r="R146" s="227"/>
      <c r="S146" s="227"/>
      <c r="T146" s="228"/>
      <c r="AT146" s="229" t="s">
        <v>151</v>
      </c>
      <c r="AU146" s="229" t="s">
        <v>83</v>
      </c>
      <c r="AV146" s="13" t="s">
        <v>83</v>
      </c>
      <c r="AW146" s="13" t="s">
        <v>30</v>
      </c>
      <c r="AX146" s="13" t="s">
        <v>73</v>
      </c>
      <c r="AY146" s="229" t="s">
        <v>143</v>
      </c>
    </row>
    <row r="147" spans="1:65" s="2" customFormat="1" ht="16.5" customHeight="1">
      <c r="A147" s="34"/>
      <c r="B147" s="35"/>
      <c r="C147" s="204" t="s">
        <v>170</v>
      </c>
      <c r="D147" s="204" t="s">
        <v>145</v>
      </c>
      <c r="E147" s="205" t="s">
        <v>1238</v>
      </c>
      <c r="F147" s="206" t="s">
        <v>1239</v>
      </c>
      <c r="G147" s="207" t="s">
        <v>206</v>
      </c>
      <c r="H147" s="208">
        <v>1335.65</v>
      </c>
      <c r="I147" s="209"/>
      <c r="J147" s="210">
        <f>ROUND(I147*H147,2)</f>
        <v>0</v>
      </c>
      <c r="K147" s="211"/>
      <c r="L147" s="39"/>
      <c r="M147" s="212" t="s">
        <v>1</v>
      </c>
      <c r="N147" s="213" t="s">
        <v>38</v>
      </c>
      <c r="O147" s="71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6" t="s">
        <v>149</v>
      </c>
      <c r="AT147" s="216" t="s">
        <v>145</v>
      </c>
      <c r="AU147" s="216" t="s">
        <v>83</v>
      </c>
      <c r="AY147" s="17" t="s">
        <v>143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7" t="s">
        <v>81</v>
      </c>
      <c r="BK147" s="217">
        <f>ROUND(I147*H147,2)</f>
        <v>0</v>
      </c>
      <c r="BL147" s="17" t="s">
        <v>149</v>
      </c>
      <c r="BM147" s="216" t="s">
        <v>1240</v>
      </c>
    </row>
    <row r="148" spans="1:65" s="13" customFormat="1">
      <c r="B148" s="218"/>
      <c r="C148" s="219"/>
      <c r="D148" s="220" t="s">
        <v>151</v>
      </c>
      <c r="E148" s="221" t="s">
        <v>1</v>
      </c>
      <c r="F148" s="222" t="s">
        <v>1241</v>
      </c>
      <c r="G148" s="219"/>
      <c r="H148" s="223">
        <v>1335.65</v>
      </c>
      <c r="I148" s="224"/>
      <c r="J148" s="219"/>
      <c r="K148" s="219"/>
      <c r="L148" s="225"/>
      <c r="M148" s="226"/>
      <c r="N148" s="227"/>
      <c r="O148" s="227"/>
      <c r="P148" s="227"/>
      <c r="Q148" s="227"/>
      <c r="R148" s="227"/>
      <c r="S148" s="227"/>
      <c r="T148" s="228"/>
      <c r="AT148" s="229" t="s">
        <v>151</v>
      </c>
      <c r="AU148" s="229" t="s">
        <v>83</v>
      </c>
      <c r="AV148" s="13" t="s">
        <v>83</v>
      </c>
      <c r="AW148" s="13" t="s">
        <v>30</v>
      </c>
      <c r="AX148" s="13" t="s">
        <v>81</v>
      </c>
      <c r="AY148" s="229" t="s">
        <v>143</v>
      </c>
    </row>
    <row r="149" spans="1:65" s="2" customFormat="1" ht="16.5" customHeight="1">
      <c r="A149" s="34"/>
      <c r="B149" s="35"/>
      <c r="C149" s="204" t="s">
        <v>176</v>
      </c>
      <c r="D149" s="204" t="s">
        <v>145</v>
      </c>
      <c r="E149" s="205" t="s">
        <v>640</v>
      </c>
      <c r="F149" s="206" t="s">
        <v>641</v>
      </c>
      <c r="G149" s="207" t="s">
        <v>206</v>
      </c>
      <c r="H149" s="208">
        <v>996.02</v>
      </c>
      <c r="I149" s="209"/>
      <c r="J149" s="210">
        <f>ROUND(I149*H149,2)</f>
        <v>0</v>
      </c>
      <c r="K149" s="211"/>
      <c r="L149" s="39"/>
      <c r="M149" s="212" t="s">
        <v>1</v>
      </c>
      <c r="N149" s="213" t="s">
        <v>38</v>
      </c>
      <c r="O149" s="71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6" t="s">
        <v>149</v>
      </c>
      <c r="AT149" s="216" t="s">
        <v>145</v>
      </c>
      <c r="AU149" s="216" t="s">
        <v>83</v>
      </c>
      <c r="AY149" s="17" t="s">
        <v>143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7" t="s">
        <v>81</v>
      </c>
      <c r="BK149" s="217">
        <f>ROUND(I149*H149,2)</f>
        <v>0</v>
      </c>
      <c r="BL149" s="17" t="s">
        <v>149</v>
      </c>
      <c r="BM149" s="216" t="s">
        <v>1242</v>
      </c>
    </row>
    <row r="150" spans="1:65" s="2" customFormat="1" ht="19.5">
      <c r="A150" s="34"/>
      <c r="B150" s="35"/>
      <c r="C150" s="36"/>
      <c r="D150" s="220" t="s">
        <v>298</v>
      </c>
      <c r="E150" s="36"/>
      <c r="F150" s="262" t="s">
        <v>1243</v>
      </c>
      <c r="G150" s="36"/>
      <c r="H150" s="36"/>
      <c r="I150" s="115"/>
      <c r="J150" s="36"/>
      <c r="K150" s="36"/>
      <c r="L150" s="39"/>
      <c r="M150" s="263"/>
      <c r="N150" s="264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298</v>
      </c>
      <c r="AU150" s="17" t="s">
        <v>83</v>
      </c>
    </row>
    <row r="151" spans="1:65" s="15" customFormat="1">
      <c r="B151" s="241"/>
      <c r="C151" s="242"/>
      <c r="D151" s="220" t="s">
        <v>151</v>
      </c>
      <c r="E151" s="243" t="s">
        <v>1</v>
      </c>
      <c r="F151" s="244" t="s">
        <v>1222</v>
      </c>
      <c r="G151" s="242"/>
      <c r="H151" s="243" t="s">
        <v>1</v>
      </c>
      <c r="I151" s="245"/>
      <c r="J151" s="242"/>
      <c r="K151" s="242"/>
      <c r="L151" s="246"/>
      <c r="M151" s="247"/>
      <c r="N151" s="248"/>
      <c r="O151" s="248"/>
      <c r="P151" s="248"/>
      <c r="Q151" s="248"/>
      <c r="R151" s="248"/>
      <c r="S151" s="248"/>
      <c r="T151" s="249"/>
      <c r="AT151" s="250" t="s">
        <v>151</v>
      </c>
      <c r="AU151" s="250" t="s">
        <v>83</v>
      </c>
      <c r="AV151" s="15" t="s">
        <v>81</v>
      </c>
      <c r="AW151" s="15" t="s">
        <v>30</v>
      </c>
      <c r="AX151" s="15" t="s">
        <v>73</v>
      </c>
      <c r="AY151" s="250" t="s">
        <v>143</v>
      </c>
    </row>
    <row r="152" spans="1:65" s="13" customFormat="1">
      <c r="B152" s="218"/>
      <c r="C152" s="219"/>
      <c r="D152" s="220" t="s">
        <v>151</v>
      </c>
      <c r="E152" s="221" t="s">
        <v>1</v>
      </c>
      <c r="F152" s="222" t="s">
        <v>1223</v>
      </c>
      <c r="G152" s="219"/>
      <c r="H152" s="223">
        <v>591.36</v>
      </c>
      <c r="I152" s="224"/>
      <c r="J152" s="219"/>
      <c r="K152" s="219"/>
      <c r="L152" s="225"/>
      <c r="M152" s="226"/>
      <c r="N152" s="227"/>
      <c r="O152" s="227"/>
      <c r="P152" s="227"/>
      <c r="Q152" s="227"/>
      <c r="R152" s="227"/>
      <c r="S152" s="227"/>
      <c r="T152" s="228"/>
      <c r="AT152" s="229" t="s">
        <v>151</v>
      </c>
      <c r="AU152" s="229" t="s">
        <v>83</v>
      </c>
      <c r="AV152" s="13" t="s">
        <v>83</v>
      </c>
      <c r="AW152" s="13" t="s">
        <v>30</v>
      </c>
      <c r="AX152" s="13" t="s">
        <v>73</v>
      </c>
      <c r="AY152" s="229" t="s">
        <v>143</v>
      </c>
    </row>
    <row r="153" spans="1:65" s="13" customFormat="1">
      <c r="B153" s="218"/>
      <c r="C153" s="219"/>
      <c r="D153" s="220" t="s">
        <v>151</v>
      </c>
      <c r="E153" s="221" t="s">
        <v>1</v>
      </c>
      <c r="F153" s="222" t="s">
        <v>1224</v>
      </c>
      <c r="G153" s="219"/>
      <c r="H153" s="223">
        <v>79.86</v>
      </c>
      <c r="I153" s="224"/>
      <c r="J153" s="219"/>
      <c r="K153" s="219"/>
      <c r="L153" s="225"/>
      <c r="M153" s="226"/>
      <c r="N153" s="227"/>
      <c r="O153" s="227"/>
      <c r="P153" s="227"/>
      <c r="Q153" s="227"/>
      <c r="R153" s="227"/>
      <c r="S153" s="227"/>
      <c r="T153" s="228"/>
      <c r="AT153" s="229" t="s">
        <v>151</v>
      </c>
      <c r="AU153" s="229" t="s">
        <v>83</v>
      </c>
      <c r="AV153" s="13" t="s">
        <v>83</v>
      </c>
      <c r="AW153" s="13" t="s">
        <v>30</v>
      </c>
      <c r="AX153" s="13" t="s">
        <v>73</v>
      </c>
      <c r="AY153" s="229" t="s">
        <v>143</v>
      </c>
    </row>
    <row r="154" spans="1:65" s="13" customFormat="1">
      <c r="B154" s="218"/>
      <c r="C154" s="219"/>
      <c r="D154" s="220" t="s">
        <v>151</v>
      </c>
      <c r="E154" s="221" t="s">
        <v>1</v>
      </c>
      <c r="F154" s="222" t="s">
        <v>1244</v>
      </c>
      <c r="G154" s="219"/>
      <c r="H154" s="223">
        <v>43.2</v>
      </c>
      <c r="I154" s="224"/>
      <c r="J154" s="219"/>
      <c r="K154" s="219"/>
      <c r="L154" s="225"/>
      <c r="M154" s="226"/>
      <c r="N154" s="227"/>
      <c r="O154" s="227"/>
      <c r="P154" s="227"/>
      <c r="Q154" s="227"/>
      <c r="R154" s="227"/>
      <c r="S154" s="227"/>
      <c r="T154" s="228"/>
      <c r="AT154" s="229" t="s">
        <v>151</v>
      </c>
      <c r="AU154" s="229" t="s">
        <v>83</v>
      </c>
      <c r="AV154" s="13" t="s">
        <v>83</v>
      </c>
      <c r="AW154" s="13" t="s">
        <v>30</v>
      </c>
      <c r="AX154" s="13" t="s">
        <v>73</v>
      </c>
      <c r="AY154" s="229" t="s">
        <v>143</v>
      </c>
    </row>
    <row r="155" spans="1:65" s="15" customFormat="1">
      <c r="B155" s="241"/>
      <c r="C155" s="242"/>
      <c r="D155" s="220" t="s">
        <v>151</v>
      </c>
      <c r="E155" s="243" t="s">
        <v>1</v>
      </c>
      <c r="F155" s="244" t="s">
        <v>1231</v>
      </c>
      <c r="G155" s="242"/>
      <c r="H155" s="243" t="s">
        <v>1</v>
      </c>
      <c r="I155" s="245"/>
      <c r="J155" s="242"/>
      <c r="K155" s="242"/>
      <c r="L155" s="246"/>
      <c r="M155" s="247"/>
      <c r="N155" s="248"/>
      <c r="O155" s="248"/>
      <c r="P155" s="248"/>
      <c r="Q155" s="248"/>
      <c r="R155" s="248"/>
      <c r="S155" s="248"/>
      <c r="T155" s="249"/>
      <c r="AT155" s="250" t="s">
        <v>151</v>
      </c>
      <c r="AU155" s="250" t="s">
        <v>83</v>
      </c>
      <c r="AV155" s="15" t="s">
        <v>81</v>
      </c>
      <c r="AW155" s="15" t="s">
        <v>30</v>
      </c>
      <c r="AX155" s="15" t="s">
        <v>73</v>
      </c>
      <c r="AY155" s="250" t="s">
        <v>143</v>
      </c>
    </row>
    <row r="156" spans="1:65" s="13" customFormat="1">
      <c r="B156" s="218"/>
      <c r="C156" s="219"/>
      <c r="D156" s="220" t="s">
        <v>151</v>
      </c>
      <c r="E156" s="221" t="s">
        <v>1</v>
      </c>
      <c r="F156" s="222" t="s">
        <v>1232</v>
      </c>
      <c r="G156" s="219"/>
      <c r="H156" s="223">
        <v>281.60000000000002</v>
      </c>
      <c r="I156" s="224"/>
      <c r="J156" s="219"/>
      <c r="K156" s="219"/>
      <c r="L156" s="225"/>
      <c r="M156" s="226"/>
      <c r="N156" s="227"/>
      <c r="O156" s="227"/>
      <c r="P156" s="227"/>
      <c r="Q156" s="227"/>
      <c r="R156" s="227"/>
      <c r="S156" s="227"/>
      <c r="T156" s="228"/>
      <c r="AT156" s="229" t="s">
        <v>151</v>
      </c>
      <c r="AU156" s="229" t="s">
        <v>83</v>
      </c>
      <c r="AV156" s="13" t="s">
        <v>83</v>
      </c>
      <c r="AW156" s="13" t="s">
        <v>30</v>
      </c>
      <c r="AX156" s="13" t="s">
        <v>73</v>
      </c>
      <c r="AY156" s="229" t="s">
        <v>143</v>
      </c>
    </row>
    <row r="157" spans="1:65" s="14" customFormat="1">
      <c r="B157" s="230"/>
      <c r="C157" s="231"/>
      <c r="D157" s="220" t="s">
        <v>151</v>
      </c>
      <c r="E157" s="232" t="s">
        <v>1</v>
      </c>
      <c r="F157" s="233" t="s">
        <v>155</v>
      </c>
      <c r="G157" s="231"/>
      <c r="H157" s="234">
        <v>996.0200000000001</v>
      </c>
      <c r="I157" s="235"/>
      <c r="J157" s="231"/>
      <c r="K157" s="231"/>
      <c r="L157" s="236"/>
      <c r="M157" s="237"/>
      <c r="N157" s="238"/>
      <c r="O157" s="238"/>
      <c r="P157" s="238"/>
      <c r="Q157" s="238"/>
      <c r="R157" s="238"/>
      <c r="S157" s="238"/>
      <c r="T157" s="239"/>
      <c r="AT157" s="240" t="s">
        <v>151</v>
      </c>
      <c r="AU157" s="240" t="s">
        <v>83</v>
      </c>
      <c r="AV157" s="14" t="s">
        <v>149</v>
      </c>
      <c r="AW157" s="14" t="s">
        <v>30</v>
      </c>
      <c r="AX157" s="14" t="s">
        <v>81</v>
      </c>
      <c r="AY157" s="240" t="s">
        <v>143</v>
      </c>
    </row>
    <row r="158" spans="1:65" s="2" customFormat="1" ht="16.5" customHeight="1">
      <c r="A158" s="34"/>
      <c r="B158" s="35"/>
      <c r="C158" s="204" t="s">
        <v>180</v>
      </c>
      <c r="D158" s="204" t="s">
        <v>145</v>
      </c>
      <c r="E158" s="205" t="s">
        <v>1245</v>
      </c>
      <c r="F158" s="206" t="s">
        <v>1246</v>
      </c>
      <c r="G158" s="207" t="s">
        <v>469</v>
      </c>
      <c r="H158" s="208">
        <v>46</v>
      </c>
      <c r="I158" s="209"/>
      <c r="J158" s="210">
        <f>ROUND(I158*H158,2)</f>
        <v>0</v>
      </c>
      <c r="K158" s="211"/>
      <c r="L158" s="39"/>
      <c r="M158" s="212" t="s">
        <v>1</v>
      </c>
      <c r="N158" s="213" t="s">
        <v>38</v>
      </c>
      <c r="O158" s="71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6" t="s">
        <v>149</v>
      </c>
      <c r="AT158" s="216" t="s">
        <v>145</v>
      </c>
      <c r="AU158" s="216" t="s">
        <v>83</v>
      </c>
      <c r="AY158" s="17" t="s">
        <v>143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7" t="s">
        <v>81</v>
      </c>
      <c r="BK158" s="217">
        <f>ROUND(I158*H158,2)</f>
        <v>0</v>
      </c>
      <c r="BL158" s="17" t="s">
        <v>149</v>
      </c>
      <c r="BM158" s="216" t="s">
        <v>1247</v>
      </c>
    </row>
    <row r="159" spans="1:65" s="2" customFormat="1" ht="29.25">
      <c r="A159" s="34"/>
      <c r="B159" s="35"/>
      <c r="C159" s="36"/>
      <c r="D159" s="220" t="s">
        <v>298</v>
      </c>
      <c r="E159" s="36"/>
      <c r="F159" s="262" t="s">
        <v>735</v>
      </c>
      <c r="G159" s="36"/>
      <c r="H159" s="36"/>
      <c r="I159" s="115"/>
      <c r="J159" s="36"/>
      <c r="K159" s="36"/>
      <c r="L159" s="39"/>
      <c r="M159" s="263"/>
      <c r="N159" s="264"/>
      <c r="O159" s="71"/>
      <c r="P159" s="71"/>
      <c r="Q159" s="71"/>
      <c r="R159" s="71"/>
      <c r="S159" s="71"/>
      <c r="T159" s="72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298</v>
      </c>
      <c r="AU159" s="17" t="s">
        <v>83</v>
      </c>
    </row>
    <row r="160" spans="1:65" s="13" customFormat="1">
      <c r="B160" s="218"/>
      <c r="C160" s="219"/>
      <c r="D160" s="220" t="s">
        <v>151</v>
      </c>
      <c r="E160" s="221" t="s">
        <v>1</v>
      </c>
      <c r="F160" s="222" t="s">
        <v>1248</v>
      </c>
      <c r="G160" s="219"/>
      <c r="H160" s="223">
        <v>46</v>
      </c>
      <c r="I160" s="224"/>
      <c r="J160" s="219"/>
      <c r="K160" s="219"/>
      <c r="L160" s="225"/>
      <c r="M160" s="226"/>
      <c r="N160" s="227"/>
      <c r="O160" s="227"/>
      <c r="P160" s="227"/>
      <c r="Q160" s="227"/>
      <c r="R160" s="227"/>
      <c r="S160" s="227"/>
      <c r="T160" s="228"/>
      <c r="AT160" s="229" t="s">
        <v>151</v>
      </c>
      <c r="AU160" s="229" t="s">
        <v>83</v>
      </c>
      <c r="AV160" s="13" t="s">
        <v>83</v>
      </c>
      <c r="AW160" s="13" t="s">
        <v>30</v>
      </c>
      <c r="AX160" s="13" t="s">
        <v>81</v>
      </c>
      <c r="AY160" s="229" t="s">
        <v>143</v>
      </c>
    </row>
    <row r="161" spans="1:65" s="12" customFormat="1" ht="22.9" customHeight="1">
      <c r="B161" s="188"/>
      <c r="C161" s="189"/>
      <c r="D161" s="190" t="s">
        <v>72</v>
      </c>
      <c r="E161" s="202" t="s">
        <v>762</v>
      </c>
      <c r="F161" s="202" t="s">
        <v>763</v>
      </c>
      <c r="G161" s="189"/>
      <c r="H161" s="189"/>
      <c r="I161" s="192"/>
      <c r="J161" s="203">
        <f>BK161</f>
        <v>0</v>
      </c>
      <c r="K161" s="189"/>
      <c r="L161" s="194"/>
      <c r="M161" s="195"/>
      <c r="N161" s="196"/>
      <c r="O161" s="196"/>
      <c r="P161" s="197">
        <f>SUM(P162:P165)</f>
        <v>0</v>
      </c>
      <c r="Q161" s="196"/>
      <c r="R161" s="197">
        <f>SUM(R162:R165)</f>
        <v>0</v>
      </c>
      <c r="S161" s="196"/>
      <c r="T161" s="198">
        <f>SUM(T162:T165)</f>
        <v>0</v>
      </c>
      <c r="AR161" s="199" t="s">
        <v>81</v>
      </c>
      <c r="AT161" s="200" t="s">
        <v>72</v>
      </c>
      <c r="AU161" s="200" t="s">
        <v>81</v>
      </c>
      <c r="AY161" s="199" t="s">
        <v>143</v>
      </c>
      <c r="BK161" s="201">
        <f>SUM(BK162:BK165)</f>
        <v>0</v>
      </c>
    </row>
    <row r="162" spans="1:65" s="2" customFormat="1" ht="16.5" customHeight="1">
      <c r="A162" s="34"/>
      <c r="B162" s="35"/>
      <c r="C162" s="204" t="s">
        <v>185</v>
      </c>
      <c r="D162" s="204" t="s">
        <v>145</v>
      </c>
      <c r="E162" s="205" t="s">
        <v>765</v>
      </c>
      <c r="F162" s="206" t="s">
        <v>766</v>
      </c>
      <c r="G162" s="207" t="s">
        <v>219</v>
      </c>
      <c r="H162" s="208">
        <v>93.495999999999995</v>
      </c>
      <c r="I162" s="209"/>
      <c r="J162" s="210">
        <f>ROUND(I162*H162,2)</f>
        <v>0</v>
      </c>
      <c r="K162" s="211"/>
      <c r="L162" s="39"/>
      <c r="M162" s="212" t="s">
        <v>1</v>
      </c>
      <c r="N162" s="213" t="s">
        <v>38</v>
      </c>
      <c r="O162" s="71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6" t="s">
        <v>149</v>
      </c>
      <c r="AT162" s="216" t="s">
        <v>145</v>
      </c>
      <c r="AU162" s="216" t="s">
        <v>83</v>
      </c>
      <c r="AY162" s="17" t="s">
        <v>143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7" t="s">
        <v>81</v>
      </c>
      <c r="BK162" s="217">
        <f>ROUND(I162*H162,2)</f>
        <v>0</v>
      </c>
      <c r="BL162" s="17" t="s">
        <v>149</v>
      </c>
      <c r="BM162" s="216" t="s">
        <v>767</v>
      </c>
    </row>
    <row r="163" spans="1:65" s="2" customFormat="1" ht="16.5" customHeight="1">
      <c r="A163" s="34"/>
      <c r="B163" s="35"/>
      <c r="C163" s="204" t="s">
        <v>192</v>
      </c>
      <c r="D163" s="204" t="s">
        <v>145</v>
      </c>
      <c r="E163" s="205" t="s">
        <v>770</v>
      </c>
      <c r="F163" s="206" t="s">
        <v>771</v>
      </c>
      <c r="G163" s="207" t="s">
        <v>219</v>
      </c>
      <c r="H163" s="208">
        <v>841.46400000000006</v>
      </c>
      <c r="I163" s="209"/>
      <c r="J163" s="210">
        <f>ROUND(I163*H163,2)</f>
        <v>0</v>
      </c>
      <c r="K163" s="211"/>
      <c r="L163" s="39"/>
      <c r="M163" s="212" t="s">
        <v>1</v>
      </c>
      <c r="N163" s="213" t="s">
        <v>38</v>
      </c>
      <c r="O163" s="71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6" t="s">
        <v>149</v>
      </c>
      <c r="AT163" s="216" t="s">
        <v>145</v>
      </c>
      <c r="AU163" s="216" t="s">
        <v>83</v>
      </c>
      <c r="AY163" s="17" t="s">
        <v>143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7" t="s">
        <v>81</v>
      </c>
      <c r="BK163" s="217">
        <f>ROUND(I163*H163,2)</f>
        <v>0</v>
      </c>
      <c r="BL163" s="17" t="s">
        <v>149</v>
      </c>
      <c r="BM163" s="216" t="s">
        <v>772</v>
      </c>
    </row>
    <row r="164" spans="1:65" s="13" customFormat="1">
      <c r="B164" s="218"/>
      <c r="C164" s="219"/>
      <c r="D164" s="220" t="s">
        <v>151</v>
      </c>
      <c r="E164" s="219"/>
      <c r="F164" s="222" t="s">
        <v>1249</v>
      </c>
      <c r="G164" s="219"/>
      <c r="H164" s="223">
        <v>841.46400000000006</v>
      </c>
      <c r="I164" s="224"/>
      <c r="J164" s="219"/>
      <c r="K164" s="219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151</v>
      </c>
      <c r="AU164" s="229" t="s">
        <v>83</v>
      </c>
      <c r="AV164" s="13" t="s">
        <v>83</v>
      </c>
      <c r="AW164" s="13" t="s">
        <v>4</v>
      </c>
      <c r="AX164" s="13" t="s">
        <v>81</v>
      </c>
      <c r="AY164" s="229" t="s">
        <v>143</v>
      </c>
    </row>
    <row r="165" spans="1:65" s="2" customFormat="1" ht="16.5" customHeight="1">
      <c r="A165" s="34"/>
      <c r="B165" s="35"/>
      <c r="C165" s="204" t="s">
        <v>198</v>
      </c>
      <c r="D165" s="204" t="s">
        <v>145</v>
      </c>
      <c r="E165" s="205" t="s">
        <v>782</v>
      </c>
      <c r="F165" s="206" t="s">
        <v>783</v>
      </c>
      <c r="G165" s="207" t="s">
        <v>219</v>
      </c>
      <c r="H165" s="208">
        <v>93.495999999999995</v>
      </c>
      <c r="I165" s="209"/>
      <c r="J165" s="210">
        <f>ROUND(I165*H165,2)</f>
        <v>0</v>
      </c>
      <c r="K165" s="211"/>
      <c r="L165" s="39"/>
      <c r="M165" s="212" t="s">
        <v>1</v>
      </c>
      <c r="N165" s="213" t="s">
        <v>38</v>
      </c>
      <c r="O165" s="71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6" t="s">
        <v>149</v>
      </c>
      <c r="AT165" s="216" t="s">
        <v>145</v>
      </c>
      <c r="AU165" s="216" t="s">
        <v>83</v>
      </c>
      <c r="AY165" s="17" t="s">
        <v>143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7" t="s">
        <v>81</v>
      </c>
      <c r="BK165" s="217">
        <f>ROUND(I165*H165,2)</f>
        <v>0</v>
      </c>
      <c r="BL165" s="17" t="s">
        <v>149</v>
      </c>
      <c r="BM165" s="216" t="s">
        <v>784</v>
      </c>
    </row>
    <row r="166" spans="1:65" s="12" customFormat="1" ht="22.9" customHeight="1">
      <c r="B166" s="188"/>
      <c r="C166" s="189"/>
      <c r="D166" s="190" t="s">
        <v>72</v>
      </c>
      <c r="E166" s="202" t="s">
        <v>791</v>
      </c>
      <c r="F166" s="202" t="s">
        <v>792</v>
      </c>
      <c r="G166" s="189"/>
      <c r="H166" s="189"/>
      <c r="I166" s="192"/>
      <c r="J166" s="203">
        <f>BK166</f>
        <v>0</v>
      </c>
      <c r="K166" s="189"/>
      <c r="L166" s="194"/>
      <c r="M166" s="195"/>
      <c r="N166" s="196"/>
      <c r="O166" s="196"/>
      <c r="P166" s="197">
        <f>P167</f>
        <v>0</v>
      </c>
      <c r="Q166" s="196"/>
      <c r="R166" s="197">
        <f>R167</f>
        <v>0</v>
      </c>
      <c r="S166" s="196"/>
      <c r="T166" s="198">
        <f>T167</f>
        <v>0</v>
      </c>
      <c r="AR166" s="199" t="s">
        <v>81</v>
      </c>
      <c r="AT166" s="200" t="s">
        <v>72</v>
      </c>
      <c r="AU166" s="200" t="s">
        <v>81</v>
      </c>
      <c r="AY166" s="199" t="s">
        <v>143</v>
      </c>
      <c r="BK166" s="201">
        <f>BK167</f>
        <v>0</v>
      </c>
    </row>
    <row r="167" spans="1:65" s="2" customFormat="1" ht="16.5" customHeight="1">
      <c r="A167" s="34"/>
      <c r="B167" s="35"/>
      <c r="C167" s="204" t="s">
        <v>203</v>
      </c>
      <c r="D167" s="204" t="s">
        <v>145</v>
      </c>
      <c r="E167" s="205" t="s">
        <v>794</v>
      </c>
      <c r="F167" s="206" t="s">
        <v>795</v>
      </c>
      <c r="G167" s="207" t="s">
        <v>219</v>
      </c>
      <c r="H167" s="208">
        <v>14.805</v>
      </c>
      <c r="I167" s="209"/>
      <c r="J167" s="210">
        <f>ROUND(I167*H167,2)</f>
        <v>0</v>
      </c>
      <c r="K167" s="211"/>
      <c r="L167" s="39"/>
      <c r="M167" s="268" t="s">
        <v>1</v>
      </c>
      <c r="N167" s="269" t="s">
        <v>38</v>
      </c>
      <c r="O167" s="270"/>
      <c r="P167" s="271">
        <f>O167*H167</f>
        <v>0</v>
      </c>
      <c r="Q167" s="271">
        <v>0</v>
      </c>
      <c r="R167" s="271">
        <f>Q167*H167</f>
        <v>0</v>
      </c>
      <c r="S167" s="271">
        <v>0</v>
      </c>
      <c r="T167" s="272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6" t="s">
        <v>149</v>
      </c>
      <c r="AT167" s="216" t="s">
        <v>145</v>
      </c>
      <c r="AU167" s="216" t="s">
        <v>83</v>
      </c>
      <c r="AY167" s="17" t="s">
        <v>143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7" t="s">
        <v>81</v>
      </c>
      <c r="BK167" s="217">
        <f>ROUND(I167*H167,2)</f>
        <v>0</v>
      </c>
      <c r="BL167" s="17" t="s">
        <v>149</v>
      </c>
      <c r="BM167" s="216" t="s">
        <v>796</v>
      </c>
    </row>
    <row r="168" spans="1:65" s="2" customFormat="1" ht="6.95" customHeight="1">
      <c r="A168" s="34"/>
      <c r="B168" s="54"/>
      <c r="C168" s="55"/>
      <c r="D168" s="55"/>
      <c r="E168" s="55"/>
      <c r="F168" s="55"/>
      <c r="G168" s="55"/>
      <c r="H168" s="55"/>
      <c r="I168" s="152"/>
      <c r="J168" s="55"/>
      <c r="K168" s="55"/>
      <c r="L168" s="39"/>
      <c r="M168" s="34"/>
      <c r="O168" s="34"/>
      <c r="P168" s="34"/>
      <c r="Q168" s="34"/>
      <c r="R168" s="34"/>
      <c r="S168" s="34"/>
      <c r="T168" s="34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</row>
  </sheetData>
  <sheetProtection algorithmName="SHA-512" hashValue="tfgZxjgdGMhxKmQzpznQkd85jtSuYPtCZVJ9nRj/5aqASxrSYtUjggj27CekoF+siHVB8vx0Y+ZjRBxcTGgHEw==" saltValue="lyJfoMqXyq4obH5a/BwzHccdvugFl2qOtfDOh9J+8JVSqJjcrefW9buzltJqwjal5rAgtjEG5EcUhrh+slGWoA==" spinCount="100000" sheet="1" objects="1" scenarios="1" formatColumns="0" formatRows="0" autoFilter="0"/>
  <autoFilter ref="C120:K167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rintOptions horizontalCentered="1"/>
  <pageMargins left="0.19685039370078741" right="0.19685039370078741" top="0.19685039370078741" bottom="0.39370078740157483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3"/>
  <sheetViews>
    <sheetView showGridLines="0" workbookViewId="0">
      <selection activeCell="F23" sqref="F2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8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574"/>
      <c r="M2" s="574"/>
      <c r="N2" s="574"/>
      <c r="O2" s="574"/>
      <c r="P2" s="574"/>
      <c r="Q2" s="574"/>
      <c r="R2" s="574"/>
      <c r="S2" s="574"/>
      <c r="T2" s="574"/>
      <c r="U2" s="574"/>
      <c r="V2" s="574"/>
      <c r="AT2" s="17" t="s">
        <v>89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83</v>
      </c>
    </row>
    <row r="4" spans="1:46" s="1" customFormat="1" ht="24.95" customHeight="1">
      <c r="B4" s="20"/>
      <c r="D4" s="112" t="s">
        <v>96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618" t="str">
        <f>'Rekapitulace stavební SO'!K6</f>
        <v>Nový vodojem a rekonstrukce stávajícího vodojemu Český Brod</v>
      </c>
      <c r="F7" s="619"/>
      <c r="G7" s="619"/>
      <c r="H7" s="619"/>
      <c r="I7" s="108"/>
      <c r="L7" s="20"/>
    </row>
    <row r="8" spans="1:46" s="2" customFormat="1" ht="12" customHeight="1">
      <c r="A8" s="34"/>
      <c r="B8" s="39"/>
      <c r="C8" s="34"/>
      <c r="D8" s="114" t="s">
        <v>97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620" t="s">
        <v>1250</v>
      </c>
      <c r="F9" s="621"/>
      <c r="G9" s="621"/>
      <c r="H9" s="621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stavební SO'!AN8</f>
        <v>22. 11. 2019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tr">
        <f>IF('Rekapitulace stavební SO'!AN10="","",'Rekapitulace stavební SO'!AN10)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tr">
        <f>IF('Rekapitulace stavební SO'!E11="","",'Rekapitulace stavební SO'!E11)</f>
        <v xml:space="preserve"> </v>
      </c>
      <c r="F15" s="34"/>
      <c r="G15" s="34"/>
      <c r="H15" s="34"/>
      <c r="I15" s="117" t="s">
        <v>26</v>
      </c>
      <c r="J15" s="116" t="str">
        <f>IF('Rekapitulace stavební SO'!AN11="","",'Rekapitulace stavební SO'!AN11)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27</v>
      </c>
      <c r="E17" s="34"/>
      <c r="F17" s="34"/>
      <c r="G17" s="34"/>
      <c r="H17" s="34"/>
      <c r="I17" s="117" t="s">
        <v>25</v>
      </c>
      <c r="J17" s="30" t="str">
        <f>'Rekapitulace stavební SO'!AN13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622" t="str">
        <f>'Rekapitulace stavební SO'!E14</f>
        <v>Vyplň údaj</v>
      </c>
      <c r="F18" s="623"/>
      <c r="G18" s="623"/>
      <c r="H18" s="623"/>
      <c r="I18" s="117" t="s">
        <v>26</v>
      </c>
      <c r="J18" s="30" t="str">
        <f>'Rekapitulace stavební SO'!AN14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29</v>
      </c>
      <c r="E20" s="34"/>
      <c r="F20" s="34"/>
      <c r="G20" s="34"/>
      <c r="H20" s="34"/>
      <c r="I20" s="117" t="s">
        <v>25</v>
      </c>
      <c r="J20" s="116" t="str">
        <f>IF('Rekapitulace stavební SO'!AN16="","",'Rekapitulace stavební SO'!AN16)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stavební SO'!E17="","",'Rekapitulace stavební SO'!E17)</f>
        <v xml:space="preserve"> </v>
      </c>
      <c r="F21" s="34"/>
      <c r="G21" s="34"/>
      <c r="H21" s="34"/>
      <c r="I21" s="117" t="s">
        <v>26</v>
      </c>
      <c r="J21" s="116" t="str">
        <f>IF('Rekapitulace stavební SO'!AN17="","",'Rekapitulace stavební SO'!AN17)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31</v>
      </c>
      <c r="E23" s="34"/>
      <c r="F23" s="34"/>
      <c r="G23" s="34"/>
      <c r="H23" s="34"/>
      <c r="I23" s="117" t="s">
        <v>25</v>
      </c>
      <c r="J23" s="116" t="str">
        <f>IF('Rekapitulace stavební SO'!AN19="","",'Rekapitulace stavební SO'!AN19)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stavební SO'!E20="","",'Rekapitulace stavební SO'!E20)</f>
        <v xml:space="preserve"> </v>
      </c>
      <c r="F24" s="34"/>
      <c r="G24" s="34"/>
      <c r="H24" s="34"/>
      <c r="I24" s="117" t="s">
        <v>26</v>
      </c>
      <c r="J24" s="116" t="str">
        <f>IF('Rekapitulace stavební SO'!AN20="","",'Rekapitulace stavební SO'!AN20)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32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624" t="s">
        <v>1</v>
      </c>
      <c r="F27" s="624"/>
      <c r="G27" s="624"/>
      <c r="H27" s="624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33</v>
      </c>
      <c r="E30" s="34"/>
      <c r="F30" s="34"/>
      <c r="G30" s="34"/>
      <c r="H30" s="34"/>
      <c r="I30" s="115"/>
      <c r="J30" s="126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35</v>
      </c>
      <c r="G32" s="34"/>
      <c r="H32" s="34"/>
      <c r="I32" s="128" t="s">
        <v>34</v>
      </c>
      <c r="J32" s="127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37</v>
      </c>
      <c r="E33" s="114" t="s">
        <v>38</v>
      </c>
      <c r="F33" s="130">
        <f>ROUND((SUM(BE121:BE152)),  2)</f>
        <v>0</v>
      </c>
      <c r="G33" s="34"/>
      <c r="H33" s="34"/>
      <c r="I33" s="131">
        <v>0.21</v>
      </c>
      <c r="J33" s="130">
        <f>ROUND(((SUM(BE121:BE152))*I33),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39</v>
      </c>
      <c r="F34" s="130">
        <f>ROUND((SUM(BF121:BF152)),  2)</f>
        <v>0</v>
      </c>
      <c r="G34" s="34"/>
      <c r="H34" s="34"/>
      <c r="I34" s="131">
        <v>0.15</v>
      </c>
      <c r="J34" s="130">
        <f>ROUND(((SUM(BF121:BF152))*I34),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40</v>
      </c>
      <c r="F35" s="130">
        <f>ROUND((SUM(BG121:BG152)),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41</v>
      </c>
      <c r="F36" s="130">
        <f>ROUND((SUM(BH121:BH152)),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42</v>
      </c>
      <c r="F37" s="130">
        <f>ROUND((SUM(BI121:BI152)),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43</v>
      </c>
      <c r="E39" s="134"/>
      <c r="F39" s="134"/>
      <c r="G39" s="135" t="s">
        <v>44</v>
      </c>
      <c r="H39" s="136" t="s">
        <v>45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46</v>
      </c>
      <c r="E50" s="141"/>
      <c r="F50" s="141"/>
      <c r="G50" s="140" t="s">
        <v>47</v>
      </c>
      <c r="H50" s="141"/>
      <c r="I50" s="142"/>
      <c r="J50" s="141"/>
      <c r="K50" s="141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3" t="s">
        <v>48</v>
      </c>
      <c r="E61" s="144"/>
      <c r="F61" s="145" t="s">
        <v>49</v>
      </c>
      <c r="G61" s="143" t="s">
        <v>48</v>
      </c>
      <c r="H61" s="144"/>
      <c r="I61" s="146"/>
      <c r="J61" s="147" t="s">
        <v>49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40" t="s">
        <v>50</v>
      </c>
      <c r="E65" s="148"/>
      <c r="F65" s="148"/>
      <c r="G65" s="140" t="s">
        <v>51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3" t="s">
        <v>48</v>
      </c>
      <c r="E76" s="144"/>
      <c r="F76" s="145" t="s">
        <v>49</v>
      </c>
      <c r="G76" s="143" t="s">
        <v>48</v>
      </c>
      <c r="H76" s="144"/>
      <c r="I76" s="146"/>
      <c r="J76" s="147" t="s">
        <v>49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99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616" t="str">
        <f>E7</f>
        <v>Nový vodojem a rekonstrukce stávajícího vodojemu Český Brod</v>
      </c>
      <c r="F85" s="617"/>
      <c r="G85" s="617"/>
      <c r="H85" s="617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97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590" t="str">
        <f>E9</f>
        <v>SO 02 - Zpevněné plochy</v>
      </c>
      <c r="F87" s="615"/>
      <c r="G87" s="615"/>
      <c r="H87" s="615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117" t="s">
        <v>22</v>
      </c>
      <c r="J89" s="66" t="str">
        <f>IF(J12="","",J12)</f>
        <v>22. 11. 2019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117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117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100</v>
      </c>
      <c r="D94" s="157"/>
      <c r="E94" s="157"/>
      <c r="F94" s="157"/>
      <c r="G94" s="157"/>
      <c r="H94" s="157"/>
      <c r="I94" s="158"/>
      <c r="J94" s="159" t="s">
        <v>101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102</v>
      </c>
      <c r="D96" s="36"/>
      <c r="E96" s="36"/>
      <c r="F96" s="36"/>
      <c r="G96" s="36"/>
      <c r="H96" s="36"/>
      <c r="I96" s="115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103</v>
      </c>
    </row>
    <row r="97" spans="1:31" s="9" customFormat="1" ht="24.95" customHeight="1">
      <c r="B97" s="161"/>
      <c r="C97" s="162"/>
      <c r="D97" s="163" t="s">
        <v>104</v>
      </c>
      <c r="E97" s="164"/>
      <c r="F97" s="164"/>
      <c r="G97" s="164"/>
      <c r="H97" s="164"/>
      <c r="I97" s="165"/>
      <c r="J97" s="166">
        <f>J122</f>
        <v>0</v>
      </c>
      <c r="K97" s="162"/>
      <c r="L97" s="167"/>
    </row>
    <row r="98" spans="1:31" s="10" customFormat="1" ht="19.899999999999999" customHeight="1">
      <c r="B98" s="168"/>
      <c r="C98" s="169"/>
      <c r="D98" s="170" t="s">
        <v>105</v>
      </c>
      <c r="E98" s="171"/>
      <c r="F98" s="171"/>
      <c r="G98" s="171"/>
      <c r="H98" s="171"/>
      <c r="I98" s="172"/>
      <c r="J98" s="173">
        <f>J123</f>
        <v>0</v>
      </c>
      <c r="K98" s="169"/>
      <c r="L98" s="174"/>
    </row>
    <row r="99" spans="1:31" s="10" customFormat="1" ht="19.899999999999999" customHeight="1">
      <c r="B99" s="168"/>
      <c r="C99" s="169"/>
      <c r="D99" s="170" t="s">
        <v>108</v>
      </c>
      <c r="E99" s="171"/>
      <c r="F99" s="171"/>
      <c r="G99" s="171"/>
      <c r="H99" s="171"/>
      <c r="I99" s="172"/>
      <c r="J99" s="173">
        <f>J138</f>
        <v>0</v>
      </c>
      <c r="K99" s="169"/>
      <c r="L99" s="174"/>
    </row>
    <row r="100" spans="1:31" s="10" customFormat="1" ht="19.899999999999999" customHeight="1">
      <c r="B100" s="168"/>
      <c r="C100" s="169"/>
      <c r="D100" s="170" t="s">
        <v>111</v>
      </c>
      <c r="E100" s="171"/>
      <c r="F100" s="171"/>
      <c r="G100" s="171"/>
      <c r="H100" s="171"/>
      <c r="I100" s="172"/>
      <c r="J100" s="173">
        <f>J145</f>
        <v>0</v>
      </c>
      <c r="K100" s="169"/>
      <c r="L100" s="174"/>
    </row>
    <row r="101" spans="1:31" s="10" customFormat="1" ht="19.899999999999999" customHeight="1">
      <c r="B101" s="168"/>
      <c r="C101" s="169"/>
      <c r="D101" s="170" t="s">
        <v>113</v>
      </c>
      <c r="E101" s="171"/>
      <c r="F101" s="171"/>
      <c r="G101" s="171"/>
      <c r="H101" s="171"/>
      <c r="I101" s="172"/>
      <c r="J101" s="173">
        <f>J151</f>
        <v>0</v>
      </c>
      <c r="K101" s="169"/>
      <c r="L101" s="174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115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152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155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128</v>
      </c>
      <c r="D108" s="36"/>
      <c r="E108" s="36"/>
      <c r="F108" s="36"/>
      <c r="G108" s="36"/>
      <c r="H108" s="36"/>
      <c r="I108" s="115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115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115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616" t="str">
        <f>E7</f>
        <v>Nový vodojem a rekonstrukce stávajícího vodojemu Český Brod</v>
      </c>
      <c r="F111" s="617"/>
      <c r="G111" s="617"/>
      <c r="H111" s="617"/>
      <c r="I111" s="115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97</v>
      </c>
      <c r="D112" s="36"/>
      <c r="E112" s="36"/>
      <c r="F112" s="36"/>
      <c r="G112" s="36"/>
      <c r="H112" s="36"/>
      <c r="I112" s="115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590" t="str">
        <f>E9</f>
        <v>SO 02 - Zpevněné plochy</v>
      </c>
      <c r="F113" s="615"/>
      <c r="G113" s="615"/>
      <c r="H113" s="615"/>
      <c r="I113" s="115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115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 xml:space="preserve"> </v>
      </c>
      <c r="G115" s="36"/>
      <c r="H115" s="36"/>
      <c r="I115" s="117" t="s">
        <v>22</v>
      </c>
      <c r="J115" s="66" t="str">
        <f>IF(J12="","",J12)</f>
        <v>22. 11. 2019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115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24</v>
      </c>
      <c r="D117" s="36"/>
      <c r="E117" s="36"/>
      <c r="F117" s="27" t="str">
        <f>E15</f>
        <v xml:space="preserve"> </v>
      </c>
      <c r="G117" s="36"/>
      <c r="H117" s="36"/>
      <c r="I117" s="117" t="s">
        <v>29</v>
      </c>
      <c r="J117" s="32" t="str">
        <f>E21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27</v>
      </c>
      <c r="D118" s="36"/>
      <c r="E118" s="36"/>
      <c r="F118" s="27" t="str">
        <f>IF(E18="","",E18)</f>
        <v>Vyplň údaj</v>
      </c>
      <c r="G118" s="36"/>
      <c r="H118" s="36"/>
      <c r="I118" s="117" t="s">
        <v>31</v>
      </c>
      <c r="J118" s="32" t="str">
        <f>E24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115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75"/>
      <c r="B120" s="176"/>
      <c r="C120" s="177" t="s">
        <v>129</v>
      </c>
      <c r="D120" s="178" t="s">
        <v>58</v>
      </c>
      <c r="E120" s="178" t="s">
        <v>54</v>
      </c>
      <c r="F120" s="178" t="s">
        <v>55</v>
      </c>
      <c r="G120" s="178" t="s">
        <v>130</v>
      </c>
      <c r="H120" s="178" t="s">
        <v>131</v>
      </c>
      <c r="I120" s="179" t="s">
        <v>132</v>
      </c>
      <c r="J120" s="180" t="s">
        <v>101</v>
      </c>
      <c r="K120" s="181" t="s">
        <v>133</v>
      </c>
      <c r="L120" s="182"/>
      <c r="M120" s="75" t="s">
        <v>1</v>
      </c>
      <c r="N120" s="76" t="s">
        <v>37</v>
      </c>
      <c r="O120" s="76" t="s">
        <v>134</v>
      </c>
      <c r="P120" s="76" t="s">
        <v>135</v>
      </c>
      <c r="Q120" s="76" t="s">
        <v>136</v>
      </c>
      <c r="R120" s="76" t="s">
        <v>137</v>
      </c>
      <c r="S120" s="76" t="s">
        <v>138</v>
      </c>
      <c r="T120" s="77" t="s">
        <v>139</v>
      </c>
      <c r="U120" s="175"/>
      <c r="V120" s="175"/>
      <c r="W120" s="175"/>
      <c r="X120" s="175"/>
      <c r="Y120" s="175"/>
      <c r="Z120" s="175"/>
      <c r="AA120" s="175"/>
      <c r="AB120" s="175"/>
      <c r="AC120" s="175"/>
      <c r="AD120" s="175"/>
      <c r="AE120" s="175"/>
    </row>
    <row r="121" spans="1:65" s="2" customFormat="1" ht="22.9" customHeight="1">
      <c r="A121" s="34"/>
      <c r="B121" s="35"/>
      <c r="C121" s="82" t="s">
        <v>140</v>
      </c>
      <c r="D121" s="36"/>
      <c r="E121" s="36"/>
      <c r="F121" s="36"/>
      <c r="G121" s="36"/>
      <c r="H121" s="36"/>
      <c r="I121" s="115"/>
      <c r="J121" s="183">
        <f>BK121</f>
        <v>0</v>
      </c>
      <c r="K121" s="36"/>
      <c r="L121" s="39"/>
      <c r="M121" s="78"/>
      <c r="N121" s="184"/>
      <c r="O121" s="79"/>
      <c r="P121" s="185">
        <f>P122</f>
        <v>0</v>
      </c>
      <c r="Q121" s="79"/>
      <c r="R121" s="185">
        <f>R122</f>
        <v>60.363030799999997</v>
      </c>
      <c r="S121" s="79"/>
      <c r="T121" s="186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72</v>
      </c>
      <c r="AU121" s="17" t="s">
        <v>103</v>
      </c>
      <c r="BK121" s="187">
        <f>BK122</f>
        <v>0</v>
      </c>
    </row>
    <row r="122" spans="1:65" s="12" customFormat="1" ht="25.9" customHeight="1">
      <c r="B122" s="188"/>
      <c r="C122" s="189"/>
      <c r="D122" s="190" t="s">
        <v>72</v>
      </c>
      <c r="E122" s="191" t="s">
        <v>141</v>
      </c>
      <c r="F122" s="191" t="s">
        <v>142</v>
      </c>
      <c r="G122" s="189"/>
      <c r="H122" s="189"/>
      <c r="I122" s="192"/>
      <c r="J122" s="193">
        <f>BK122</f>
        <v>0</v>
      </c>
      <c r="K122" s="189"/>
      <c r="L122" s="194"/>
      <c r="M122" s="195"/>
      <c r="N122" s="196"/>
      <c r="O122" s="196"/>
      <c r="P122" s="197">
        <f>P123+P138+P145+P151</f>
        <v>0</v>
      </c>
      <c r="Q122" s="196"/>
      <c r="R122" s="197">
        <f>R123+R138+R145+R151</f>
        <v>60.363030799999997</v>
      </c>
      <c r="S122" s="196"/>
      <c r="T122" s="198">
        <f>T123+T138+T145+T151</f>
        <v>0</v>
      </c>
      <c r="AR122" s="199" t="s">
        <v>81</v>
      </c>
      <c r="AT122" s="200" t="s">
        <v>72</v>
      </c>
      <c r="AU122" s="200" t="s">
        <v>73</v>
      </c>
      <c r="AY122" s="199" t="s">
        <v>143</v>
      </c>
      <c r="BK122" s="201">
        <f>BK123+BK138+BK145+BK151</f>
        <v>0</v>
      </c>
    </row>
    <row r="123" spans="1:65" s="12" customFormat="1" ht="22.9" customHeight="1">
      <c r="B123" s="188"/>
      <c r="C123" s="189"/>
      <c r="D123" s="190" t="s">
        <v>72</v>
      </c>
      <c r="E123" s="202" t="s">
        <v>81</v>
      </c>
      <c r="F123" s="202" t="s">
        <v>144</v>
      </c>
      <c r="G123" s="189"/>
      <c r="H123" s="189"/>
      <c r="I123" s="192"/>
      <c r="J123" s="203">
        <f>BK123</f>
        <v>0</v>
      </c>
      <c r="K123" s="189"/>
      <c r="L123" s="194"/>
      <c r="M123" s="195"/>
      <c r="N123" s="196"/>
      <c r="O123" s="196"/>
      <c r="P123" s="197">
        <f>SUM(P124:P137)</f>
        <v>0</v>
      </c>
      <c r="Q123" s="196"/>
      <c r="R123" s="197">
        <f>SUM(R124:R137)</f>
        <v>0.45324999999999999</v>
      </c>
      <c r="S123" s="196"/>
      <c r="T123" s="198">
        <f>SUM(T124:T137)</f>
        <v>0</v>
      </c>
      <c r="AR123" s="199" t="s">
        <v>81</v>
      </c>
      <c r="AT123" s="200" t="s">
        <v>72</v>
      </c>
      <c r="AU123" s="200" t="s">
        <v>81</v>
      </c>
      <c r="AY123" s="199" t="s">
        <v>143</v>
      </c>
      <c r="BK123" s="201">
        <f>SUM(BK124:BK137)</f>
        <v>0</v>
      </c>
    </row>
    <row r="124" spans="1:65" s="2" customFormat="1" ht="16.5" customHeight="1">
      <c r="A124" s="34"/>
      <c r="B124" s="35"/>
      <c r="C124" s="204" t="s">
        <v>81</v>
      </c>
      <c r="D124" s="204" t="s">
        <v>145</v>
      </c>
      <c r="E124" s="205" t="s">
        <v>1251</v>
      </c>
      <c r="F124" s="206" t="s">
        <v>1252</v>
      </c>
      <c r="G124" s="207" t="s">
        <v>148</v>
      </c>
      <c r="H124" s="208">
        <v>52.5</v>
      </c>
      <c r="I124" s="209"/>
      <c r="J124" s="210">
        <f>ROUND(I124*H124,2)</f>
        <v>0</v>
      </c>
      <c r="K124" s="211"/>
      <c r="L124" s="39"/>
      <c r="M124" s="212" t="s">
        <v>1</v>
      </c>
      <c r="N124" s="213" t="s">
        <v>38</v>
      </c>
      <c r="O124" s="71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6" t="s">
        <v>149</v>
      </c>
      <c r="AT124" s="216" t="s">
        <v>145</v>
      </c>
      <c r="AU124" s="216" t="s">
        <v>83</v>
      </c>
      <c r="AY124" s="17" t="s">
        <v>143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7" t="s">
        <v>81</v>
      </c>
      <c r="BK124" s="217">
        <f>ROUND(I124*H124,2)</f>
        <v>0</v>
      </c>
      <c r="BL124" s="17" t="s">
        <v>149</v>
      </c>
      <c r="BM124" s="216" t="s">
        <v>1253</v>
      </c>
    </row>
    <row r="125" spans="1:65" s="13" customFormat="1">
      <c r="B125" s="218"/>
      <c r="C125" s="219"/>
      <c r="D125" s="220" t="s">
        <v>151</v>
      </c>
      <c r="E125" s="221" t="s">
        <v>1</v>
      </c>
      <c r="F125" s="222" t="s">
        <v>1254</v>
      </c>
      <c r="G125" s="219"/>
      <c r="H125" s="223">
        <v>52.5</v>
      </c>
      <c r="I125" s="224"/>
      <c r="J125" s="219"/>
      <c r="K125" s="219"/>
      <c r="L125" s="225"/>
      <c r="M125" s="226"/>
      <c r="N125" s="227"/>
      <c r="O125" s="227"/>
      <c r="P125" s="227"/>
      <c r="Q125" s="227"/>
      <c r="R125" s="227"/>
      <c r="S125" s="227"/>
      <c r="T125" s="228"/>
      <c r="AT125" s="229" t="s">
        <v>151</v>
      </c>
      <c r="AU125" s="229" t="s">
        <v>83</v>
      </c>
      <c r="AV125" s="13" t="s">
        <v>83</v>
      </c>
      <c r="AW125" s="13" t="s">
        <v>30</v>
      </c>
      <c r="AX125" s="13" t="s">
        <v>81</v>
      </c>
      <c r="AY125" s="229" t="s">
        <v>143</v>
      </c>
    </row>
    <row r="126" spans="1:65" s="2" customFormat="1" ht="16.5" customHeight="1">
      <c r="A126" s="34"/>
      <c r="B126" s="35"/>
      <c r="C126" s="204" t="s">
        <v>83</v>
      </c>
      <c r="D126" s="204" t="s">
        <v>145</v>
      </c>
      <c r="E126" s="205" t="s">
        <v>156</v>
      </c>
      <c r="F126" s="206" t="s">
        <v>157</v>
      </c>
      <c r="G126" s="207" t="s">
        <v>148</v>
      </c>
      <c r="H126" s="208">
        <v>164.22</v>
      </c>
      <c r="I126" s="209"/>
      <c r="J126" s="210">
        <f>ROUND(I126*H126,2)</f>
        <v>0</v>
      </c>
      <c r="K126" s="211"/>
      <c r="L126" s="39"/>
      <c r="M126" s="212" t="s">
        <v>1</v>
      </c>
      <c r="N126" s="213" t="s">
        <v>38</v>
      </c>
      <c r="O126" s="71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6" t="s">
        <v>149</v>
      </c>
      <c r="AT126" s="216" t="s">
        <v>145</v>
      </c>
      <c r="AU126" s="216" t="s">
        <v>83</v>
      </c>
      <c r="AY126" s="17" t="s">
        <v>143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7" t="s">
        <v>81</v>
      </c>
      <c r="BK126" s="217">
        <f>ROUND(I126*H126,2)</f>
        <v>0</v>
      </c>
      <c r="BL126" s="17" t="s">
        <v>149</v>
      </c>
      <c r="BM126" s="216" t="s">
        <v>1255</v>
      </c>
    </row>
    <row r="127" spans="1:65" s="13" customFormat="1">
      <c r="B127" s="218"/>
      <c r="C127" s="219"/>
      <c r="D127" s="220" t="s">
        <v>151</v>
      </c>
      <c r="E127" s="221" t="s">
        <v>1</v>
      </c>
      <c r="F127" s="222" t="s">
        <v>1256</v>
      </c>
      <c r="G127" s="219"/>
      <c r="H127" s="223">
        <v>164.22</v>
      </c>
      <c r="I127" s="224"/>
      <c r="J127" s="219"/>
      <c r="K127" s="219"/>
      <c r="L127" s="225"/>
      <c r="M127" s="226"/>
      <c r="N127" s="227"/>
      <c r="O127" s="227"/>
      <c r="P127" s="227"/>
      <c r="Q127" s="227"/>
      <c r="R127" s="227"/>
      <c r="S127" s="227"/>
      <c r="T127" s="228"/>
      <c r="AT127" s="229" t="s">
        <v>151</v>
      </c>
      <c r="AU127" s="229" t="s">
        <v>83</v>
      </c>
      <c r="AV127" s="13" t="s">
        <v>83</v>
      </c>
      <c r="AW127" s="13" t="s">
        <v>30</v>
      </c>
      <c r="AX127" s="13" t="s">
        <v>81</v>
      </c>
      <c r="AY127" s="229" t="s">
        <v>143</v>
      </c>
    </row>
    <row r="128" spans="1:65" s="2" customFormat="1" ht="16.5" customHeight="1">
      <c r="A128" s="34"/>
      <c r="B128" s="35"/>
      <c r="C128" s="204" t="s">
        <v>161</v>
      </c>
      <c r="D128" s="204" t="s">
        <v>145</v>
      </c>
      <c r="E128" s="205" t="s">
        <v>193</v>
      </c>
      <c r="F128" s="206" t="s">
        <v>194</v>
      </c>
      <c r="G128" s="207" t="s">
        <v>148</v>
      </c>
      <c r="H128" s="208">
        <v>164.22</v>
      </c>
      <c r="I128" s="209"/>
      <c r="J128" s="210">
        <f>ROUND(I128*H128,2)</f>
        <v>0</v>
      </c>
      <c r="K128" s="211"/>
      <c r="L128" s="39"/>
      <c r="M128" s="212" t="s">
        <v>1</v>
      </c>
      <c r="N128" s="213" t="s">
        <v>38</v>
      </c>
      <c r="O128" s="71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6" t="s">
        <v>149</v>
      </c>
      <c r="AT128" s="216" t="s">
        <v>145</v>
      </c>
      <c r="AU128" s="216" t="s">
        <v>83</v>
      </c>
      <c r="AY128" s="17" t="s">
        <v>143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7" t="s">
        <v>81</v>
      </c>
      <c r="BK128" s="217">
        <f>ROUND(I128*H128,2)</f>
        <v>0</v>
      </c>
      <c r="BL128" s="17" t="s">
        <v>149</v>
      </c>
      <c r="BM128" s="216" t="s">
        <v>1257</v>
      </c>
    </row>
    <row r="129" spans="1:65" s="2" customFormat="1" ht="16.5" customHeight="1">
      <c r="A129" s="34"/>
      <c r="B129" s="35"/>
      <c r="C129" s="204" t="s">
        <v>149</v>
      </c>
      <c r="D129" s="204" t="s">
        <v>145</v>
      </c>
      <c r="E129" s="205" t="s">
        <v>213</v>
      </c>
      <c r="F129" s="206" t="s">
        <v>214</v>
      </c>
      <c r="G129" s="207" t="s">
        <v>148</v>
      </c>
      <c r="H129" s="208">
        <v>164.22</v>
      </c>
      <c r="I129" s="209"/>
      <c r="J129" s="210">
        <f>ROUND(I129*H129,2)</f>
        <v>0</v>
      </c>
      <c r="K129" s="211"/>
      <c r="L129" s="39"/>
      <c r="M129" s="212" t="s">
        <v>1</v>
      </c>
      <c r="N129" s="213" t="s">
        <v>38</v>
      </c>
      <c r="O129" s="71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6" t="s">
        <v>149</v>
      </c>
      <c r="AT129" s="216" t="s">
        <v>145</v>
      </c>
      <c r="AU129" s="216" t="s">
        <v>83</v>
      </c>
      <c r="AY129" s="17" t="s">
        <v>143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7" t="s">
        <v>81</v>
      </c>
      <c r="BK129" s="217">
        <f>ROUND(I129*H129,2)</f>
        <v>0</v>
      </c>
      <c r="BL129" s="17" t="s">
        <v>149</v>
      </c>
      <c r="BM129" s="216" t="s">
        <v>1258</v>
      </c>
    </row>
    <row r="130" spans="1:65" s="2" customFormat="1" ht="16.5" customHeight="1">
      <c r="A130" s="34"/>
      <c r="B130" s="35"/>
      <c r="C130" s="204" t="s">
        <v>170</v>
      </c>
      <c r="D130" s="204" t="s">
        <v>145</v>
      </c>
      <c r="E130" s="205" t="s">
        <v>217</v>
      </c>
      <c r="F130" s="206" t="s">
        <v>218</v>
      </c>
      <c r="G130" s="207" t="s">
        <v>219</v>
      </c>
      <c r="H130" s="208">
        <v>336.65100000000001</v>
      </c>
      <c r="I130" s="209"/>
      <c r="J130" s="210">
        <f>ROUND(I130*H130,2)</f>
        <v>0</v>
      </c>
      <c r="K130" s="211"/>
      <c r="L130" s="39"/>
      <c r="M130" s="212" t="s">
        <v>1</v>
      </c>
      <c r="N130" s="213" t="s">
        <v>38</v>
      </c>
      <c r="O130" s="71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6" t="s">
        <v>149</v>
      </c>
      <c r="AT130" s="216" t="s">
        <v>145</v>
      </c>
      <c r="AU130" s="216" t="s">
        <v>83</v>
      </c>
      <c r="AY130" s="17" t="s">
        <v>143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7" t="s">
        <v>81</v>
      </c>
      <c r="BK130" s="217">
        <f>ROUND(I130*H130,2)</f>
        <v>0</v>
      </c>
      <c r="BL130" s="17" t="s">
        <v>149</v>
      </c>
      <c r="BM130" s="216" t="s">
        <v>1259</v>
      </c>
    </row>
    <row r="131" spans="1:65" s="13" customFormat="1">
      <c r="B131" s="218"/>
      <c r="C131" s="219"/>
      <c r="D131" s="220" t="s">
        <v>151</v>
      </c>
      <c r="E131" s="219"/>
      <c r="F131" s="222" t="s">
        <v>1260</v>
      </c>
      <c r="G131" s="219"/>
      <c r="H131" s="223">
        <v>336.65100000000001</v>
      </c>
      <c r="I131" s="224"/>
      <c r="J131" s="219"/>
      <c r="K131" s="219"/>
      <c r="L131" s="225"/>
      <c r="M131" s="226"/>
      <c r="N131" s="227"/>
      <c r="O131" s="227"/>
      <c r="P131" s="227"/>
      <c r="Q131" s="227"/>
      <c r="R131" s="227"/>
      <c r="S131" s="227"/>
      <c r="T131" s="228"/>
      <c r="AT131" s="229" t="s">
        <v>151</v>
      </c>
      <c r="AU131" s="229" t="s">
        <v>83</v>
      </c>
      <c r="AV131" s="13" t="s">
        <v>83</v>
      </c>
      <c r="AW131" s="13" t="s">
        <v>4</v>
      </c>
      <c r="AX131" s="13" t="s">
        <v>81</v>
      </c>
      <c r="AY131" s="229" t="s">
        <v>143</v>
      </c>
    </row>
    <row r="132" spans="1:65" s="2" customFormat="1" ht="16.5" customHeight="1">
      <c r="A132" s="34"/>
      <c r="B132" s="35"/>
      <c r="C132" s="204" t="s">
        <v>176</v>
      </c>
      <c r="D132" s="204" t="s">
        <v>145</v>
      </c>
      <c r="E132" s="205" t="s">
        <v>1261</v>
      </c>
      <c r="F132" s="206" t="s">
        <v>1262</v>
      </c>
      <c r="G132" s="207" t="s">
        <v>206</v>
      </c>
      <c r="H132" s="208">
        <v>350</v>
      </c>
      <c r="I132" s="209"/>
      <c r="J132" s="210">
        <f>ROUND(I132*H132,2)</f>
        <v>0</v>
      </c>
      <c r="K132" s="211"/>
      <c r="L132" s="39"/>
      <c r="M132" s="212" t="s">
        <v>1</v>
      </c>
      <c r="N132" s="213" t="s">
        <v>38</v>
      </c>
      <c r="O132" s="71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6" t="s">
        <v>149</v>
      </c>
      <c r="AT132" s="216" t="s">
        <v>145</v>
      </c>
      <c r="AU132" s="216" t="s">
        <v>83</v>
      </c>
      <c r="AY132" s="17" t="s">
        <v>143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7" t="s">
        <v>81</v>
      </c>
      <c r="BK132" s="217">
        <f>ROUND(I132*H132,2)</f>
        <v>0</v>
      </c>
      <c r="BL132" s="17" t="s">
        <v>149</v>
      </c>
      <c r="BM132" s="216" t="s">
        <v>1263</v>
      </c>
    </row>
    <row r="133" spans="1:65" s="2" customFormat="1" ht="19.5">
      <c r="A133" s="34"/>
      <c r="B133" s="35"/>
      <c r="C133" s="36"/>
      <c r="D133" s="220" t="s">
        <v>298</v>
      </c>
      <c r="E133" s="36"/>
      <c r="F133" s="262" t="s">
        <v>1264</v>
      </c>
      <c r="G133" s="36"/>
      <c r="H133" s="36"/>
      <c r="I133" s="115"/>
      <c r="J133" s="36"/>
      <c r="K133" s="36"/>
      <c r="L133" s="39"/>
      <c r="M133" s="263"/>
      <c r="N133" s="264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298</v>
      </c>
      <c r="AU133" s="17" t="s">
        <v>83</v>
      </c>
    </row>
    <row r="134" spans="1:65" s="2" customFormat="1" ht="16.5" customHeight="1">
      <c r="A134" s="34"/>
      <c r="B134" s="35"/>
      <c r="C134" s="204" t="s">
        <v>180</v>
      </c>
      <c r="D134" s="204" t="s">
        <v>145</v>
      </c>
      <c r="E134" s="205" t="s">
        <v>240</v>
      </c>
      <c r="F134" s="206" t="s">
        <v>241</v>
      </c>
      <c r="G134" s="207" t="s">
        <v>206</v>
      </c>
      <c r="H134" s="208">
        <v>350</v>
      </c>
      <c r="I134" s="209"/>
      <c r="J134" s="210">
        <f>ROUND(I134*H134,2)</f>
        <v>0</v>
      </c>
      <c r="K134" s="211"/>
      <c r="L134" s="39"/>
      <c r="M134" s="212" t="s">
        <v>1</v>
      </c>
      <c r="N134" s="213" t="s">
        <v>38</v>
      </c>
      <c r="O134" s="71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6" t="s">
        <v>149</v>
      </c>
      <c r="AT134" s="216" t="s">
        <v>145</v>
      </c>
      <c r="AU134" s="216" t="s">
        <v>83</v>
      </c>
      <c r="AY134" s="17" t="s">
        <v>143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7" t="s">
        <v>81</v>
      </c>
      <c r="BK134" s="217">
        <f>ROUND(I134*H134,2)</f>
        <v>0</v>
      </c>
      <c r="BL134" s="17" t="s">
        <v>149</v>
      </c>
      <c r="BM134" s="216" t="s">
        <v>1265</v>
      </c>
    </row>
    <row r="135" spans="1:65" s="2" customFormat="1" ht="16.5" customHeight="1">
      <c r="A135" s="34"/>
      <c r="B135" s="35"/>
      <c r="C135" s="204" t="s">
        <v>185</v>
      </c>
      <c r="D135" s="204" t="s">
        <v>145</v>
      </c>
      <c r="E135" s="205" t="s">
        <v>248</v>
      </c>
      <c r="F135" s="206" t="s">
        <v>249</v>
      </c>
      <c r="G135" s="207" t="s">
        <v>206</v>
      </c>
      <c r="H135" s="208">
        <v>350</v>
      </c>
      <c r="I135" s="209"/>
      <c r="J135" s="210">
        <f>ROUND(I135*H135,2)</f>
        <v>0</v>
      </c>
      <c r="K135" s="211"/>
      <c r="L135" s="39"/>
      <c r="M135" s="212" t="s">
        <v>1</v>
      </c>
      <c r="N135" s="213" t="s">
        <v>38</v>
      </c>
      <c r="O135" s="71"/>
      <c r="P135" s="214">
        <f>O135*H135</f>
        <v>0</v>
      </c>
      <c r="Q135" s="214">
        <v>1.2700000000000001E-3</v>
      </c>
      <c r="R135" s="214">
        <f>Q135*H135</f>
        <v>0.44450000000000001</v>
      </c>
      <c r="S135" s="214">
        <v>0</v>
      </c>
      <c r="T135" s="215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6" t="s">
        <v>149</v>
      </c>
      <c r="AT135" s="216" t="s">
        <v>145</v>
      </c>
      <c r="AU135" s="216" t="s">
        <v>83</v>
      </c>
      <c r="AY135" s="17" t="s">
        <v>143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7" t="s">
        <v>81</v>
      </c>
      <c r="BK135" s="217">
        <f>ROUND(I135*H135,2)</f>
        <v>0</v>
      </c>
      <c r="BL135" s="17" t="s">
        <v>149</v>
      </c>
      <c r="BM135" s="216" t="s">
        <v>1266</v>
      </c>
    </row>
    <row r="136" spans="1:65" s="2" customFormat="1" ht="16.5" customHeight="1">
      <c r="A136" s="34"/>
      <c r="B136" s="35"/>
      <c r="C136" s="251" t="s">
        <v>192</v>
      </c>
      <c r="D136" s="251" t="s">
        <v>251</v>
      </c>
      <c r="E136" s="252" t="s">
        <v>252</v>
      </c>
      <c r="F136" s="253" t="s">
        <v>253</v>
      </c>
      <c r="G136" s="254" t="s">
        <v>254</v>
      </c>
      <c r="H136" s="255">
        <v>8.75</v>
      </c>
      <c r="I136" s="256"/>
      <c r="J136" s="257">
        <f>ROUND(I136*H136,2)</f>
        <v>0</v>
      </c>
      <c r="K136" s="258"/>
      <c r="L136" s="259"/>
      <c r="M136" s="260" t="s">
        <v>1</v>
      </c>
      <c r="N136" s="261" t="s">
        <v>38</v>
      </c>
      <c r="O136" s="71"/>
      <c r="P136" s="214">
        <f>O136*H136</f>
        <v>0</v>
      </c>
      <c r="Q136" s="214">
        <v>1E-3</v>
      </c>
      <c r="R136" s="214">
        <f>Q136*H136</f>
        <v>8.7500000000000008E-3</v>
      </c>
      <c r="S136" s="214">
        <v>0</v>
      </c>
      <c r="T136" s="21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6" t="s">
        <v>185</v>
      </c>
      <c r="AT136" s="216" t="s">
        <v>251</v>
      </c>
      <c r="AU136" s="216" t="s">
        <v>83</v>
      </c>
      <c r="AY136" s="17" t="s">
        <v>143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7" t="s">
        <v>81</v>
      </c>
      <c r="BK136" s="217">
        <f>ROUND(I136*H136,2)</f>
        <v>0</v>
      </c>
      <c r="BL136" s="17" t="s">
        <v>149</v>
      </c>
      <c r="BM136" s="216" t="s">
        <v>1267</v>
      </c>
    </row>
    <row r="137" spans="1:65" s="13" customFormat="1">
      <c r="B137" s="218"/>
      <c r="C137" s="219"/>
      <c r="D137" s="220" t="s">
        <v>151</v>
      </c>
      <c r="E137" s="219"/>
      <c r="F137" s="222" t="s">
        <v>1268</v>
      </c>
      <c r="G137" s="219"/>
      <c r="H137" s="223">
        <v>8.75</v>
      </c>
      <c r="I137" s="224"/>
      <c r="J137" s="219"/>
      <c r="K137" s="219"/>
      <c r="L137" s="225"/>
      <c r="M137" s="226"/>
      <c r="N137" s="227"/>
      <c r="O137" s="227"/>
      <c r="P137" s="227"/>
      <c r="Q137" s="227"/>
      <c r="R137" s="227"/>
      <c r="S137" s="227"/>
      <c r="T137" s="228"/>
      <c r="AT137" s="229" t="s">
        <v>151</v>
      </c>
      <c r="AU137" s="229" t="s">
        <v>83</v>
      </c>
      <c r="AV137" s="13" t="s">
        <v>83</v>
      </c>
      <c r="AW137" s="13" t="s">
        <v>4</v>
      </c>
      <c r="AX137" s="13" t="s">
        <v>81</v>
      </c>
      <c r="AY137" s="229" t="s">
        <v>143</v>
      </c>
    </row>
    <row r="138" spans="1:65" s="12" customFormat="1" ht="22.9" customHeight="1">
      <c r="B138" s="188"/>
      <c r="C138" s="189"/>
      <c r="D138" s="190" t="s">
        <v>72</v>
      </c>
      <c r="E138" s="202" t="s">
        <v>170</v>
      </c>
      <c r="F138" s="202" t="s">
        <v>371</v>
      </c>
      <c r="G138" s="189"/>
      <c r="H138" s="189"/>
      <c r="I138" s="192"/>
      <c r="J138" s="203">
        <f>BK138</f>
        <v>0</v>
      </c>
      <c r="K138" s="189"/>
      <c r="L138" s="194"/>
      <c r="M138" s="195"/>
      <c r="N138" s="196"/>
      <c r="O138" s="196"/>
      <c r="P138" s="197">
        <f>SUM(P139:P144)</f>
        <v>0</v>
      </c>
      <c r="Q138" s="196"/>
      <c r="R138" s="197">
        <f>SUM(R139:R144)</f>
        <v>0</v>
      </c>
      <c r="S138" s="196"/>
      <c r="T138" s="198">
        <f>SUM(T139:T144)</f>
        <v>0</v>
      </c>
      <c r="AR138" s="199" t="s">
        <v>81</v>
      </c>
      <c r="AT138" s="200" t="s">
        <v>72</v>
      </c>
      <c r="AU138" s="200" t="s">
        <v>81</v>
      </c>
      <c r="AY138" s="199" t="s">
        <v>143</v>
      </c>
      <c r="BK138" s="201">
        <f>SUM(BK139:BK144)</f>
        <v>0</v>
      </c>
    </row>
    <row r="139" spans="1:65" s="2" customFormat="1" ht="16.5" customHeight="1">
      <c r="A139" s="34"/>
      <c r="B139" s="35"/>
      <c r="C139" s="204" t="s">
        <v>198</v>
      </c>
      <c r="D139" s="204" t="s">
        <v>145</v>
      </c>
      <c r="E139" s="205" t="s">
        <v>1269</v>
      </c>
      <c r="F139" s="206" t="s">
        <v>1270</v>
      </c>
      <c r="G139" s="207" t="s">
        <v>206</v>
      </c>
      <c r="H139" s="208">
        <v>322</v>
      </c>
      <c r="I139" s="209"/>
      <c r="J139" s="210">
        <f>ROUND(I139*H139,2)</f>
        <v>0</v>
      </c>
      <c r="K139" s="211"/>
      <c r="L139" s="39"/>
      <c r="M139" s="212" t="s">
        <v>1</v>
      </c>
      <c r="N139" s="213" t="s">
        <v>38</v>
      </c>
      <c r="O139" s="71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6" t="s">
        <v>149</v>
      </c>
      <c r="AT139" s="216" t="s">
        <v>145</v>
      </c>
      <c r="AU139" s="216" t="s">
        <v>83</v>
      </c>
      <c r="AY139" s="17" t="s">
        <v>143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7" t="s">
        <v>81</v>
      </c>
      <c r="BK139" s="217">
        <f>ROUND(I139*H139,2)</f>
        <v>0</v>
      </c>
      <c r="BL139" s="17" t="s">
        <v>149</v>
      </c>
      <c r="BM139" s="216" t="s">
        <v>1271</v>
      </c>
    </row>
    <row r="140" spans="1:65" s="2" customFormat="1" ht="19.5">
      <c r="A140" s="34"/>
      <c r="B140" s="35"/>
      <c r="C140" s="36"/>
      <c r="D140" s="220" t="s">
        <v>298</v>
      </c>
      <c r="E140" s="36"/>
      <c r="F140" s="262" t="s">
        <v>1272</v>
      </c>
      <c r="G140" s="36"/>
      <c r="H140" s="36"/>
      <c r="I140" s="115"/>
      <c r="J140" s="36"/>
      <c r="K140" s="36"/>
      <c r="L140" s="39"/>
      <c r="M140" s="263"/>
      <c r="N140" s="264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298</v>
      </c>
      <c r="AU140" s="17" t="s">
        <v>83</v>
      </c>
    </row>
    <row r="141" spans="1:65" s="2" customFormat="1" ht="16.5" customHeight="1">
      <c r="A141" s="34"/>
      <c r="B141" s="35"/>
      <c r="C141" s="204" t="s">
        <v>203</v>
      </c>
      <c r="D141" s="204" t="s">
        <v>145</v>
      </c>
      <c r="E141" s="205" t="s">
        <v>1273</v>
      </c>
      <c r="F141" s="206" t="s">
        <v>1274</v>
      </c>
      <c r="G141" s="207" t="s">
        <v>206</v>
      </c>
      <c r="H141" s="208">
        <v>322</v>
      </c>
      <c r="I141" s="209"/>
      <c r="J141" s="210">
        <f>ROUND(I141*H141,2)</f>
        <v>0</v>
      </c>
      <c r="K141" s="211"/>
      <c r="L141" s="39"/>
      <c r="M141" s="212" t="s">
        <v>1</v>
      </c>
      <c r="N141" s="213" t="s">
        <v>38</v>
      </c>
      <c r="O141" s="71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6" t="s">
        <v>149</v>
      </c>
      <c r="AT141" s="216" t="s">
        <v>145</v>
      </c>
      <c r="AU141" s="216" t="s">
        <v>83</v>
      </c>
      <c r="AY141" s="17" t="s">
        <v>143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7" t="s">
        <v>81</v>
      </c>
      <c r="BK141" s="217">
        <f>ROUND(I141*H141,2)</f>
        <v>0</v>
      </c>
      <c r="BL141" s="17" t="s">
        <v>149</v>
      </c>
      <c r="BM141" s="216" t="s">
        <v>1275</v>
      </c>
    </row>
    <row r="142" spans="1:65" s="2" customFormat="1" ht="19.5">
      <c r="A142" s="34"/>
      <c r="B142" s="35"/>
      <c r="C142" s="36"/>
      <c r="D142" s="220" t="s">
        <v>298</v>
      </c>
      <c r="E142" s="36"/>
      <c r="F142" s="262" t="s">
        <v>1276</v>
      </c>
      <c r="G142" s="36"/>
      <c r="H142" s="36"/>
      <c r="I142" s="115"/>
      <c r="J142" s="36"/>
      <c r="K142" s="36"/>
      <c r="L142" s="39"/>
      <c r="M142" s="263"/>
      <c r="N142" s="264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298</v>
      </c>
      <c r="AU142" s="17" t="s">
        <v>83</v>
      </c>
    </row>
    <row r="143" spans="1:65" s="2" customFormat="1" ht="16.5" customHeight="1">
      <c r="A143" s="34"/>
      <c r="B143" s="35"/>
      <c r="C143" s="204" t="s">
        <v>208</v>
      </c>
      <c r="D143" s="204" t="s">
        <v>145</v>
      </c>
      <c r="E143" s="205" t="s">
        <v>1277</v>
      </c>
      <c r="F143" s="206" t="s">
        <v>1278</v>
      </c>
      <c r="G143" s="207" t="s">
        <v>206</v>
      </c>
      <c r="H143" s="208">
        <v>322</v>
      </c>
      <c r="I143" s="209"/>
      <c r="J143" s="210">
        <f>ROUND(I143*H143,2)</f>
        <v>0</v>
      </c>
      <c r="K143" s="211"/>
      <c r="L143" s="39"/>
      <c r="M143" s="212" t="s">
        <v>1</v>
      </c>
      <c r="N143" s="213" t="s">
        <v>38</v>
      </c>
      <c r="O143" s="71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6" t="s">
        <v>149</v>
      </c>
      <c r="AT143" s="216" t="s">
        <v>145</v>
      </c>
      <c r="AU143" s="216" t="s">
        <v>83</v>
      </c>
      <c r="AY143" s="17" t="s">
        <v>143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7" t="s">
        <v>81</v>
      </c>
      <c r="BK143" s="217">
        <f>ROUND(I143*H143,2)</f>
        <v>0</v>
      </c>
      <c r="BL143" s="17" t="s">
        <v>149</v>
      </c>
      <c r="BM143" s="216" t="s">
        <v>1279</v>
      </c>
    </row>
    <row r="144" spans="1:65" s="2" customFormat="1" ht="16.5" customHeight="1">
      <c r="A144" s="34"/>
      <c r="B144" s="35"/>
      <c r="C144" s="204" t="s">
        <v>212</v>
      </c>
      <c r="D144" s="204" t="s">
        <v>145</v>
      </c>
      <c r="E144" s="205" t="s">
        <v>1280</v>
      </c>
      <c r="F144" s="206" t="s">
        <v>1281</v>
      </c>
      <c r="G144" s="207" t="s">
        <v>206</v>
      </c>
      <c r="H144" s="208">
        <v>322</v>
      </c>
      <c r="I144" s="209"/>
      <c r="J144" s="210">
        <f>ROUND(I144*H144,2)</f>
        <v>0</v>
      </c>
      <c r="K144" s="211"/>
      <c r="L144" s="39"/>
      <c r="M144" s="212" t="s">
        <v>1</v>
      </c>
      <c r="N144" s="213" t="s">
        <v>38</v>
      </c>
      <c r="O144" s="71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6" t="s">
        <v>149</v>
      </c>
      <c r="AT144" s="216" t="s">
        <v>145</v>
      </c>
      <c r="AU144" s="216" t="s">
        <v>83</v>
      </c>
      <c r="AY144" s="17" t="s">
        <v>143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7" t="s">
        <v>81</v>
      </c>
      <c r="BK144" s="217">
        <f>ROUND(I144*H144,2)</f>
        <v>0</v>
      </c>
      <c r="BL144" s="17" t="s">
        <v>149</v>
      </c>
      <c r="BM144" s="216" t="s">
        <v>1282</v>
      </c>
    </row>
    <row r="145" spans="1:65" s="12" customFormat="1" ht="22.9" customHeight="1">
      <c r="B145" s="188"/>
      <c r="C145" s="189"/>
      <c r="D145" s="190" t="s">
        <v>72</v>
      </c>
      <c r="E145" s="202" t="s">
        <v>192</v>
      </c>
      <c r="F145" s="202" t="s">
        <v>507</v>
      </c>
      <c r="G145" s="189"/>
      <c r="H145" s="189"/>
      <c r="I145" s="192"/>
      <c r="J145" s="203">
        <f>BK145</f>
        <v>0</v>
      </c>
      <c r="K145" s="189"/>
      <c r="L145" s="194"/>
      <c r="M145" s="195"/>
      <c r="N145" s="196"/>
      <c r="O145" s="196"/>
      <c r="P145" s="197">
        <f>SUM(P146:P150)</f>
        <v>0</v>
      </c>
      <c r="Q145" s="196"/>
      <c r="R145" s="197">
        <f>SUM(R146:R150)</f>
        <v>59.9097808</v>
      </c>
      <c r="S145" s="196"/>
      <c r="T145" s="198">
        <f>SUM(T146:T150)</f>
        <v>0</v>
      </c>
      <c r="AR145" s="199" t="s">
        <v>81</v>
      </c>
      <c r="AT145" s="200" t="s">
        <v>72</v>
      </c>
      <c r="AU145" s="200" t="s">
        <v>81</v>
      </c>
      <c r="AY145" s="199" t="s">
        <v>143</v>
      </c>
      <c r="BK145" s="201">
        <f>SUM(BK146:BK150)</f>
        <v>0</v>
      </c>
    </row>
    <row r="146" spans="1:65" s="2" customFormat="1" ht="16.5" customHeight="1">
      <c r="A146" s="34"/>
      <c r="B146" s="35"/>
      <c r="C146" s="204" t="s">
        <v>216</v>
      </c>
      <c r="D146" s="204" t="s">
        <v>145</v>
      </c>
      <c r="E146" s="205" t="s">
        <v>1283</v>
      </c>
      <c r="F146" s="206" t="s">
        <v>1284</v>
      </c>
      <c r="G146" s="207" t="s">
        <v>266</v>
      </c>
      <c r="H146" s="208">
        <v>139</v>
      </c>
      <c r="I146" s="209"/>
      <c r="J146" s="210">
        <f>ROUND(I146*H146,2)</f>
        <v>0</v>
      </c>
      <c r="K146" s="211"/>
      <c r="L146" s="39"/>
      <c r="M146" s="212" t="s">
        <v>1</v>
      </c>
      <c r="N146" s="213" t="s">
        <v>38</v>
      </c>
      <c r="O146" s="71"/>
      <c r="P146" s="214">
        <f>O146*H146</f>
        <v>0</v>
      </c>
      <c r="Q146" s="214">
        <v>0.15540000000000001</v>
      </c>
      <c r="R146" s="214">
        <f>Q146*H146</f>
        <v>21.6006</v>
      </c>
      <c r="S146" s="214">
        <v>0</v>
      </c>
      <c r="T146" s="21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6" t="s">
        <v>149</v>
      </c>
      <c r="AT146" s="216" t="s">
        <v>145</v>
      </c>
      <c r="AU146" s="216" t="s">
        <v>83</v>
      </c>
      <c r="AY146" s="17" t="s">
        <v>143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7" t="s">
        <v>81</v>
      </c>
      <c r="BK146" s="217">
        <f>ROUND(I146*H146,2)</f>
        <v>0</v>
      </c>
      <c r="BL146" s="17" t="s">
        <v>149</v>
      </c>
      <c r="BM146" s="216" t="s">
        <v>1285</v>
      </c>
    </row>
    <row r="147" spans="1:65" s="2" customFormat="1" ht="16.5" customHeight="1">
      <c r="A147" s="34"/>
      <c r="B147" s="35"/>
      <c r="C147" s="251" t="s">
        <v>8</v>
      </c>
      <c r="D147" s="251" t="s">
        <v>251</v>
      </c>
      <c r="E147" s="252" t="s">
        <v>1286</v>
      </c>
      <c r="F147" s="253" t="s">
        <v>1287</v>
      </c>
      <c r="G147" s="254" t="s">
        <v>469</v>
      </c>
      <c r="H147" s="255">
        <v>152.9</v>
      </c>
      <c r="I147" s="256"/>
      <c r="J147" s="257">
        <f>ROUND(I147*H147,2)</f>
        <v>0</v>
      </c>
      <c r="K147" s="258"/>
      <c r="L147" s="259"/>
      <c r="M147" s="260" t="s">
        <v>1</v>
      </c>
      <c r="N147" s="261" t="s">
        <v>38</v>
      </c>
      <c r="O147" s="71"/>
      <c r="P147" s="214">
        <f>O147*H147</f>
        <v>0</v>
      </c>
      <c r="Q147" s="214">
        <v>8.5000000000000006E-2</v>
      </c>
      <c r="R147" s="214">
        <f>Q147*H147</f>
        <v>12.996500000000001</v>
      </c>
      <c r="S147" s="214">
        <v>0</v>
      </c>
      <c r="T147" s="215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6" t="s">
        <v>185</v>
      </c>
      <c r="AT147" s="216" t="s">
        <v>251</v>
      </c>
      <c r="AU147" s="216" t="s">
        <v>83</v>
      </c>
      <c r="AY147" s="17" t="s">
        <v>143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7" t="s">
        <v>81</v>
      </c>
      <c r="BK147" s="217">
        <f>ROUND(I147*H147,2)</f>
        <v>0</v>
      </c>
      <c r="BL147" s="17" t="s">
        <v>149</v>
      </c>
      <c r="BM147" s="216" t="s">
        <v>1288</v>
      </c>
    </row>
    <row r="148" spans="1:65" s="2" customFormat="1" ht="16.5" customHeight="1">
      <c r="A148" s="34"/>
      <c r="B148" s="35"/>
      <c r="C148" s="204" t="s">
        <v>226</v>
      </c>
      <c r="D148" s="204" t="s">
        <v>145</v>
      </c>
      <c r="E148" s="205" t="s">
        <v>1289</v>
      </c>
      <c r="F148" s="206" t="s">
        <v>1290</v>
      </c>
      <c r="G148" s="207" t="s">
        <v>148</v>
      </c>
      <c r="H148" s="208">
        <v>11.12</v>
      </c>
      <c r="I148" s="209"/>
      <c r="J148" s="210">
        <f>ROUND(I148*H148,2)</f>
        <v>0</v>
      </c>
      <c r="K148" s="211"/>
      <c r="L148" s="39"/>
      <c r="M148" s="212" t="s">
        <v>1</v>
      </c>
      <c r="N148" s="213" t="s">
        <v>38</v>
      </c>
      <c r="O148" s="71"/>
      <c r="P148" s="214">
        <f>O148*H148</f>
        <v>0</v>
      </c>
      <c r="Q148" s="214">
        <v>2.2563399999999998</v>
      </c>
      <c r="R148" s="214">
        <f>Q148*H148</f>
        <v>25.090500799999997</v>
      </c>
      <c r="S148" s="214">
        <v>0</v>
      </c>
      <c r="T148" s="215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6" t="s">
        <v>149</v>
      </c>
      <c r="AT148" s="216" t="s">
        <v>145</v>
      </c>
      <c r="AU148" s="216" t="s">
        <v>83</v>
      </c>
      <c r="AY148" s="17" t="s">
        <v>143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7" t="s">
        <v>81</v>
      </c>
      <c r="BK148" s="217">
        <f>ROUND(I148*H148,2)</f>
        <v>0</v>
      </c>
      <c r="BL148" s="17" t="s">
        <v>149</v>
      </c>
      <c r="BM148" s="216" t="s">
        <v>1291</v>
      </c>
    </row>
    <row r="149" spans="1:65" s="13" customFormat="1">
      <c r="B149" s="218"/>
      <c r="C149" s="219"/>
      <c r="D149" s="220" t="s">
        <v>151</v>
      </c>
      <c r="E149" s="221" t="s">
        <v>1</v>
      </c>
      <c r="F149" s="222" t="s">
        <v>1292</v>
      </c>
      <c r="G149" s="219"/>
      <c r="H149" s="223">
        <v>11.12</v>
      </c>
      <c r="I149" s="224"/>
      <c r="J149" s="219"/>
      <c r="K149" s="219"/>
      <c r="L149" s="225"/>
      <c r="M149" s="226"/>
      <c r="N149" s="227"/>
      <c r="O149" s="227"/>
      <c r="P149" s="227"/>
      <c r="Q149" s="227"/>
      <c r="R149" s="227"/>
      <c r="S149" s="227"/>
      <c r="T149" s="228"/>
      <c r="AT149" s="229" t="s">
        <v>151</v>
      </c>
      <c r="AU149" s="229" t="s">
        <v>83</v>
      </c>
      <c r="AV149" s="13" t="s">
        <v>83</v>
      </c>
      <c r="AW149" s="13" t="s">
        <v>30</v>
      </c>
      <c r="AX149" s="13" t="s">
        <v>81</v>
      </c>
      <c r="AY149" s="229" t="s">
        <v>143</v>
      </c>
    </row>
    <row r="150" spans="1:65" s="2" customFormat="1" ht="16.5" customHeight="1">
      <c r="A150" s="34"/>
      <c r="B150" s="35"/>
      <c r="C150" s="204" t="s">
        <v>232</v>
      </c>
      <c r="D150" s="204" t="s">
        <v>145</v>
      </c>
      <c r="E150" s="205" t="s">
        <v>1293</v>
      </c>
      <c r="F150" s="206" t="s">
        <v>1294</v>
      </c>
      <c r="G150" s="207" t="s">
        <v>206</v>
      </c>
      <c r="H150" s="208">
        <v>322</v>
      </c>
      <c r="I150" s="209"/>
      <c r="J150" s="210">
        <f>ROUND(I150*H150,2)</f>
        <v>0</v>
      </c>
      <c r="K150" s="211"/>
      <c r="L150" s="39"/>
      <c r="M150" s="212" t="s">
        <v>1</v>
      </c>
      <c r="N150" s="213" t="s">
        <v>38</v>
      </c>
      <c r="O150" s="71"/>
      <c r="P150" s="214">
        <f>O150*H150</f>
        <v>0</v>
      </c>
      <c r="Q150" s="214">
        <v>6.8999999999999997E-4</v>
      </c>
      <c r="R150" s="214">
        <f>Q150*H150</f>
        <v>0.22217999999999999</v>
      </c>
      <c r="S150" s="214">
        <v>0</v>
      </c>
      <c r="T150" s="215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6" t="s">
        <v>149</v>
      </c>
      <c r="AT150" s="216" t="s">
        <v>145</v>
      </c>
      <c r="AU150" s="216" t="s">
        <v>83</v>
      </c>
      <c r="AY150" s="17" t="s">
        <v>143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7" t="s">
        <v>81</v>
      </c>
      <c r="BK150" s="217">
        <f>ROUND(I150*H150,2)</f>
        <v>0</v>
      </c>
      <c r="BL150" s="17" t="s">
        <v>149</v>
      </c>
      <c r="BM150" s="216" t="s">
        <v>1295</v>
      </c>
    </row>
    <row r="151" spans="1:65" s="12" customFormat="1" ht="22.9" customHeight="1">
      <c r="B151" s="188"/>
      <c r="C151" s="189"/>
      <c r="D151" s="190" t="s">
        <v>72</v>
      </c>
      <c r="E151" s="202" t="s">
        <v>791</v>
      </c>
      <c r="F151" s="202" t="s">
        <v>792</v>
      </c>
      <c r="G151" s="189"/>
      <c r="H151" s="189"/>
      <c r="I151" s="192"/>
      <c r="J151" s="203">
        <f>BK151</f>
        <v>0</v>
      </c>
      <c r="K151" s="189"/>
      <c r="L151" s="194"/>
      <c r="M151" s="195"/>
      <c r="N151" s="196"/>
      <c r="O151" s="196"/>
      <c r="P151" s="197">
        <f>P152</f>
        <v>0</v>
      </c>
      <c r="Q151" s="196"/>
      <c r="R151" s="197">
        <f>R152</f>
        <v>0</v>
      </c>
      <c r="S151" s="196"/>
      <c r="T151" s="198">
        <f>T152</f>
        <v>0</v>
      </c>
      <c r="AR151" s="199" t="s">
        <v>81</v>
      </c>
      <c r="AT151" s="200" t="s">
        <v>72</v>
      </c>
      <c r="AU151" s="200" t="s">
        <v>81</v>
      </c>
      <c r="AY151" s="199" t="s">
        <v>143</v>
      </c>
      <c r="BK151" s="201">
        <f>BK152</f>
        <v>0</v>
      </c>
    </row>
    <row r="152" spans="1:65" s="2" customFormat="1" ht="16.5" customHeight="1">
      <c r="A152" s="34"/>
      <c r="B152" s="35"/>
      <c r="C152" s="204" t="s">
        <v>239</v>
      </c>
      <c r="D152" s="204" t="s">
        <v>145</v>
      </c>
      <c r="E152" s="205" t="s">
        <v>1296</v>
      </c>
      <c r="F152" s="206" t="s">
        <v>1297</v>
      </c>
      <c r="G152" s="207" t="s">
        <v>219</v>
      </c>
      <c r="H152" s="208">
        <v>60.363</v>
      </c>
      <c r="I152" s="209"/>
      <c r="J152" s="210">
        <f>ROUND(I152*H152,2)</f>
        <v>0</v>
      </c>
      <c r="K152" s="211"/>
      <c r="L152" s="39"/>
      <c r="M152" s="268" t="s">
        <v>1</v>
      </c>
      <c r="N152" s="269" t="s">
        <v>38</v>
      </c>
      <c r="O152" s="270"/>
      <c r="P152" s="271">
        <f>O152*H152</f>
        <v>0</v>
      </c>
      <c r="Q152" s="271">
        <v>0</v>
      </c>
      <c r="R152" s="271">
        <f>Q152*H152</f>
        <v>0</v>
      </c>
      <c r="S152" s="271">
        <v>0</v>
      </c>
      <c r="T152" s="272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6" t="s">
        <v>149</v>
      </c>
      <c r="AT152" s="216" t="s">
        <v>145</v>
      </c>
      <c r="AU152" s="216" t="s">
        <v>83</v>
      </c>
      <c r="AY152" s="17" t="s">
        <v>143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7" t="s">
        <v>81</v>
      </c>
      <c r="BK152" s="217">
        <f>ROUND(I152*H152,2)</f>
        <v>0</v>
      </c>
      <c r="BL152" s="17" t="s">
        <v>149</v>
      </c>
      <c r="BM152" s="216" t="s">
        <v>1298</v>
      </c>
    </row>
    <row r="153" spans="1:65" s="2" customFormat="1" ht="6.95" customHeight="1">
      <c r="A153" s="34"/>
      <c r="B153" s="54"/>
      <c r="C153" s="55"/>
      <c r="D153" s="55"/>
      <c r="E153" s="55"/>
      <c r="F153" s="55"/>
      <c r="G153" s="55"/>
      <c r="H153" s="55"/>
      <c r="I153" s="152"/>
      <c r="J153" s="55"/>
      <c r="K153" s="55"/>
      <c r="L153" s="39"/>
      <c r="M153" s="34"/>
      <c r="O153" s="34"/>
      <c r="P153" s="34"/>
      <c r="Q153" s="34"/>
      <c r="R153" s="34"/>
      <c r="S153" s="34"/>
      <c r="T153" s="34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</row>
  </sheetData>
  <sheetProtection algorithmName="SHA-512" hashValue="ybftCJwitPAG3L68RE6OZpBUWtk6lBv6qaLe9ETT9qcVxh8hr2OCD/jkLqWZxuv0EiuEDJCrvioVT/xo4Ahmqg==" saltValue="Po8B10WhZ6dzQD8nLHFpyMhHWM4mi7zmCp85LNgwzwNeURHbJvBSO+mnt0sV9yUQ8N7EBN0YJ94WzjXLgWYMPg==" spinCount="100000" sheet="1" objects="1" scenarios="1" formatColumns="0" formatRows="0" autoFilter="0"/>
  <autoFilter ref="C120:K152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rintOptions horizontalCentered="1"/>
  <pageMargins left="0.19685039370078741" right="0.19685039370078741" top="0.19685039370078741" bottom="0.39370078740157483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6"/>
  <sheetViews>
    <sheetView showGridLines="0" topLeftCell="A7" workbookViewId="0">
      <selection activeCell="F174" sqref="F17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8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574"/>
      <c r="M2" s="574"/>
      <c r="N2" s="574"/>
      <c r="O2" s="574"/>
      <c r="P2" s="574"/>
      <c r="Q2" s="574"/>
      <c r="R2" s="574"/>
      <c r="S2" s="574"/>
      <c r="T2" s="574"/>
      <c r="U2" s="574"/>
      <c r="V2" s="574"/>
      <c r="AT2" s="17" t="s">
        <v>92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83</v>
      </c>
    </row>
    <row r="4" spans="1:46" s="1" customFormat="1" ht="24.95" customHeight="1">
      <c r="B4" s="20"/>
      <c r="D4" s="112" t="s">
        <v>96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618" t="str">
        <f>'Rekapitulace stavební SO'!K6</f>
        <v>Nový vodojem a rekonstrukce stávajícího vodojemu Český Brod</v>
      </c>
      <c r="F7" s="619"/>
      <c r="G7" s="619"/>
      <c r="H7" s="619"/>
      <c r="I7" s="108"/>
      <c r="L7" s="20"/>
    </row>
    <row r="8" spans="1:46" s="2" customFormat="1" ht="12" customHeight="1">
      <c r="A8" s="34"/>
      <c r="B8" s="39"/>
      <c r="C8" s="34"/>
      <c r="D8" s="114" t="s">
        <v>97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620" t="s">
        <v>1299</v>
      </c>
      <c r="F9" s="621"/>
      <c r="G9" s="621"/>
      <c r="H9" s="621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stavební SO'!AN8</f>
        <v>22. 11. 2019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tr">
        <f>IF('Rekapitulace stavební SO'!AN10="","",'Rekapitulace stavební SO'!AN10)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tr">
        <f>IF('Rekapitulace stavební SO'!E11="","",'Rekapitulace stavební SO'!E11)</f>
        <v xml:space="preserve"> </v>
      </c>
      <c r="F15" s="34"/>
      <c r="G15" s="34"/>
      <c r="H15" s="34"/>
      <c r="I15" s="117" t="s">
        <v>26</v>
      </c>
      <c r="J15" s="116" t="str">
        <f>IF('Rekapitulace stavební SO'!AN11="","",'Rekapitulace stavební SO'!AN11)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27</v>
      </c>
      <c r="E17" s="34"/>
      <c r="F17" s="34"/>
      <c r="G17" s="34"/>
      <c r="H17" s="34"/>
      <c r="I17" s="117" t="s">
        <v>25</v>
      </c>
      <c r="J17" s="30" t="str">
        <f>'Rekapitulace stavební SO'!AN13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622" t="str">
        <f>'Rekapitulace stavební SO'!E14</f>
        <v>Vyplň údaj</v>
      </c>
      <c r="F18" s="623"/>
      <c r="G18" s="623"/>
      <c r="H18" s="623"/>
      <c r="I18" s="117" t="s">
        <v>26</v>
      </c>
      <c r="J18" s="30" t="str">
        <f>'Rekapitulace stavební SO'!AN14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29</v>
      </c>
      <c r="E20" s="34"/>
      <c r="F20" s="34"/>
      <c r="G20" s="34"/>
      <c r="H20" s="34"/>
      <c r="I20" s="117" t="s">
        <v>25</v>
      </c>
      <c r="J20" s="116" t="str">
        <f>IF('Rekapitulace stavební SO'!AN16="","",'Rekapitulace stavební SO'!AN16)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stavební SO'!E17="","",'Rekapitulace stavební SO'!E17)</f>
        <v xml:space="preserve"> </v>
      </c>
      <c r="F21" s="34"/>
      <c r="G21" s="34"/>
      <c r="H21" s="34"/>
      <c r="I21" s="117" t="s">
        <v>26</v>
      </c>
      <c r="J21" s="116" t="str">
        <f>IF('Rekapitulace stavební SO'!AN17="","",'Rekapitulace stavební SO'!AN17)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31</v>
      </c>
      <c r="E23" s="34"/>
      <c r="F23" s="34"/>
      <c r="G23" s="34"/>
      <c r="H23" s="34"/>
      <c r="I23" s="117" t="s">
        <v>25</v>
      </c>
      <c r="J23" s="116" t="str">
        <f>IF('Rekapitulace stavební SO'!AN19="","",'Rekapitulace stavební SO'!AN19)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stavební SO'!E20="","",'Rekapitulace stavební SO'!E20)</f>
        <v xml:space="preserve"> </v>
      </c>
      <c r="F24" s="34"/>
      <c r="G24" s="34"/>
      <c r="H24" s="34"/>
      <c r="I24" s="117" t="s">
        <v>26</v>
      </c>
      <c r="J24" s="116" t="str">
        <f>IF('Rekapitulace stavební SO'!AN20="","",'Rekapitulace stavební SO'!AN20)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32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624" t="s">
        <v>1</v>
      </c>
      <c r="F27" s="624"/>
      <c r="G27" s="624"/>
      <c r="H27" s="624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33</v>
      </c>
      <c r="E30" s="34"/>
      <c r="F30" s="34"/>
      <c r="G30" s="34"/>
      <c r="H30" s="34"/>
      <c r="I30" s="115"/>
      <c r="J30" s="126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35</v>
      </c>
      <c r="G32" s="34"/>
      <c r="H32" s="34"/>
      <c r="I32" s="128" t="s">
        <v>34</v>
      </c>
      <c r="J32" s="127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37</v>
      </c>
      <c r="E33" s="114" t="s">
        <v>38</v>
      </c>
      <c r="F33" s="130">
        <f>ROUND((SUM(BE121:BE165)),  2)</f>
        <v>0</v>
      </c>
      <c r="G33" s="34"/>
      <c r="H33" s="34"/>
      <c r="I33" s="131">
        <v>0.21</v>
      </c>
      <c r="J33" s="130">
        <f>ROUND(((SUM(BE121:BE165))*I33),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39</v>
      </c>
      <c r="F34" s="130">
        <f>ROUND((SUM(BF121:BF165)),  2)</f>
        <v>0</v>
      </c>
      <c r="G34" s="34"/>
      <c r="H34" s="34"/>
      <c r="I34" s="131">
        <v>0.15</v>
      </c>
      <c r="J34" s="130">
        <f>ROUND(((SUM(BF121:BF165))*I34),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40</v>
      </c>
      <c r="F35" s="130">
        <f>ROUND((SUM(BG121:BG165)),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41</v>
      </c>
      <c r="F36" s="130">
        <f>ROUND((SUM(BH121:BH165)),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42</v>
      </c>
      <c r="F37" s="130">
        <f>ROUND((SUM(BI121:BI165)),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43</v>
      </c>
      <c r="E39" s="134"/>
      <c r="F39" s="134"/>
      <c r="G39" s="135" t="s">
        <v>44</v>
      </c>
      <c r="H39" s="136" t="s">
        <v>45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46</v>
      </c>
      <c r="E50" s="141"/>
      <c r="F50" s="141"/>
      <c r="G50" s="140" t="s">
        <v>47</v>
      </c>
      <c r="H50" s="141"/>
      <c r="I50" s="142"/>
      <c r="J50" s="141"/>
      <c r="K50" s="141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3" t="s">
        <v>48</v>
      </c>
      <c r="E61" s="144"/>
      <c r="F61" s="145" t="s">
        <v>49</v>
      </c>
      <c r="G61" s="143" t="s">
        <v>48</v>
      </c>
      <c r="H61" s="144"/>
      <c r="I61" s="146"/>
      <c r="J61" s="147" t="s">
        <v>49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40" t="s">
        <v>50</v>
      </c>
      <c r="E65" s="148"/>
      <c r="F65" s="148"/>
      <c r="G65" s="140" t="s">
        <v>51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3" t="s">
        <v>48</v>
      </c>
      <c r="E76" s="144"/>
      <c r="F76" s="145" t="s">
        <v>49</v>
      </c>
      <c r="G76" s="143" t="s">
        <v>48</v>
      </c>
      <c r="H76" s="144"/>
      <c r="I76" s="146"/>
      <c r="J76" s="147" t="s">
        <v>49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99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616" t="str">
        <f>E7</f>
        <v>Nový vodojem a rekonstrukce stávajícího vodojemu Český Brod</v>
      </c>
      <c r="F85" s="617"/>
      <c r="G85" s="617"/>
      <c r="H85" s="617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97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590" t="str">
        <f>E9</f>
        <v>SO 03 - Terénní a sadové úpravy - oplocení</v>
      </c>
      <c r="F87" s="615"/>
      <c r="G87" s="615"/>
      <c r="H87" s="615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117" t="s">
        <v>22</v>
      </c>
      <c r="J89" s="66" t="str">
        <f>IF(J12="","",J12)</f>
        <v>22. 11. 2019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117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117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100</v>
      </c>
      <c r="D94" s="157"/>
      <c r="E94" s="157"/>
      <c r="F94" s="157"/>
      <c r="G94" s="157"/>
      <c r="H94" s="157"/>
      <c r="I94" s="158"/>
      <c r="J94" s="159" t="s">
        <v>101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102</v>
      </c>
      <c r="D96" s="36"/>
      <c r="E96" s="36"/>
      <c r="F96" s="36"/>
      <c r="G96" s="36"/>
      <c r="H96" s="36"/>
      <c r="I96" s="115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103</v>
      </c>
    </row>
    <row r="97" spans="1:31" s="9" customFormat="1" ht="24.95" customHeight="1">
      <c r="B97" s="161"/>
      <c r="C97" s="162"/>
      <c r="D97" s="163" t="s">
        <v>104</v>
      </c>
      <c r="E97" s="164"/>
      <c r="F97" s="164"/>
      <c r="G97" s="164"/>
      <c r="H97" s="164"/>
      <c r="I97" s="165"/>
      <c r="J97" s="166">
        <f>J122</f>
        <v>0</v>
      </c>
      <c r="K97" s="162"/>
      <c r="L97" s="167"/>
    </row>
    <row r="98" spans="1:31" s="10" customFormat="1" ht="19.899999999999999" customHeight="1">
      <c r="B98" s="168"/>
      <c r="C98" s="169"/>
      <c r="D98" s="170" t="s">
        <v>105</v>
      </c>
      <c r="E98" s="171"/>
      <c r="F98" s="171"/>
      <c r="G98" s="171"/>
      <c r="H98" s="171"/>
      <c r="I98" s="172"/>
      <c r="J98" s="173">
        <f>J123</f>
        <v>0</v>
      </c>
      <c r="K98" s="169"/>
      <c r="L98" s="174"/>
    </row>
    <row r="99" spans="1:31" s="10" customFormat="1" ht="19.899999999999999" customHeight="1">
      <c r="B99" s="168"/>
      <c r="C99" s="169"/>
      <c r="D99" s="170" t="s">
        <v>106</v>
      </c>
      <c r="E99" s="171"/>
      <c r="F99" s="171"/>
      <c r="G99" s="171"/>
      <c r="H99" s="171"/>
      <c r="I99" s="172"/>
      <c r="J99" s="173">
        <f>J133</f>
        <v>0</v>
      </c>
      <c r="K99" s="169"/>
      <c r="L99" s="174"/>
    </row>
    <row r="100" spans="1:31" s="10" customFormat="1" ht="19.899999999999999" customHeight="1">
      <c r="B100" s="168"/>
      <c r="C100" s="169"/>
      <c r="D100" s="170" t="s">
        <v>107</v>
      </c>
      <c r="E100" s="171"/>
      <c r="F100" s="171"/>
      <c r="G100" s="171"/>
      <c r="H100" s="171"/>
      <c r="I100" s="172"/>
      <c r="J100" s="173">
        <f>J136</f>
        <v>0</v>
      </c>
      <c r="K100" s="169"/>
      <c r="L100" s="174"/>
    </row>
    <row r="101" spans="1:31" s="10" customFormat="1" ht="19.899999999999999" customHeight="1">
      <c r="B101" s="168"/>
      <c r="C101" s="169"/>
      <c r="D101" s="170" t="s">
        <v>1300</v>
      </c>
      <c r="E101" s="171"/>
      <c r="F101" s="171"/>
      <c r="G101" s="171"/>
      <c r="H101" s="171"/>
      <c r="I101" s="172"/>
      <c r="J101" s="173">
        <f>J164</f>
        <v>0</v>
      </c>
      <c r="K101" s="169"/>
      <c r="L101" s="174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115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152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155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128</v>
      </c>
      <c r="D108" s="36"/>
      <c r="E108" s="36"/>
      <c r="F108" s="36"/>
      <c r="G108" s="36"/>
      <c r="H108" s="36"/>
      <c r="I108" s="115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115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115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616" t="str">
        <f>E7</f>
        <v>Nový vodojem a rekonstrukce stávajícího vodojemu Český Brod</v>
      </c>
      <c r="F111" s="617"/>
      <c r="G111" s="617"/>
      <c r="H111" s="617"/>
      <c r="I111" s="115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97</v>
      </c>
      <c r="D112" s="36"/>
      <c r="E112" s="36"/>
      <c r="F112" s="36"/>
      <c r="G112" s="36"/>
      <c r="H112" s="36"/>
      <c r="I112" s="115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590" t="str">
        <f>E9</f>
        <v>SO 03 - Terénní a sadové úpravy - oplocení</v>
      </c>
      <c r="F113" s="615"/>
      <c r="G113" s="615"/>
      <c r="H113" s="615"/>
      <c r="I113" s="115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115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 xml:space="preserve"> </v>
      </c>
      <c r="G115" s="36"/>
      <c r="H115" s="36"/>
      <c r="I115" s="117" t="s">
        <v>22</v>
      </c>
      <c r="J115" s="66" t="str">
        <f>IF(J12="","",J12)</f>
        <v>22. 11. 2019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115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24</v>
      </c>
      <c r="D117" s="36"/>
      <c r="E117" s="36"/>
      <c r="F117" s="27" t="str">
        <f>E15</f>
        <v xml:space="preserve"> </v>
      </c>
      <c r="G117" s="36"/>
      <c r="H117" s="36"/>
      <c r="I117" s="117" t="s">
        <v>29</v>
      </c>
      <c r="J117" s="32" t="str">
        <f>E21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>
      <c r="A118" s="34"/>
      <c r="B118" s="35"/>
      <c r="C118" s="29" t="s">
        <v>27</v>
      </c>
      <c r="D118" s="36"/>
      <c r="E118" s="36"/>
      <c r="F118" s="27" t="str">
        <f>IF(E18="","",E18)</f>
        <v>Vyplň údaj</v>
      </c>
      <c r="G118" s="36"/>
      <c r="H118" s="36"/>
      <c r="I118" s="117" t="s">
        <v>31</v>
      </c>
      <c r="J118" s="32" t="str">
        <f>E24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115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75"/>
      <c r="B120" s="176"/>
      <c r="C120" s="177" t="s">
        <v>129</v>
      </c>
      <c r="D120" s="178" t="s">
        <v>58</v>
      </c>
      <c r="E120" s="178" t="s">
        <v>54</v>
      </c>
      <c r="F120" s="178" t="s">
        <v>55</v>
      </c>
      <c r="G120" s="178" t="s">
        <v>130</v>
      </c>
      <c r="H120" s="178" t="s">
        <v>131</v>
      </c>
      <c r="I120" s="179" t="s">
        <v>132</v>
      </c>
      <c r="J120" s="180" t="s">
        <v>101</v>
      </c>
      <c r="K120" s="181" t="s">
        <v>133</v>
      </c>
      <c r="L120" s="182"/>
      <c r="M120" s="75" t="s">
        <v>1</v>
      </c>
      <c r="N120" s="76" t="s">
        <v>37</v>
      </c>
      <c r="O120" s="76" t="s">
        <v>134</v>
      </c>
      <c r="P120" s="76" t="s">
        <v>135</v>
      </c>
      <c r="Q120" s="76" t="s">
        <v>136</v>
      </c>
      <c r="R120" s="76" t="s">
        <v>137</v>
      </c>
      <c r="S120" s="76" t="s">
        <v>138</v>
      </c>
      <c r="T120" s="77" t="s">
        <v>139</v>
      </c>
      <c r="U120" s="175"/>
      <c r="V120" s="175"/>
      <c r="W120" s="175"/>
      <c r="X120" s="175"/>
      <c r="Y120" s="175"/>
      <c r="Z120" s="175"/>
      <c r="AA120" s="175"/>
      <c r="AB120" s="175"/>
      <c r="AC120" s="175"/>
      <c r="AD120" s="175"/>
      <c r="AE120" s="175"/>
    </row>
    <row r="121" spans="1:65" s="2" customFormat="1" ht="22.9" customHeight="1">
      <c r="A121" s="34"/>
      <c r="B121" s="35"/>
      <c r="C121" s="82" t="s">
        <v>140</v>
      </c>
      <c r="D121" s="36"/>
      <c r="E121" s="36"/>
      <c r="F121" s="36"/>
      <c r="G121" s="36"/>
      <c r="H121" s="36"/>
      <c r="I121" s="115"/>
      <c r="J121" s="183">
        <f>BK121</f>
        <v>0</v>
      </c>
      <c r="K121" s="36"/>
      <c r="L121" s="39"/>
      <c r="M121" s="78"/>
      <c r="N121" s="184"/>
      <c r="O121" s="79"/>
      <c r="P121" s="185">
        <f>P122</f>
        <v>0</v>
      </c>
      <c r="Q121" s="79"/>
      <c r="R121" s="185">
        <f>R122</f>
        <v>81.087344500000029</v>
      </c>
      <c r="S121" s="79"/>
      <c r="T121" s="186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72</v>
      </c>
      <c r="AU121" s="17" t="s">
        <v>103</v>
      </c>
      <c r="BK121" s="187">
        <f>BK122</f>
        <v>0</v>
      </c>
    </row>
    <row r="122" spans="1:65" s="12" customFormat="1" ht="25.9" customHeight="1">
      <c r="B122" s="188"/>
      <c r="C122" s="189"/>
      <c r="D122" s="190" t="s">
        <v>72</v>
      </c>
      <c r="E122" s="191" t="s">
        <v>141</v>
      </c>
      <c r="F122" s="191" t="s">
        <v>142</v>
      </c>
      <c r="G122" s="189"/>
      <c r="H122" s="189"/>
      <c r="I122" s="192"/>
      <c r="J122" s="193">
        <f>BK122</f>
        <v>0</v>
      </c>
      <c r="K122" s="189"/>
      <c r="L122" s="194"/>
      <c r="M122" s="195"/>
      <c r="N122" s="196"/>
      <c r="O122" s="196"/>
      <c r="P122" s="197">
        <f>P123+P133+P136+P164</f>
        <v>0</v>
      </c>
      <c r="Q122" s="196"/>
      <c r="R122" s="197">
        <f>R123+R133+R136+R164</f>
        <v>81.087344500000029</v>
      </c>
      <c r="S122" s="196"/>
      <c r="T122" s="198">
        <f>T123+T133+T136+T164</f>
        <v>0</v>
      </c>
      <c r="AR122" s="199" t="s">
        <v>81</v>
      </c>
      <c r="AT122" s="200" t="s">
        <v>72</v>
      </c>
      <c r="AU122" s="200" t="s">
        <v>73</v>
      </c>
      <c r="AY122" s="199" t="s">
        <v>143</v>
      </c>
      <c r="BK122" s="201">
        <f>BK123+BK133+BK136+BK164</f>
        <v>0</v>
      </c>
    </row>
    <row r="123" spans="1:65" s="12" customFormat="1" ht="22.9" customHeight="1">
      <c r="B123" s="188"/>
      <c r="C123" s="189"/>
      <c r="D123" s="190" t="s">
        <v>72</v>
      </c>
      <c r="E123" s="202" t="s">
        <v>81</v>
      </c>
      <c r="F123" s="202" t="s">
        <v>144</v>
      </c>
      <c r="G123" s="189"/>
      <c r="H123" s="189"/>
      <c r="I123" s="192"/>
      <c r="J123" s="203">
        <f>BK123</f>
        <v>0</v>
      </c>
      <c r="K123" s="189"/>
      <c r="L123" s="194"/>
      <c r="M123" s="195"/>
      <c r="N123" s="196"/>
      <c r="O123" s="196"/>
      <c r="P123" s="197">
        <f>SUM(P124:P132)</f>
        <v>0</v>
      </c>
      <c r="Q123" s="196"/>
      <c r="R123" s="197">
        <f>SUM(R124:R132)</f>
        <v>0</v>
      </c>
      <c r="S123" s="196"/>
      <c r="T123" s="198">
        <f>SUM(T124:T132)</f>
        <v>0</v>
      </c>
      <c r="AR123" s="199" t="s">
        <v>81</v>
      </c>
      <c r="AT123" s="200" t="s">
        <v>72</v>
      </c>
      <c r="AU123" s="200" t="s">
        <v>81</v>
      </c>
      <c r="AY123" s="199" t="s">
        <v>143</v>
      </c>
      <c r="BK123" s="201">
        <f>SUM(BK124:BK132)</f>
        <v>0</v>
      </c>
    </row>
    <row r="124" spans="1:65" s="2" customFormat="1" ht="16.5" customHeight="1">
      <c r="A124" s="34"/>
      <c r="B124" s="35"/>
      <c r="C124" s="204" t="s">
        <v>81</v>
      </c>
      <c r="D124" s="204" t="s">
        <v>145</v>
      </c>
      <c r="E124" s="205" t="s">
        <v>1301</v>
      </c>
      <c r="F124" s="206" t="s">
        <v>1302</v>
      </c>
      <c r="G124" s="207" t="s">
        <v>148</v>
      </c>
      <c r="H124" s="208">
        <v>3.2</v>
      </c>
      <c r="I124" s="209"/>
      <c r="J124" s="210">
        <f>ROUND(I124*H124,2)</f>
        <v>0</v>
      </c>
      <c r="K124" s="211"/>
      <c r="L124" s="39"/>
      <c r="M124" s="212" t="s">
        <v>1</v>
      </c>
      <c r="N124" s="213" t="s">
        <v>38</v>
      </c>
      <c r="O124" s="71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6" t="s">
        <v>149</v>
      </c>
      <c r="AT124" s="216" t="s">
        <v>145</v>
      </c>
      <c r="AU124" s="216" t="s">
        <v>83</v>
      </c>
      <c r="AY124" s="17" t="s">
        <v>143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7" t="s">
        <v>81</v>
      </c>
      <c r="BK124" s="217">
        <f>ROUND(I124*H124,2)</f>
        <v>0</v>
      </c>
      <c r="BL124" s="17" t="s">
        <v>149</v>
      </c>
      <c r="BM124" s="216" t="s">
        <v>1303</v>
      </c>
    </row>
    <row r="125" spans="1:65" s="13" customFormat="1">
      <c r="B125" s="218"/>
      <c r="C125" s="219"/>
      <c r="D125" s="220" t="s">
        <v>151</v>
      </c>
      <c r="E125" s="221" t="s">
        <v>1</v>
      </c>
      <c r="F125" s="222" t="s">
        <v>1304</v>
      </c>
      <c r="G125" s="219"/>
      <c r="H125" s="223">
        <v>2.75</v>
      </c>
      <c r="I125" s="224"/>
      <c r="J125" s="219"/>
      <c r="K125" s="219"/>
      <c r="L125" s="225"/>
      <c r="M125" s="226"/>
      <c r="N125" s="227"/>
      <c r="O125" s="227"/>
      <c r="P125" s="227"/>
      <c r="Q125" s="227"/>
      <c r="R125" s="227"/>
      <c r="S125" s="227"/>
      <c r="T125" s="228"/>
      <c r="AT125" s="229" t="s">
        <v>151</v>
      </c>
      <c r="AU125" s="229" t="s">
        <v>83</v>
      </c>
      <c r="AV125" s="13" t="s">
        <v>83</v>
      </c>
      <c r="AW125" s="13" t="s">
        <v>30</v>
      </c>
      <c r="AX125" s="13" t="s">
        <v>73</v>
      </c>
      <c r="AY125" s="229" t="s">
        <v>143</v>
      </c>
    </row>
    <row r="126" spans="1:65" s="13" customFormat="1">
      <c r="B126" s="218"/>
      <c r="C126" s="219"/>
      <c r="D126" s="220" t="s">
        <v>151</v>
      </c>
      <c r="E126" s="221" t="s">
        <v>1</v>
      </c>
      <c r="F126" s="222" t="s">
        <v>1305</v>
      </c>
      <c r="G126" s="219"/>
      <c r="H126" s="223">
        <v>0.45</v>
      </c>
      <c r="I126" s="224"/>
      <c r="J126" s="219"/>
      <c r="K126" s="219"/>
      <c r="L126" s="225"/>
      <c r="M126" s="226"/>
      <c r="N126" s="227"/>
      <c r="O126" s="227"/>
      <c r="P126" s="227"/>
      <c r="Q126" s="227"/>
      <c r="R126" s="227"/>
      <c r="S126" s="227"/>
      <c r="T126" s="228"/>
      <c r="AT126" s="229" t="s">
        <v>151</v>
      </c>
      <c r="AU126" s="229" t="s">
        <v>83</v>
      </c>
      <c r="AV126" s="13" t="s">
        <v>83</v>
      </c>
      <c r="AW126" s="13" t="s">
        <v>30</v>
      </c>
      <c r="AX126" s="13" t="s">
        <v>73</v>
      </c>
      <c r="AY126" s="229" t="s">
        <v>143</v>
      </c>
    </row>
    <row r="127" spans="1:65" s="14" customFormat="1">
      <c r="B127" s="230"/>
      <c r="C127" s="231"/>
      <c r="D127" s="220" t="s">
        <v>151</v>
      </c>
      <c r="E127" s="232" t="s">
        <v>1</v>
      </c>
      <c r="F127" s="233" t="s">
        <v>155</v>
      </c>
      <c r="G127" s="231"/>
      <c r="H127" s="234">
        <v>3.2</v>
      </c>
      <c r="I127" s="235"/>
      <c r="J127" s="231"/>
      <c r="K127" s="231"/>
      <c r="L127" s="236"/>
      <c r="M127" s="237"/>
      <c r="N127" s="238"/>
      <c r="O127" s="238"/>
      <c r="P127" s="238"/>
      <c r="Q127" s="238"/>
      <c r="R127" s="238"/>
      <c r="S127" s="238"/>
      <c r="T127" s="239"/>
      <c r="AT127" s="240" t="s">
        <v>151</v>
      </c>
      <c r="AU127" s="240" t="s">
        <v>83</v>
      </c>
      <c r="AV127" s="14" t="s">
        <v>149</v>
      </c>
      <c r="AW127" s="14" t="s">
        <v>30</v>
      </c>
      <c r="AX127" s="14" t="s">
        <v>81</v>
      </c>
      <c r="AY127" s="240" t="s">
        <v>143</v>
      </c>
    </row>
    <row r="128" spans="1:65" s="2" customFormat="1" ht="16.5" customHeight="1">
      <c r="A128" s="34"/>
      <c r="B128" s="35"/>
      <c r="C128" s="204" t="s">
        <v>83</v>
      </c>
      <c r="D128" s="204" t="s">
        <v>145</v>
      </c>
      <c r="E128" s="205" t="s">
        <v>193</v>
      </c>
      <c r="F128" s="206" t="s">
        <v>194</v>
      </c>
      <c r="G128" s="207" t="s">
        <v>148</v>
      </c>
      <c r="H128" s="208">
        <v>3.2</v>
      </c>
      <c r="I128" s="209"/>
      <c r="J128" s="210">
        <f>ROUND(I128*H128,2)</f>
        <v>0</v>
      </c>
      <c r="K128" s="211"/>
      <c r="L128" s="39"/>
      <c r="M128" s="212" t="s">
        <v>1</v>
      </c>
      <c r="N128" s="213" t="s">
        <v>38</v>
      </c>
      <c r="O128" s="71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6" t="s">
        <v>149</v>
      </c>
      <c r="AT128" s="216" t="s">
        <v>145</v>
      </c>
      <c r="AU128" s="216" t="s">
        <v>83</v>
      </c>
      <c r="AY128" s="17" t="s">
        <v>143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7" t="s">
        <v>81</v>
      </c>
      <c r="BK128" s="217">
        <f>ROUND(I128*H128,2)</f>
        <v>0</v>
      </c>
      <c r="BL128" s="17" t="s">
        <v>149</v>
      </c>
      <c r="BM128" s="216" t="s">
        <v>1306</v>
      </c>
    </row>
    <row r="129" spans="1:65" s="13" customFormat="1">
      <c r="B129" s="218"/>
      <c r="C129" s="219"/>
      <c r="D129" s="220" t="s">
        <v>151</v>
      </c>
      <c r="E129" s="219"/>
      <c r="F129" s="222" t="s">
        <v>1307</v>
      </c>
      <c r="G129" s="219"/>
      <c r="H129" s="223">
        <v>3.2</v>
      </c>
      <c r="I129" s="224"/>
      <c r="J129" s="219"/>
      <c r="K129" s="219"/>
      <c r="L129" s="225"/>
      <c r="M129" s="226"/>
      <c r="N129" s="227"/>
      <c r="O129" s="227"/>
      <c r="P129" s="227"/>
      <c r="Q129" s="227"/>
      <c r="R129" s="227"/>
      <c r="S129" s="227"/>
      <c r="T129" s="228"/>
      <c r="AT129" s="229" t="s">
        <v>151</v>
      </c>
      <c r="AU129" s="229" t="s">
        <v>83</v>
      </c>
      <c r="AV129" s="13" t="s">
        <v>83</v>
      </c>
      <c r="AW129" s="13" t="s">
        <v>4</v>
      </c>
      <c r="AX129" s="13" t="s">
        <v>81</v>
      </c>
      <c r="AY129" s="229" t="s">
        <v>143</v>
      </c>
    </row>
    <row r="130" spans="1:65" s="2" customFormat="1" ht="16.5" customHeight="1">
      <c r="A130" s="34"/>
      <c r="B130" s="35"/>
      <c r="C130" s="204" t="s">
        <v>161</v>
      </c>
      <c r="D130" s="204" t="s">
        <v>145</v>
      </c>
      <c r="E130" s="205" t="s">
        <v>213</v>
      </c>
      <c r="F130" s="206" t="s">
        <v>214</v>
      </c>
      <c r="G130" s="207" t="s">
        <v>148</v>
      </c>
      <c r="H130" s="208">
        <v>3.2</v>
      </c>
      <c r="I130" s="209"/>
      <c r="J130" s="210">
        <f>ROUND(I130*H130,2)</f>
        <v>0</v>
      </c>
      <c r="K130" s="211"/>
      <c r="L130" s="39"/>
      <c r="M130" s="212" t="s">
        <v>1</v>
      </c>
      <c r="N130" s="213" t="s">
        <v>38</v>
      </c>
      <c r="O130" s="71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6" t="s">
        <v>149</v>
      </c>
      <c r="AT130" s="216" t="s">
        <v>145</v>
      </c>
      <c r="AU130" s="216" t="s">
        <v>83</v>
      </c>
      <c r="AY130" s="17" t="s">
        <v>143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7" t="s">
        <v>81</v>
      </c>
      <c r="BK130" s="217">
        <f>ROUND(I130*H130,2)</f>
        <v>0</v>
      </c>
      <c r="BL130" s="17" t="s">
        <v>149</v>
      </c>
      <c r="BM130" s="216" t="s">
        <v>1308</v>
      </c>
    </row>
    <row r="131" spans="1:65" s="2" customFormat="1" ht="16.5" customHeight="1">
      <c r="A131" s="34"/>
      <c r="B131" s="35"/>
      <c r="C131" s="204" t="s">
        <v>149</v>
      </c>
      <c r="D131" s="204" t="s">
        <v>145</v>
      </c>
      <c r="E131" s="205" t="s">
        <v>217</v>
      </c>
      <c r="F131" s="206" t="s">
        <v>218</v>
      </c>
      <c r="G131" s="207" t="s">
        <v>219</v>
      </c>
      <c r="H131" s="208">
        <v>6.56</v>
      </c>
      <c r="I131" s="209"/>
      <c r="J131" s="210">
        <f>ROUND(I131*H131,2)</f>
        <v>0</v>
      </c>
      <c r="K131" s="211"/>
      <c r="L131" s="39"/>
      <c r="M131" s="212" t="s">
        <v>1</v>
      </c>
      <c r="N131" s="213" t="s">
        <v>38</v>
      </c>
      <c r="O131" s="71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6" t="s">
        <v>149</v>
      </c>
      <c r="AT131" s="216" t="s">
        <v>145</v>
      </c>
      <c r="AU131" s="216" t="s">
        <v>83</v>
      </c>
      <c r="AY131" s="17" t="s">
        <v>143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7" t="s">
        <v>81</v>
      </c>
      <c r="BK131" s="217">
        <f>ROUND(I131*H131,2)</f>
        <v>0</v>
      </c>
      <c r="BL131" s="17" t="s">
        <v>149</v>
      </c>
      <c r="BM131" s="216" t="s">
        <v>1309</v>
      </c>
    </row>
    <row r="132" spans="1:65" s="13" customFormat="1">
      <c r="B132" s="218"/>
      <c r="C132" s="219"/>
      <c r="D132" s="220" t="s">
        <v>151</v>
      </c>
      <c r="E132" s="219"/>
      <c r="F132" s="222" t="s">
        <v>1310</v>
      </c>
      <c r="G132" s="219"/>
      <c r="H132" s="223">
        <v>6.56</v>
      </c>
      <c r="I132" s="224"/>
      <c r="J132" s="219"/>
      <c r="K132" s="219"/>
      <c r="L132" s="225"/>
      <c r="M132" s="226"/>
      <c r="N132" s="227"/>
      <c r="O132" s="227"/>
      <c r="P132" s="227"/>
      <c r="Q132" s="227"/>
      <c r="R132" s="227"/>
      <c r="S132" s="227"/>
      <c r="T132" s="228"/>
      <c r="AT132" s="229" t="s">
        <v>151</v>
      </c>
      <c r="AU132" s="229" t="s">
        <v>83</v>
      </c>
      <c r="AV132" s="13" t="s">
        <v>83</v>
      </c>
      <c r="AW132" s="13" t="s">
        <v>4</v>
      </c>
      <c r="AX132" s="13" t="s">
        <v>81</v>
      </c>
      <c r="AY132" s="229" t="s">
        <v>143</v>
      </c>
    </row>
    <row r="133" spans="1:65" s="12" customFormat="1" ht="22.9" customHeight="1">
      <c r="B133" s="188"/>
      <c r="C133" s="189"/>
      <c r="D133" s="190" t="s">
        <v>72</v>
      </c>
      <c r="E133" s="202" t="s">
        <v>83</v>
      </c>
      <c r="F133" s="202" t="s">
        <v>257</v>
      </c>
      <c r="G133" s="189"/>
      <c r="H133" s="189"/>
      <c r="I133" s="192"/>
      <c r="J133" s="203">
        <f>BK133</f>
        <v>0</v>
      </c>
      <c r="K133" s="189"/>
      <c r="L133" s="194"/>
      <c r="M133" s="195"/>
      <c r="N133" s="196"/>
      <c r="O133" s="196"/>
      <c r="P133" s="197">
        <f>SUM(P134:P135)</f>
        <v>0</v>
      </c>
      <c r="Q133" s="196"/>
      <c r="R133" s="197">
        <f>SUM(R134:R135)</f>
        <v>1.1039805</v>
      </c>
      <c r="S133" s="196"/>
      <c r="T133" s="198">
        <f>SUM(T134:T135)</f>
        <v>0</v>
      </c>
      <c r="AR133" s="199" t="s">
        <v>81</v>
      </c>
      <c r="AT133" s="200" t="s">
        <v>72</v>
      </c>
      <c r="AU133" s="200" t="s">
        <v>81</v>
      </c>
      <c r="AY133" s="199" t="s">
        <v>143</v>
      </c>
      <c r="BK133" s="201">
        <f>SUM(BK134:BK135)</f>
        <v>0</v>
      </c>
    </row>
    <row r="134" spans="1:65" s="2" customFormat="1" ht="16.5" customHeight="1">
      <c r="A134" s="34"/>
      <c r="B134" s="35"/>
      <c r="C134" s="204" t="s">
        <v>170</v>
      </c>
      <c r="D134" s="204" t="s">
        <v>145</v>
      </c>
      <c r="E134" s="205" t="s">
        <v>1311</v>
      </c>
      <c r="F134" s="206" t="s">
        <v>1312</v>
      </c>
      <c r="G134" s="207" t="s">
        <v>148</v>
      </c>
      <c r="H134" s="208">
        <v>0.45</v>
      </c>
      <c r="I134" s="209"/>
      <c r="J134" s="210">
        <f>ROUND(I134*H134,2)</f>
        <v>0</v>
      </c>
      <c r="K134" s="211"/>
      <c r="L134" s="39"/>
      <c r="M134" s="212" t="s">
        <v>1</v>
      </c>
      <c r="N134" s="213" t="s">
        <v>38</v>
      </c>
      <c r="O134" s="71"/>
      <c r="P134" s="214">
        <f>O134*H134</f>
        <v>0</v>
      </c>
      <c r="Q134" s="214">
        <v>2.45329</v>
      </c>
      <c r="R134" s="214">
        <f>Q134*H134</f>
        <v>1.1039805</v>
      </c>
      <c r="S134" s="214">
        <v>0</v>
      </c>
      <c r="T134" s="21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6" t="s">
        <v>149</v>
      </c>
      <c r="AT134" s="216" t="s">
        <v>145</v>
      </c>
      <c r="AU134" s="216" t="s">
        <v>83</v>
      </c>
      <c r="AY134" s="17" t="s">
        <v>143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7" t="s">
        <v>81</v>
      </c>
      <c r="BK134" s="217">
        <f>ROUND(I134*H134,2)</f>
        <v>0</v>
      </c>
      <c r="BL134" s="17" t="s">
        <v>149</v>
      </c>
      <c r="BM134" s="216" t="s">
        <v>1313</v>
      </c>
    </row>
    <row r="135" spans="1:65" s="13" customFormat="1">
      <c r="B135" s="218"/>
      <c r="C135" s="219"/>
      <c r="D135" s="220" t="s">
        <v>151</v>
      </c>
      <c r="E135" s="221" t="s">
        <v>1</v>
      </c>
      <c r="F135" s="222" t="s">
        <v>1305</v>
      </c>
      <c r="G135" s="219"/>
      <c r="H135" s="223">
        <v>0.45</v>
      </c>
      <c r="I135" s="224"/>
      <c r="J135" s="219"/>
      <c r="K135" s="219"/>
      <c r="L135" s="225"/>
      <c r="M135" s="226"/>
      <c r="N135" s="227"/>
      <c r="O135" s="227"/>
      <c r="P135" s="227"/>
      <c r="Q135" s="227"/>
      <c r="R135" s="227"/>
      <c r="S135" s="227"/>
      <c r="T135" s="228"/>
      <c r="AT135" s="229" t="s">
        <v>151</v>
      </c>
      <c r="AU135" s="229" t="s">
        <v>83</v>
      </c>
      <c r="AV135" s="13" t="s">
        <v>83</v>
      </c>
      <c r="AW135" s="13" t="s">
        <v>30</v>
      </c>
      <c r="AX135" s="13" t="s">
        <v>81</v>
      </c>
      <c r="AY135" s="229" t="s">
        <v>143</v>
      </c>
    </row>
    <row r="136" spans="1:65" s="12" customFormat="1" ht="22.9" customHeight="1">
      <c r="B136" s="188"/>
      <c r="C136" s="189"/>
      <c r="D136" s="190" t="s">
        <v>72</v>
      </c>
      <c r="E136" s="202" t="s">
        <v>161</v>
      </c>
      <c r="F136" s="202" t="s">
        <v>288</v>
      </c>
      <c r="G136" s="189"/>
      <c r="H136" s="189"/>
      <c r="I136" s="192"/>
      <c r="J136" s="203">
        <f>BK136</f>
        <v>0</v>
      </c>
      <c r="K136" s="189"/>
      <c r="L136" s="194"/>
      <c r="M136" s="195"/>
      <c r="N136" s="196"/>
      <c r="O136" s="196"/>
      <c r="P136" s="197">
        <f>SUM(P137:P163)</f>
        <v>0</v>
      </c>
      <c r="Q136" s="196"/>
      <c r="R136" s="197">
        <f>SUM(R137:R163)</f>
        <v>79.983364000000023</v>
      </c>
      <c r="S136" s="196"/>
      <c r="T136" s="198">
        <f>SUM(T137:T163)</f>
        <v>0</v>
      </c>
      <c r="AR136" s="199" t="s">
        <v>81</v>
      </c>
      <c r="AT136" s="200" t="s">
        <v>72</v>
      </c>
      <c r="AU136" s="200" t="s">
        <v>81</v>
      </c>
      <c r="AY136" s="199" t="s">
        <v>143</v>
      </c>
      <c r="BK136" s="201">
        <f>SUM(BK137:BK163)</f>
        <v>0</v>
      </c>
    </row>
    <row r="137" spans="1:65" s="2" customFormat="1" ht="16.5" customHeight="1">
      <c r="A137" s="34"/>
      <c r="B137" s="35"/>
      <c r="C137" s="204" t="s">
        <v>176</v>
      </c>
      <c r="D137" s="204" t="s">
        <v>145</v>
      </c>
      <c r="E137" s="205" t="s">
        <v>1314</v>
      </c>
      <c r="F137" s="206" t="s">
        <v>1315</v>
      </c>
      <c r="G137" s="207" t="s">
        <v>469</v>
      </c>
      <c r="H137" s="208">
        <v>88</v>
      </c>
      <c r="I137" s="209"/>
      <c r="J137" s="210">
        <f t="shared" ref="J137:J144" si="0">ROUND(I137*H137,2)</f>
        <v>0</v>
      </c>
      <c r="K137" s="211"/>
      <c r="L137" s="39"/>
      <c r="M137" s="212" t="s">
        <v>1</v>
      </c>
      <c r="N137" s="213" t="s">
        <v>38</v>
      </c>
      <c r="O137" s="71"/>
      <c r="P137" s="214">
        <f t="shared" ref="P137:P144" si="1">O137*H137</f>
        <v>0</v>
      </c>
      <c r="Q137" s="214">
        <v>0.48580000000000001</v>
      </c>
      <c r="R137" s="214">
        <f t="shared" ref="R137:R144" si="2">Q137*H137</f>
        <v>42.750399999999999</v>
      </c>
      <c r="S137" s="214">
        <v>0</v>
      </c>
      <c r="T137" s="215">
        <f t="shared" ref="T137:T144" si="3"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6" t="s">
        <v>149</v>
      </c>
      <c r="AT137" s="216" t="s">
        <v>145</v>
      </c>
      <c r="AU137" s="216" t="s">
        <v>83</v>
      </c>
      <c r="AY137" s="17" t="s">
        <v>143</v>
      </c>
      <c r="BE137" s="217">
        <f t="shared" ref="BE137:BE144" si="4">IF(N137="základní",J137,0)</f>
        <v>0</v>
      </c>
      <c r="BF137" s="217">
        <f t="shared" ref="BF137:BF144" si="5">IF(N137="snížená",J137,0)</f>
        <v>0</v>
      </c>
      <c r="BG137" s="217">
        <f t="shared" ref="BG137:BG144" si="6">IF(N137="zákl. přenesená",J137,0)</f>
        <v>0</v>
      </c>
      <c r="BH137" s="217">
        <f t="shared" ref="BH137:BH144" si="7">IF(N137="sníž. přenesená",J137,0)</f>
        <v>0</v>
      </c>
      <c r="BI137" s="217">
        <f t="shared" ref="BI137:BI144" si="8">IF(N137="nulová",J137,0)</f>
        <v>0</v>
      </c>
      <c r="BJ137" s="17" t="s">
        <v>81</v>
      </c>
      <c r="BK137" s="217">
        <f t="shared" ref="BK137:BK144" si="9">ROUND(I137*H137,2)</f>
        <v>0</v>
      </c>
      <c r="BL137" s="17" t="s">
        <v>149</v>
      </c>
      <c r="BM137" s="216" t="s">
        <v>1316</v>
      </c>
    </row>
    <row r="138" spans="1:65" s="2" customFormat="1" ht="16.5" customHeight="1">
      <c r="A138" s="34"/>
      <c r="B138" s="35"/>
      <c r="C138" s="251" t="s">
        <v>180</v>
      </c>
      <c r="D138" s="251" t="s">
        <v>251</v>
      </c>
      <c r="E138" s="252" t="s">
        <v>1317</v>
      </c>
      <c r="F138" s="253" t="s">
        <v>1318</v>
      </c>
      <c r="G138" s="254" t="s">
        <v>469</v>
      </c>
      <c r="H138" s="255">
        <v>84</v>
      </c>
      <c r="I138" s="256"/>
      <c r="J138" s="257">
        <f t="shared" si="0"/>
        <v>0</v>
      </c>
      <c r="K138" s="258"/>
      <c r="L138" s="259"/>
      <c r="M138" s="260" t="s">
        <v>1</v>
      </c>
      <c r="N138" s="261" t="s">
        <v>38</v>
      </c>
      <c r="O138" s="71"/>
      <c r="P138" s="214">
        <f t="shared" si="1"/>
        <v>0</v>
      </c>
      <c r="Q138" s="214">
        <v>0.10100000000000001</v>
      </c>
      <c r="R138" s="214">
        <f t="shared" si="2"/>
        <v>8.484</v>
      </c>
      <c r="S138" s="214">
        <v>0</v>
      </c>
      <c r="T138" s="215">
        <f t="shared" si="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6" t="s">
        <v>185</v>
      </c>
      <c r="AT138" s="216" t="s">
        <v>251</v>
      </c>
      <c r="AU138" s="216" t="s">
        <v>83</v>
      </c>
      <c r="AY138" s="17" t="s">
        <v>143</v>
      </c>
      <c r="BE138" s="217">
        <f t="shared" si="4"/>
        <v>0</v>
      </c>
      <c r="BF138" s="217">
        <f t="shared" si="5"/>
        <v>0</v>
      </c>
      <c r="BG138" s="217">
        <f t="shared" si="6"/>
        <v>0</v>
      </c>
      <c r="BH138" s="217">
        <f t="shared" si="7"/>
        <v>0</v>
      </c>
      <c r="BI138" s="217">
        <f t="shared" si="8"/>
        <v>0</v>
      </c>
      <c r="BJ138" s="17" t="s">
        <v>81</v>
      </c>
      <c r="BK138" s="217">
        <f t="shared" si="9"/>
        <v>0</v>
      </c>
      <c r="BL138" s="17" t="s">
        <v>149</v>
      </c>
      <c r="BM138" s="216" t="s">
        <v>1319</v>
      </c>
    </row>
    <row r="139" spans="1:65" s="2" customFormat="1" ht="16.5" customHeight="1">
      <c r="A139" s="34"/>
      <c r="B139" s="35"/>
      <c r="C139" s="251" t="s">
        <v>185</v>
      </c>
      <c r="D139" s="251" t="s">
        <v>251</v>
      </c>
      <c r="E139" s="252" t="s">
        <v>1320</v>
      </c>
      <c r="F139" s="253" t="s">
        <v>1321</v>
      </c>
      <c r="G139" s="254" t="s">
        <v>469</v>
      </c>
      <c r="H139" s="255">
        <v>4</v>
      </c>
      <c r="I139" s="256"/>
      <c r="J139" s="257">
        <f t="shared" si="0"/>
        <v>0</v>
      </c>
      <c r="K139" s="258"/>
      <c r="L139" s="259"/>
      <c r="M139" s="260" t="s">
        <v>1</v>
      </c>
      <c r="N139" s="261" t="s">
        <v>38</v>
      </c>
      <c r="O139" s="71"/>
      <c r="P139" s="214">
        <f t="shared" si="1"/>
        <v>0</v>
      </c>
      <c r="Q139" s="214">
        <v>0.10100000000000001</v>
      </c>
      <c r="R139" s="214">
        <f t="shared" si="2"/>
        <v>0.40400000000000003</v>
      </c>
      <c r="S139" s="214">
        <v>0</v>
      </c>
      <c r="T139" s="215">
        <f t="shared" si="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6" t="s">
        <v>185</v>
      </c>
      <c r="AT139" s="216" t="s">
        <v>251</v>
      </c>
      <c r="AU139" s="216" t="s">
        <v>83</v>
      </c>
      <c r="AY139" s="17" t="s">
        <v>143</v>
      </c>
      <c r="BE139" s="217">
        <f t="shared" si="4"/>
        <v>0</v>
      </c>
      <c r="BF139" s="217">
        <f t="shared" si="5"/>
        <v>0</v>
      </c>
      <c r="BG139" s="217">
        <f t="shared" si="6"/>
        <v>0</v>
      </c>
      <c r="BH139" s="217">
        <f t="shared" si="7"/>
        <v>0</v>
      </c>
      <c r="BI139" s="217">
        <f t="shared" si="8"/>
        <v>0</v>
      </c>
      <c r="BJ139" s="17" t="s">
        <v>81</v>
      </c>
      <c r="BK139" s="217">
        <f t="shared" si="9"/>
        <v>0</v>
      </c>
      <c r="BL139" s="17" t="s">
        <v>149</v>
      </c>
      <c r="BM139" s="216" t="s">
        <v>1322</v>
      </c>
    </row>
    <row r="140" spans="1:65" s="2" customFormat="1" ht="16.5" customHeight="1">
      <c r="A140" s="34"/>
      <c r="B140" s="35"/>
      <c r="C140" s="251" t="s">
        <v>192</v>
      </c>
      <c r="D140" s="251" t="s">
        <v>251</v>
      </c>
      <c r="E140" s="252" t="s">
        <v>1323</v>
      </c>
      <c r="F140" s="253" t="s">
        <v>1324</v>
      </c>
      <c r="G140" s="254" t="s">
        <v>469</v>
      </c>
      <c r="H140" s="255">
        <v>18</v>
      </c>
      <c r="I140" s="256"/>
      <c r="J140" s="257">
        <f t="shared" si="0"/>
        <v>0</v>
      </c>
      <c r="K140" s="258"/>
      <c r="L140" s="259"/>
      <c r="M140" s="260" t="s">
        <v>1</v>
      </c>
      <c r="N140" s="261" t="s">
        <v>38</v>
      </c>
      <c r="O140" s="71"/>
      <c r="P140" s="214">
        <f t="shared" si="1"/>
        <v>0</v>
      </c>
      <c r="Q140" s="214">
        <v>2.5000000000000001E-4</v>
      </c>
      <c r="R140" s="214">
        <f t="shared" si="2"/>
        <v>4.5000000000000005E-3</v>
      </c>
      <c r="S140" s="214">
        <v>0</v>
      </c>
      <c r="T140" s="215">
        <f t="shared" si="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6" t="s">
        <v>185</v>
      </c>
      <c r="AT140" s="216" t="s">
        <v>251</v>
      </c>
      <c r="AU140" s="216" t="s">
        <v>83</v>
      </c>
      <c r="AY140" s="17" t="s">
        <v>143</v>
      </c>
      <c r="BE140" s="217">
        <f t="shared" si="4"/>
        <v>0</v>
      </c>
      <c r="BF140" s="217">
        <f t="shared" si="5"/>
        <v>0</v>
      </c>
      <c r="BG140" s="217">
        <f t="shared" si="6"/>
        <v>0</v>
      </c>
      <c r="BH140" s="217">
        <f t="shared" si="7"/>
        <v>0</v>
      </c>
      <c r="BI140" s="217">
        <f t="shared" si="8"/>
        <v>0</v>
      </c>
      <c r="BJ140" s="17" t="s">
        <v>81</v>
      </c>
      <c r="BK140" s="217">
        <f t="shared" si="9"/>
        <v>0</v>
      </c>
      <c r="BL140" s="17" t="s">
        <v>149</v>
      </c>
      <c r="BM140" s="216" t="s">
        <v>1325</v>
      </c>
    </row>
    <row r="141" spans="1:65" s="2" customFormat="1" ht="16.5" customHeight="1">
      <c r="A141" s="34"/>
      <c r="B141" s="35"/>
      <c r="C141" s="251" t="s">
        <v>198</v>
      </c>
      <c r="D141" s="251" t="s">
        <v>251</v>
      </c>
      <c r="E141" s="252" t="s">
        <v>1326</v>
      </c>
      <c r="F141" s="253" t="s">
        <v>1327</v>
      </c>
      <c r="G141" s="254" t="s">
        <v>469</v>
      </c>
      <c r="H141" s="255">
        <v>2</v>
      </c>
      <c r="I141" s="256"/>
      <c r="J141" s="257">
        <f t="shared" si="0"/>
        <v>0</v>
      </c>
      <c r="K141" s="258"/>
      <c r="L141" s="259"/>
      <c r="M141" s="260" t="s">
        <v>1</v>
      </c>
      <c r="N141" s="261" t="s">
        <v>38</v>
      </c>
      <c r="O141" s="71"/>
      <c r="P141" s="214">
        <f t="shared" si="1"/>
        <v>0</v>
      </c>
      <c r="Q141" s="214">
        <v>2.5000000000000001E-4</v>
      </c>
      <c r="R141" s="214">
        <f t="shared" si="2"/>
        <v>5.0000000000000001E-4</v>
      </c>
      <c r="S141" s="214">
        <v>0</v>
      </c>
      <c r="T141" s="215">
        <f t="shared" si="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6" t="s">
        <v>185</v>
      </c>
      <c r="AT141" s="216" t="s">
        <v>251</v>
      </c>
      <c r="AU141" s="216" t="s">
        <v>83</v>
      </c>
      <c r="AY141" s="17" t="s">
        <v>143</v>
      </c>
      <c r="BE141" s="217">
        <f t="shared" si="4"/>
        <v>0</v>
      </c>
      <c r="BF141" s="217">
        <f t="shared" si="5"/>
        <v>0</v>
      </c>
      <c r="BG141" s="217">
        <f t="shared" si="6"/>
        <v>0</v>
      </c>
      <c r="BH141" s="217">
        <f t="shared" si="7"/>
        <v>0</v>
      </c>
      <c r="BI141" s="217">
        <f t="shared" si="8"/>
        <v>0</v>
      </c>
      <c r="BJ141" s="17" t="s">
        <v>81</v>
      </c>
      <c r="BK141" s="217">
        <f t="shared" si="9"/>
        <v>0</v>
      </c>
      <c r="BL141" s="17" t="s">
        <v>149</v>
      </c>
      <c r="BM141" s="216" t="s">
        <v>1328</v>
      </c>
    </row>
    <row r="142" spans="1:65" s="2" customFormat="1" ht="16.5" customHeight="1">
      <c r="A142" s="34"/>
      <c r="B142" s="35"/>
      <c r="C142" s="204" t="s">
        <v>203</v>
      </c>
      <c r="D142" s="204" t="s">
        <v>145</v>
      </c>
      <c r="E142" s="205" t="s">
        <v>1329</v>
      </c>
      <c r="F142" s="206" t="s">
        <v>1330</v>
      </c>
      <c r="G142" s="207" t="s">
        <v>469</v>
      </c>
      <c r="H142" s="208">
        <v>2</v>
      </c>
      <c r="I142" s="209"/>
      <c r="J142" s="210">
        <f t="shared" si="0"/>
        <v>0</v>
      </c>
      <c r="K142" s="211"/>
      <c r="L142" s="39"/>
      <c r="M142" s="212" t="s">
        <v>1</v>
      </c>
      <c r="N142" s="213" t="s">
        <v>38</v>
      </c>
      <c r="O142" s="71"/>
      <c r="P142" s="214">
        <f t="shared" si="1"/>
        <v>0</v>
      </c>
      <c r="Q142" s="214">
        <v>0.17488999999999999</v>
      </c>
      <c r="R142" s="214">
        <f t="shared" si="2"/>
        <v>0.34977999999999998</v>
      </c>
      <c r="S142" s="214">
        <v>0</v>
      </c>
      <c r="T142" s="215">
        <f t="shared" si="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6" t="s">
        <v>149</v>
      </c>
      <c r="AT142" s="216" t="s">
        <v>145</v>
      </c>
      <c r="AU142" s="216" t="s">
        <v>83</v>
      </c>
      <c r="AY142" s="17" t="s">
        <v>143</v>
      </c>
      <c r="BE142" s="217">
        <f t="shared" si="4"/>
        <v>0</v>
      </c>
      <c r="BF142" s="217">
        <f t="shared" si="5"/>
        <v>0</v>
      </c>
      <c r="BG142" s="217">
        <f t="shared" si="6"/>
        <v>0</v>
      </c>
      <c r="BH142" s="217">
        <f t="shared" si="7"/>
        <v>0</v>
      </c>
      <c r="BI142" s="217">
        <f t="shared" si="8"/>
        <v>0</v>
      </c>
      <c r="BJ142" s="17" t="s">
        <v>81</v>
      </c>
      <c r="BK142" s="217">
        <f t="shared" si="9"/>
        <v>0</v>
      </c>
      <c r="BL142" s="17" t="s">
        <v>149</v>
      </c>
      <c r="BM142" s="216" t="s">
        <v>1331</v>
      </c>
    </row>
    <row r="143" spans="1:65" s="2" customFormat="1" ht="16.5" customHeight="1">
      <c r="A143" s="34"/>
      <c r="B143" s="35"/>
      <c r="C143" s="251" t="s">
        <v>208</v>
      </c>
      <c r="D143" s="251" t="s">
        <v>251</v>
      </c>
      <c r="E143" s="252" t="s">
        <v>1332</v>
      </c>
      <c r="F143" s="253" t="s">
        <v>1333</v>
      </c>
      <c r="G143" s="254" t="s">
        <v>469</v>
      </c>
      <c r="H143" s="255">
        <v>2</v>
      </c>
      <c r="I143" s="256"/>
      <c r="J143" s="257">
        <f t="shared" si="0"/>
        <v>0</v>
      </c>
      <c r="K143" s="258"/>
      <c r="L143" s="259"/>
      <c r="M143" s="260" t="s">
        <v>1</v>
      </c>
      <c r="N143" s="261" t="s">
        <v>38</v>
      </c>
      <c r="O143" s="71"/>
      <c r="P143" s="214">
        <f t="shared" si="1"/>
        <v>0</v>
      </c>
      <c r="Q143" s="214">
        <v>4.0000000000000001E-3</v>
      </c>
      <c r="R143" s="214">
        <f t="shared" si="2"/>
        <v>8.0000000000000002E-3</v>
      </c>
      <c r="S143" s="214">
        <v>0</v>
      </c>
      <c r="T143" s="215">
        <f t="shared" si="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6" t="s">
        <v>311</v>
      </c>
      <c r="AT143" s="216" t="s">
        <v>251</v>
      </c>
      <c r="AU143" s="216" t="s">
        <v>83</v>
      </c>
      <c r="AY143" s="17" t="s">
        <v>143</v>
      </c>
      <c r="BE143" s="217">
        <f t="shared" si="4"/>
        <v>0</v>
      </c>
      <c r="BF143" s="217">
        <f t="shared" si="5"/>
        <v>0</v>
      </c>
      <c r="BG143" s="217">
        <f t="shared" si="6"/>
        <v>0</v>
      </c>
      <c r="BH143" s="217">
        <f t="shared" si="7"/>
        <v>0</v>
      </c>
      <c r="BI143" s="217">
        <f t="shared" si="8"/>
        <v>0</v>
      </c>
      <c r="BJ143" s="17" t="s">
        <v>81</v>
      </c>
      <c r="BK143" s="217">
        <f t="shared" si="9"/>
        <v>0</v>
      </c>
      <c r="BL143" s="17" t="s">
        <v>226</v>
      </c>
      <c r="BM143" s="216" t="s">
        <v>1334</v>
      </c>
    </row>
    <row r="144" spans="1:65" s="2" customFormat="1" ht="16.5" customHeight="1">
      <c r="A144" s="34"/>
      <c r="B144" s="35"/>
      <c r="C144" s="204" t="s">
        <v>212</v>
      </c>
      <c r="D144" s="204" t="s">
        <v>145</v>
      </c>
      <c r="E144" s="205" t="s">
        <v>1335</v>
      </c>
      <c r="F144" s="206" t="s">
        <v>1336</v>
      </c>
      <c r="G144" s="207" t="s">
        <v>469</v>
      </c>
      <c r="H144" s="208">
        <v>106</v>
      </c>
      <c r="I144" s="209"/>
      <c r="J144" s="210">
        <f t="shared" si="0"/>
        <v>0</v>
      </c>
      <c r="K144" s="211"/>
      <c r="L144" s="39"/>
      <c r="M144" s="212" t="s">
        <v>1</v>
      </c>
      <c r="N144" s="213" t="s">
        <v>38</v>
      </c>
      <c r="O144" s="71"/>
      <c r="P144" s="214">
        <f t="shared" si="1"/>
        <v>0</v>
      </c>
      <c r="Q144" s="214">
        <v>0.17488999999999999</v>
      </c>
      <c r="R144" s="214">
        <f t="shared" si="2"/>
        <v>18.538339999999998</v>
      </c>
      <c r="S144" s="214">
        <v>0</v>
      </c>
      <c r="T144" s="215">
        <f t="shared" si="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6" t="s">
        <v>149</v>
      </c>
      <c r="AT144" s="216" t="s">
        <v>145</v>
      </c>
      <c r="AU144" s="216" t="s">
        <v>83</v>
      </c>
      <c r="AY144" s="17" t="s">
        <v>143</v>
      </c>
      <c r="BE144" s="217">
        <f t="shared" si="4"/>
        <v>0</v>
      </c>
      <c r="BF144" s="217">
        <f t="shared" si="5"/>
        <v>0</v>
      </c>
      <c r="BG144" s="217">
        <f t="shared" si="6"/>
        <v>0</v>
      </c>
      <c r="BH144" s="217">
        <f t="shared" si="7"/>
        <v>0</v>
      </c>
      <c r="BI144" s="217">
        <f t="shared" si="8"/>
        <v>0</v>
      </c>
      <c r="BJ144" s="17" t="s">
        <v>81</v>
      </c>
      <c r="BK144" s="217">
        <f t="shared" si="9"/>
        <v>0</v>
      </c>
      <c r="BL144" s="17" t="s">
        <v>149</v>
      </c>
      <c r="BM144" s="216" t="s">
        <v>1337</v>
      </c>
    </row>
    <row r="145" spans="1:65" s="2" customFormat="1" ht="19.5">
      <c r="A145" s="34"/>
      <c r="B145" s="35"/>
      <c r="C145" s="36"/>
      <c r="D145" s="220" t="s">
        <v>298</v>
      </c>
      <c r="E145" s="36"/>
      <c r="F145" s="262" t="s">
        <v>1338</v>
      </c>
      <c r="G145" s="36"/>
      <c r="H145" s="36"/>
      <c r="I145" s="115"/>
      <c r="J145" s="36"/>
      <c r="K145" s="36"/>
      <c r="L145" s="39"/>
      <c r="M145" s="263"/>
      <c r="N145" s="264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298</v>
      </c>
      <c r="AU145" s="17" t="s">
        <v>83</v>
      </c>
    </row>
    <row r="146" spans="1:65" s="2" customFormat="1" ht="16.5" customHeight="1">
      <c r="A146" s="34"/>
      <c r="B146" s="35"/>
      <c r="C146" s="251" t="s">
        <v>216</v>
      </c>
      <c r="D146" s="251" t="s">
        <v>251</v>
      </c>
      <c r="E146" s="252" t="s">
        <v>1339</v>
      </c>
      <c r="F146" s="253" t="s">
        <v>1340</v>
      </c>
      <c r="G146" s="254" t="s">
        <v>469</v>
      </c>
      <c r="H146" s="255">
        <v>84</v>
      </c>
      <c r="I146" s="256"/>
      <c r="J146" s="257">
        <f>ROUND(I146*H146,2)</f>
        <v>0</v>
      </c>
      <c r="K146" s="258"/>
      <c r="L146" s="259"/>
      <c r="M146" s="260" t="s">
        <v>1</v>
      </c>
      <c r="N146" s="261" t="s">
        <v>38</v>
      </c>
      <c r="O146" s="71"/>
      <c r="P146" s="214">
        <f>O146*H146</f>
        <v>0</v>
      </c>
      <c r="Q146" s="214">
        <v>3.7000000000000002E-3</v>
      </c>
      <c r="R146" s="214">
        <f>Q146*H146</f>
        <v>0.31080000000000002</v>
      </c>
      <c r="S146" s="214">
        <v>0</v>
      </c>
      <c r="T146" s="21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6" t="s">
        <v>311</v>
      </c>
      <c r="AT146" s="216" t="s">
        <v>251</v>
      </c>
      <c r="AU146" s="216" t="s">
        <v>83</v>
      </c>
      <c r="AY146" s="17" t="s">
        <v>143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7" t="s">
        <v>81</v>
      </c>
      <c r="BK146" s="217">
        <f>ROUND(I146*H146,2)</f>
        <v>0</v>
      </c>
      <c r="BL146" s="17" t="s">
        <v>226</v>
      </c>
      <c r="BM146" s="216" t="s">
        <v>1341</v>
      </c>
    </row>
    <row r="147" spans="1:65" s="2" customFormat="1" ht="16.5" customHeight="1">
      <c r="A147" s="34"/>
      <c r="B147" s="35"/>
      <c r="C147" s="251" t="s">
        <v>8</v>
      </c>
      <c r="D147" s="251" t="s">
        <v>251</v>
      </c>
      <c r="E147" s="252" t="s">
        <v>1342</v>
      </c>
      <c r="F147" s="253" t="s">
        <v>1343</v>
      </c>
      <c r="G147" s="254" t="s">
        <v>469</v>
      </c>
      <c r="H147" s="255">
        <v>4</v>
      </c>
      <c r="I147" s="256"/>
      <c r="J147" s="257">
        <f>ROUND(I147*H147,2)</f>
        <v>0</v>
      </c>
      <c r="K147" s="258"/>
      <c r="L147" s="259"/>
      <c r="M147" s="260" t="s">
        <v>1</v>
      </c>
      <c r="N147" s="261" t="s">
        <v>38</v>
      </c>
      <c r="O147" s="71"/>
      <c r="P147" s="214">
        <f>O147*H147</f>
        <v>0</v>
      </c>
      <c r="Q147" s="214">
        <v>4.7000000000000002E-3</v>
      </c>
      <c r="R147" s="214">
        <f>Q147*H147</f>
        <v>1.8800000000000001E-2</v>
      </c>
      <c r="S147" s="214">
        <v>0</v>
      </c>
      <c r="T147" s="215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6" t="s">
        <v>311</v>
      </c>
      <c r="AT147" s="216" t="s">
        <v>251</v>
      </c>
      <c r="AU147" s="216" t="s">
        <v>83</v>
      </c>
      <c r="AY147" s="17" t="s">
        <v>143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7" t="s">
        <v>81</v>
      </c>
      <c r="BK147" s="217">
        <f>ROUND(I147*H147,2)</f>
        <v>0</v>
      </c>
      <c r="BL147" s="17" t="s">
        <v>226</v>
      </c>
      <c r="BM147" s="216" t="s">
        <v>1344</v>
      </c>
    </row>
    <row r="148" spans="1:65" s="2" customFormat="1" ht="16.5" customHeight="1">
      <c r="A148" s="34"/>
      <c r="B148" s="35"/>
      <c r="C148" s="251" t="s">
        <v>226</v>
      </c>
      <c r="D148" s="251" t="s">
        <v>251</v>
      </c>
      <c r="E148" s="252" t="s">
        <v>1345</v>
      </c>
      <c r="F148" s="253" t="s">
        <v>1346</v>
      </c>
      <c r="G148" s="254" t="s">
        <v>469</v>
      </c>
      <c r="H148" s="255">
        <v>18</v>
      </c>
      <c r="I148" s="256"/>
      <c r="J148" s="257">
        <f>ROUND(I148*H148,2)</f>
        <v>0</v>
      </c>
      <c r="K148" s="258"/>
      <c r="L148" s="259"/>
      <c r="M148" s="260" t="s">
        <v>1</v>
      </c>
      <c r="N148" s="261" t="s">
        <v>38</v>
      </c>
      <c r="O148" s="71"/>
      <c r="P148" s="214">
        <f>O148*H148</f>
        <v>0</v>
      </c>
      <c r="Q148" s="214">
        <v>3.3999999999999998E-3</v>
      </c>
      <c r="R148" s="214">
        <f>Q148*H148</f>
        <v>6.1199999999999997E-2</v>
      </c>
      <c r="S148" s="214">
        <v>0</v>
      </c>
      <c r="T148" s="215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6" t="s">
        <v>311</v>
      </c>
      <c r="AT148" s="216" t="s">
        <v>251</v>
      </c>
      <c r="AU148" s="216" t="s">
        <v>83</v>
      </c>
      <c r="AY148" s="17" t="s">
        <v>143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7" t="s">
        <v>81</v>
      </c>
      <c r="BK148" s="217">
        <f>ROUND(I148*H148,2)</f>
        <v>0</v>
      </c>
      <c r="BL148" s="17" t="s">
        <v>226</v>
      </c>
      <c r="BM148" s="216" t="s">
        <v>1347</v>
      </c>
    </row>
    <row r="149" spans="1:65" s="2" customFormat="1" ht="19.5">
      <c r="A149" s="34"/>
      <c r="B149" s="35"/>
      <c r="C149" s="36"/>
      <c r="D149" s="220" t="s">
        <v>298</v>
      </c>
      <c r="E149" s="36"/>
      <c r="F149" s="262" t="s">
        <v>1348</v>
      </c>
      <c r="G149" s="36"/>
      <c r="H149" s="36"/>
      <c r="I149" s="115"/>
      <c r="J149" s="36"/>
      <c r="K149" s="36"/>
      <c r="L149" s="39"/>
      <c r="M149" s="263"/>
      <c r="N149" s="264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298</v>
      </c>
      <c r="AU149" s="17" t="s">
        <v>83</v>
      </c>
    </row>
    <row r="150" spans="1:65" s="2" customFormat="1" ht="16.5" customHeight="1">
      <c r="A150" s="34"/>
      <c r="B150" s="35"/>
      <c r="C150" s="204" t="s">
        <v>232</v>
      </c>
      <c r="D150" s="204" t="s">
        <v>145</v>
      </c>
      <c r="E150" s="205" t="s">
        <v>1349</v>
      </c>
      <c r="F150" s="206" t="s">
        <v>1350</v>
      </c>
      <c r="G150" s="207" t="s">
        <v>469</v>
      </c>
      <c r="H150" s="208">
        <v>2</v>
      </c>
      <c r="I150" s="209"/>
      <c r="J150" s="210">
        <f>ROUND(I150*H150,2)</f>
        <v>0</v>
      </c>
      <c r="K150" s="211"/>
      <c r="L150" s="39"/>
      <c r="M150" s="212" t="s">
        <v>1</v>
      </c>
      <c r="N150" s="213" t="s">
        <v>38</v>
      </c>
      <c r="O150" s="71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6" t="s">
        <v>149</v>
      </c>
      <c r="AT150" s="216" t="s">
        <v>145</v>
      </c>
      <c r="AU150" s="216" t="s">
        <v>83</v>
      </c>
      <c r="AY150" s="17" t="s">
        <v>143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7" t="s">
        <v>81</v>
      </c>
      <c r="BK150" s="217">
        <f>ROUND(I150*H150,2)</f>
        <v>0</v>
      </c>
      <c r="BL150" s="17" t="s">
        <v>149</v>
      </c>
      <c r="BM150" s="216" t="s">
        <v>1351</v>
      </c>
    </row>
    <row r="151" spans="1:65" s="2" customFormat="1" ht="16.5" customHeight="1">
      <c r="A151" s="34"/>
      <c r="B151" s="35"/>
      <c r="C151" s="251" t="s">
        <v>239</v>
      </c>
      <c r="D151" s="251" t="s">
        <v>251</v>
      </c>
      <c r="E151" s="252" t="s">
        <v>1352</v>
      </c>
      <c r="F151" s="253" t="s">
        <v>1353</v>
      </c>
      <c r="G151" s="254" t="s">
        <v>663</v>
      </c>
      <c r="H151" s="255">
        <v>1</v>
      </c>
      <c r="I151" s="256"/>
      <c r="J151" s="257">
        <f>ROUND(I151*H151,2)</f>
        <v>0</v>
      </c>
      <c r="K151" s="258"/>
      <c r="L151" s="259"/>
      <c r="M151" s="260" t="s">
        <v>1</v>
      </c>
      <c r="N151" s="261" t="s">
        <v>38</v>
      </c>
      <c r="O151" s="71"/>
      <c r="P151" s="214">
        <f>O151*H151</f>
        <v>0</v>
      </c>
      <c r="Q151" s="214">
        <v>3.3999999999999998E-3</v>
      </c>
      <c r="R151" s="214">
        <f>Q151*H151</f>
        <v>3.3999999999999998E-3</v>
      </c>
      <c r="S151" s="214">
        <v>0</v>
      </c>
      <c r="T151" s="215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6" t="s">
        <v>311</v>
      </c>
      <c r="AT151" s="216" t="s">
        <v>251</v>
      </c>
      <c r="AU151" s="216" t="s">
        <v>83</v>
      </c>
      <c r="AY151" s="17" t="s">
        <v>143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7" t="s">
        <v>81</v>
      </c>
      <c r="BK151" s="217">
        <f>ROUND(I151*H151,2)</f>
        <v>0</v>
      </c>
      <c r="BL151" s="17" t="s">
        <v>226</v>
      </c>
      <c r="BM151" s="216" t="s">
        <v>1354</v>
      </c>
    </row>
    <row r="152" spans="1:65" s="2" customFormat="1" ht="16.5" customHeight="1">
      <c r="A152" s="34"/>
      <c r="B152" s="35"/>
      <c r="C152" s="204" t="s">
        <v>243</v>
      </c>
      <c r="D152" s="204" t="s">
        <v>145</v>
      </c>
      <c r="E152" s="205" t="s">
        <v>1355</v>
      </c>
      <c r="F152" s="206" t="s">
        <v>1356</v>
      </c>
      <c r="G152" s="207" t="s">
        <v>469</v>
      </c>
      <c r="H152" s="208">
        <v>88</v>
      </c>
      <c r="I152" s="209"/>
      <c r="J152" s="210">
        <f>ROUND(I152*H152,2)</f>
        <v>0</v>
      </c>
      <c r="K152" s="211"/>
      <c r="L152" s="39"/>
      <c r="M152" s="212" t="s">
        <v>1</v>
      </c>
      <c r="N152" s="213" t="s">
        <v>38</v>
      </c>
      <c r="O152" s="71"/>
      <c r="P152" s="214">
        <f>O152*H152</f>
        <v>0</v>
      </c>
      <c r="Q152" s="214">
        <v>4.0000000000000002E-4</v>
      </c>
      <c r="R152" s="214">
        <f>Q152*H152</f>
        <v>3.5200000000000002E-2</v>
      </c>
      <c r="S152" s="214">
        <v>0</v>
      </c>
      <c r="T152" s="21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6" t="s">
        <v>149</v>
      </c>
      <c r="AT152" s="216" t="s">
        <v>145</v>
      </c>
      <c r="AU152" s="216" t="s">
        <v>83</v>
      </c>
      <c r="AY152" s="17" t="s">
        <v>143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7" t="s">
        <v>81</v>
      </c>
      <c r="BK152" s="217">
        <f>ROUND(I152*H152,2)</f>
        <v>0</v>
      </c>
      <c r="BL152" s="17" t="s">
        <v>149</v>
      </c>
      <c r="BM152" s="216" t="s">
        <v>1357</v>
      </c>
    </row>
    <row r="153" spans="1:65" s="2" customFormat="1" ht="16.5" customHeight="1">
      <c r="A153" s="34"/>
      <c r="B153" s="35"/>
      <c r="C153" s="251" t="s">
        <v>247</v>
      </c>
      <c r="D153" s="251" t="s">
        <v>251</v>
      </c>
      <c r="E153" s="252" t="s">
        <v>1358</v>
      </c>
      <c r="F153" s="253" t="s">
        <v>1359</v>
      </c>
      <c r="G153" s="254" t="s">
        <v>469</v>
      </c>
      <c r="H153" s="255">
        <v>88.88</v>
      </c>
      <c r="I153" s="256"/>
      <c r="J153" s="257">
        <f>ROUND(I153*H153,2)</f>
        <v>0</v>
      </c>
      <c r="K153" s="258"/>
      <c r="L153" s="259"/>
      <c r="M153" s="260" t="s">
        <v>1</v>
      </c>
      <c r="N153" s="261" t="s">
        <v>38</v>
      </c>
      <c r="O153" s="71"/>
      <c r="P153" s="214">
        <f>O153*H153</f>
        <v>0</v>
      </c>
      <c r="Q153" s="214">
        <v>9.6000000000000002E-2</v>
      </c>
      <c r="R153" s="214">
        <f>Q153*H153</f>
        <v>8.5324799999999996</v>
      </c>
      <c r="S153" s="214">
        <v>0</v>
      </c>
      <c r="T153" s="215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6" t="s">
        <v>185</v>
      </c>
      <c r="AT153" s="216" t="s">
        <v>251</v>
      </c>
      <c r="AU153" s="216" t="s">
        <v>83</v>
      </c>
      <c r="AY153" s="17" t="s">
        <v>143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7" t="s">
        <v>81</v>
      </c>
      <c r="BK153" s="217">
        <f>ROUND(I153*H153,2)</f>
        <v>0</v>
      </c>
      <c r="BL153" s="17" t="s">
        <v>149</v>
      </c>
      <c r="BM153" s="216" t="s">
        <v>1360</v>
      </c>
    </row>
    <row r="154" spans="1:65" s="13" customFormat="1">
      <c r="B154" s="218"/>
      <c r="C154" s="219"/>
      <c r="D154" s="220" t="s">
        <v>151</v>
      </c>
      <c r="E154" s="219"/>
      <c r="F154" s="222" t="s">
        <v>1361</v>
      </c>
      <c r="G154" s="219"/>
      <c r="H154" s="223">
        <v>88.88</v>
      </c>
      <c r="I154" s="224"/>
      <c r="J154" s="219"/>
      <c r="K154" s="219"/>
      <c r="L154" s="225"/>
      <c r="M154" s="226"/>
      <c r="N154" s="227"/>
      <c r="O154" s="227"/>
      <c r="P154" s="227"/>
      <c r="Q154" s="227"/>
      <c r="R154" s="227"/>
      <c r="S154" s="227"/>
      <c r="T154" s="228"/>
      <c r="AT154" s="229" t="s">
        <v>151</v>
      </c>
      <c r="AU154" s="229" t="s">
        <v>83</v>
      </c>
      <c r="AV154" s="13" t="s">
        <v>83</v>
      </c>
      <c r="AW154" s="13" t="s">
        <v>4</v>
      </c>
      <c r="AX154" s="13" t="s">
        <v>81</v>
      </c>
      <c r="AY154" s="229" t="s">
        <v>143</v>
      </c>
    </row>
    <row r="155" spans="1:65" s="2" customFormat="1" ht="16.5" customHeight="1">
      <c r="A155" s="34"/>
      <c r="B155" s="35"/>
      <c r="C155" s="204" t="s">
        <v>7</v>
      </c>
      <c r="D155" s="204" t="s">
        <v>145</v>
      </c>
      <c r="E155" s="205" t="s">
        <v>1362</v>
      </c>
      <c r="F155" s="206" t="s">
        <v>1363</v>
      </c>
      <c r="G155" s="207" t="s">
        <v>266</v>
      </c>
      <c r="H155" s="208">
        <v>267.60000000000002</v>
      </c>
      <c r="I155" s="209"/>
      <c r="J155" s="210">
        <f>ROUND(I155*H155,2)</f>
        <v>0</v>
      </c>
      <c r="K155" s="211"/>
      <c r="L155" s="39"/>
      <c r="M155" s="212" t="s">
        <v>1</v>
      </c>
      <c r="N155" s="213" t="s">
        <v>38</v>
      </c>
      <c r="O155" s="71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6" t="s">
        <v>149</v>
      </c>
      <c r="AT155" s="216" t="s">
        <v>145</v>
      </c>
      <c r="AU155" s="216" t="s">
        <v>83</v>
      </c>
      <c r="AY155" s="17" t="s">
        <v>143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7" t="s">
        <v>81</v>
      </c>
      <c r="BK155" s="217">
        <f>ROUND(I155*H155,2)</f>
        <v>0</v>
      </c>
      <c r="BL155" s="17" t="s">
        <v>149</v>
      </c>
      <c r="BM155" s="216" t="s">
        <v>1364</v>
      </c>
    </row>
    <row r="156" spans="1:65" s="2" customFormat="1" ht="16.5" customHeight="1">
      <c r="A156" s="34"/>
      <c r="B156" s="35"/>
      <c r="C156" s="251" t="s">
        <v>258</v>
      </c>
      <c r="D156" s="251" t="s">
        <v>251</v>
      </c>
      <c r="E156" s="252" t="s">
        <v>1365</v>
      </c>
      <c r="F156" s="253" t="s">
        <v>1366</v>
      </c>
      <c r="G156" s="254" t="s">
        <v>469</v>
      </c>
      <c r="H156" s="255">
        <v>90</v>
      </c>
      <c r="I156" s="256"/>
      <c r="J156" s="257">
        <f>ROUND(I156*H156,2)</f>
        <v>0</v>
      </c>
      <c r="K156" s="258"/>
      <c r="L156" s="259"/>
      <c r="M156" s="260" t="s">
        <v>1</v>
      </c>
      <c r="N156" s="261" t="s">
        <v>38</v>
      </c>
      <c r="O156" s="71"/>
      <c r="P156" s="214">
        <f>O156*H156</f>
        <v>0</v>
      </c>
      <c r="Q156" s="214">
        <v>1.0000000000000001E-5</v>
      </c>
      <c r="R156" s="214">
        <f>Q156*H156</f>
        <v>9.0000000000000008E-4</v>
      </c>
      <c r="S156" s="214">
        <v>0</v>
      </c>
      <c r="T156" s="215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6" t="s">
        <v>185</v>
      </c>
      <c r="AT156" s="216" t="s">
        <v>251</v>
      </c>
      <c r="AU156" s="216" t="s">
        <v>83</v>
      </c>
      <c r="AY156" s="17" t="s">
        <v>143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7" t="s">
        <v>81</v>
      </c>
      <c r="BK156" s="217">
        <f>ROUND(I156*H156,2)</f>
        <v>0</v>
      </c>
      <c r="BL156" s="17" t="s">
        <v>149</v>
      </c>
      <c r="BM156" s="216" t="s">
        <v>1367</v>
      </c>
    </row>
    <row r="157" spans="1:65" s="2" customFormat="1" ht="16.5" customHeight="1">
      <c r="A157" s="34"/>
      <c r="B157" s="35"/>
      <c r="C157" s="251" t="s">
        <v>263</v>
      </c>
      <c r="D157" s="251" t="s">
        <v>251</v>
      </c>
      <c r="E157" s="252" t="s">
        <v>1368</v>
      </c>
      <c r="F157" s="253" t="s">
        <v>1369</v>
      </c>
      <c r="G157" s="254" t="s">
        <v>266</v>
      </c>
      <c r="H157" s="255">
        <v>801.6</v>
      </c>
      <c r="I157" s="256"/>
      <c r="J157" s="257">
        <f>ROUND(I157*H157,2)</f>
        <v>0</v>
      </c>
      <c r="K157" s="258"/>
      <c r="L157" s="259"/>
      <c r="M157" s="260" t="s">
        <v>1</v>
      </c>
      <c r="N157" s="261" t="s">
        <v>38</v>
      </c>
      <c r="O157" s="71"/>
      <c r="P157" s="214">
        <f>O157*H157</f>
        <v>0</v>
      </c>
      <c r="Q157" s="214">
        <v>4.0000000000000003E-5</v>
      </c>
      <c r="R157" s="214">
        <f>Q157*H157</f>
        <v>3.2064000000000002E-2</v>
      </c>
      <c r="S157" s="214">
        <v>0</v>
      </c>
      <c r="T157" s="215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6" t="s">
        <v>185</v>
      </c>
      <c r="AT157" s="216" t="s">
        <v>251</v>
      </c>
      <c r="AU157" s="216" t="s">
        <v>83</v>
      </c>
      <c r="AY157" s="17" t="s">
        <v>143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7" t="s">
        <v>81</v>
      </c>
      <c r="BK157" s="217">
        <f>ROUND(I157*H157,2)</f>
        <v>0</v>
      </c>
      <c r="BL157" s="17" t="s">
        <v>149</v>
      </c>
      <c r="BM157" s="216" t="s">
        <v>1370</v>
      </c>
    </row>
    <row r="158" spans="1:65" s="13" customFormat="1">
      <c r="B158" s="218"/>
      <c r="C158" s="219"/>
      <c r="D158" s="220" t="s">
        <v>151</v>
      </c>
      <c r="E158" s="221" t="s">
        <v>1</v>
      </c>
      <c r="F158" s="222" t="s">
        <v>1371</v>
      </c>
      <c r="G158" s="219"/>
      <c r="H158" s="223">
        <v>801.6</v>
      </c>
      <c r="I158" s="224"/>
      <c r="J158" s="219"/>
      <c r="K158" s="219"/>
      <c r="L158" s="225"/>
      <c r="M158" s="226"/>
      <c r="N158" s="227"/>
      <c r="O158" s="227"/>
      <c r="P158" s="227"/>
      <c r="Q158" s="227"/>
      <c r="R158" s="227"/>
      <c r="S158" s="227"/>
      <c r="T158" s="228"/>
      <c r="AT158" s="229" t="s">
        <v>151</v>
      </c>
      <c r="AU158" s="229" t="s">
        <v>83</v>
      </c>
      <c r="AV158" s="13" t="s">
        <v>83</v>
      </c>
      <c r="AW158" s="13" t="s">
        <v>30</v>
      </c>
      <c r="AX158" s="13" t="s">
        <v>81</v>
      </c>
      <c r="AY158" s="229" t="s">
        <v>143</v>
      </c>
    </row>
    <row r="159" spans="1:65" s="2" customFormat="1" ht="16.5" customHeight="1">
      <c r="A159" s="34"/>
      <c r="B159" s="35"/>
      <c r="C159" s="251" t="s">
        <v>268</v>
      </c>
      <c r="D159" s="251" t="s">
        <v>251</v>
      </c>
      <c r="E159" s="252" t="s">
        <v>1372</v>
      </c>
      <c r="F159" s="253" t="s">
        <v>1373</v>
      </c>
      <c r="G159" s="254" t="s">
        <v>266</v>
      </c>
      <c r="H159" s="255">
        <v>30</v>
      </c>
      <c r="I159" s="256"/>
      <c r="J159" s="257">
        <f>ROUND(I159*H159,2)</f>
        <v>0</v>
      </c>
      <c r="K159" s="258"/>
      <c r="L159" s="259"/>
      <c r="M159" s="260" t="s">
        <v>1</v>
      </c>
      <c r="N159" s="261" t="s">
        <v>38</v>
      </c>
      <c r="O159" s="71"/>
      <c r="P159" s="214">
        <f>O159*H159</f>
        <v>0</v>
      </c>
      <c r="Q159" s="214">
        <v>2.0000000000000002E-5</v>
      </c>
      <c r="R159" s="214">
        <f>Q159*H159</f>
        <v>6.0000000000000006E-4</v>
      </c>
      <c r="S159" s="214">
        <v>0</v>
      </c>
      <c r="T159" s="215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6" t="s">
        <v>185</v>
      </c>
      <c r="AT159" s="216" t="s">
        <v>251</v>
      </c>
      <c r="AU159" s="216" t="s">
        <v>83</v>
      </c>
      <c r="AY159" s="17" t="s">
        <v>143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7" t="s">
        <v>81</v>
      </c>
      <c r="BK159" s="217">
        <f>ROUND(I159*H159,2)</f>
        <v>0</v>
      </c>
      <c r="BL159" s="17" t="s">
        <v>149</v>
      </c>
      <c r="BM159" s="216" t="s">
        <v>1374</v>
      </c>
    </row>
    <row r="160" spans="1:65" s="2" customFormat="1" ht="16.5" customHeight="1">
      <c r="A160" s="34"/>
      <c r="B160" s="35"/>
      <c r="C160" s="251" t="s">
        <v>273</v>
      </c>
      <c r="D160" s="251" t="s">
        <v>251</v>
      </c>
      <c r="E160" s="252" t="s">
        <v>1375</v>
      </c>
      <c r="F160" s="253" t="s">
        <v>1376</v>
      </c>
      <c r="G160" s="254" t="s">
        <v>469</v>
      </c>
      <c r="H160" s="255">
        <v>3</v>
      </c>
      <c r="I160" s="256"/>
      <c r="J160" s="257">
        <f>ROUND(I160*H160,2)</f>
        <v>0</v>
      </c>
      <c r="K160" s="258"/>
      <c r="L160" s="259"/>
      <c r="M160" s="260" t="s">
        <v>1</v>
      </c>
      <c r="N160" s="261" t="s">
        <v>38</v>
      </c>
      <c r="O160" s="71"/>
      <c r="P160" s="214">
        <f>O160*H160</f>
        <v>0</v>
      </c>
      <c r="Q160" s="214">
        <v>0.01</v>
      </c>
      <c r="R160" s="214">
        <f>Q160*H160</f>
        <v>0.03</v>
      </c>
      <c r="S160" s="214">
        <v>0</v>
      </c>
      <c r="T160" s="21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6" t="s">
        <v>185</v>
      </c>
      <c r="AT160" s="216" t="s">
        <v>251</v>
      </c>
      <c r="AU160" s="216" t="s">
        <v>83</v>
      </c>
      <c r="AY160" s="17" t="s">
        <v>143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7" t="s">
        <v>81</v>
      </c>
      <c r="BK160" s="217">
        <f>ROUND(I160*H160,2)</f>
        <v>0</v>
      </c>
      <c r="BL160" s="17" t="s">
        <v>149</v>
      </c>
      <c r="BM160" s="216" t="s">
        <v>1377</v>
      </c>
    </row>
    <row r="161" spans="1:65" s="2" customFormat="1" ht="19.5">
      <c r="A161" s="34"/>
      <c r="B161" s="35"/>
      <c r="C161" s="36"/>
      <c r="D161" s="220" t="s">
        <v>298</v>
      </c>
      <c r="E161" s="36"/>
      <c r="F161" s="262" t="s">
        <v>1378</v>
      </c>
      <c r="G161" s="36"/>
      <c r="H161" s="36"/>
      <c r="I161" s="115"/>
      <c r="J161" s="36"/>
      <c r="K161" s="36"/>
      <c r="L161" s="39"/>
      <c r="M161" s="263"/>
      <c r="N161" s="264"/>
      <c r="O161" s="71"/>
      <c r="P161" s="71"/>
      <c r="Q161" s="71"/>
      <c r="R161" s="71"/>
      <c r="S161" s="71"/>
      <c r="T161" s="72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298</v>
      </c>
      <c r="AU161" s="17" t="s">
        <v>83</v>
      </c>
    </row>
    <row r="162" spans="1:65" s="2" customFormat="1" ht="16.5" customHeight="1">
      <c r="A162" s="34"/>
      <c r="B162" s="35"/>
      <c r="C162" s="251" t="s">
        <v>278</v>
      </c>
      <c r="D162" s="251" t="s">
        <v>251</v>
      </c>
      <c r="E162" s="252" t="s">
        <v>1379</v>
      </c>
      <c r="F162" s="253" t="s">
        <v>1380</v>
      </c>
      <c r="G162" s="254" t="s">
        <v>266</v>
      </c>
      <c r="H162" s="255">
        <v>267.60000000000002</v>
      </c>
      <c r="I162" s="256"/>
      <c r="J162" s="257">
        <f>ROUND(I162*H162,2)</f>
        <v>0</v>
      </c>
      <c r="K162" s="258"/>
      <c r="L162" s="259"/>
      <c r="M162" s="260" t="s">
        <v>1</v>
      </c>
      <c r="N162" s="261" t="s">
        <v>38</v>
      </c>
      <c r="O162" s="71"/>
      <c r="P162" s="214">
        <f>O162*H162</f>
        <v>0</v>
      </c>
      <c r="Q162" s="214">
        <v>1.5E-3</v>
      </c>
      <c r="R162" s="214">
        <f>Q162*H162</f>
        <v>0.40140000000000003</v>
      </c>
      <c r="S162" s="214">
        <v>0</v>
      </c>
      <c r="T162" s="215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6" t="s">
        <v>311</v>
      </c>
      <c r="AT162" s="216" t="s">
        <v>251</v>
      </c>
      <c r="AU162" s="216" t="s">
        <v>83</v>
      </c>
      <c r="AY162" s="17" t="s">
        <v>143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7" t="s">
        <v>81</v>
      </c>
      <c r="BK162" s="217">
        <f>ROUND(I162*H162,2)</f>
        <v>0</v>
      </c>
      <c r="BL162" s="17" t="s">
        <v>226</v>
      </c>
      <c r="BM162" s="216" t="s">
        <v>1381</v>
      </c>
    </row>
    <row r="163" spans="1:65" s="2" customFormat="1" ht="16.5" customHeight="1">
      <c r="A163" s="34"/>
      <c r="B163" s="35"/>
      <c r="C163" s="204" t="s">
        <v>283</v>
      </c>
      <c r="D163" s="204" t="s">
        <v>145</v>
      </c>
      <c r="E163" s="205" t="s">
        <v>1382</v>
      </c>
      <c r="F163" s="206" t="s">
        <v>1383</v>
      </c>
      <c r="G163" s="207" t="s">
        <v>663</v>
      </c>
      <c r="H163" s="208">
        <v>5</v>
      </c>
      <c r="I163" s="209"/>
      <c r="J163" s="210">
        <f>ROUND(I163*H163,2)</f>
        <v>0</v>
      </c>
      <c r="K163" s="211"/>
      <c r="L163" s="39"/>
      <c r="M163" s="212" t="s">
        <v>1</v>
      </c>
      <c r="N163" s="213" t="s">
        <v>38</v>
      </c>
      <c r="O163" s="71"/>
      <c r="P163" s="214">
        <f>O163*H163</f>
        <v>0</v>
      </c>
      <c r="Q163" s="214">
        <v>3.3999999999999998E-3</v>
      </c>
      <c r="R163" s="214">
        <f>Q163*H163</f>
        <v>1.6999999999999998E-2</v>
      </c>
      <c r="S163" s="214">
        <v>0</v>
      </c>
      <c r="T163" s="215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6" t="s">
        <v>226</v>
      </c>
      <c r="AT163" s="216" t="s">
        <v>145</v>
      </c>
      <c r="AU163" s="216" t="s">
        <v>83</v>
      </c>
      <c r="AY163" s="17" t="s">
        <v>143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7" t="s">
        <v>81</v>
      </c>
      <c r="BK163" s="217">
        <f>ROUND(I163*H163,2)</f>
        <v>0</v>
      </c>
      <c r="BL163" s="17" t="s">
        <v>226</v>
      </c>
      <c r="BM163" s="216" t="s">
        <v>1384</v>
      </c>
    </row>
    <row r="164" spans="1:65" s="12" customFormat="1" ht="22.9" customHeight="1">
      <c r="B164" s="188"/>
      <c r="C164" s="189"/>
      <c r="D164" s="190" t="s">
        <v>72</v>
      </c>
      <c r="E164" s="202" t="s">
        <v>703</v>
      </c>
      <c r="F164" s="202" t="s">
        <v>792</v>
      </c>
      <c r="G164" s="189"/>
      <c r="H164" s="189"/>
      <c r="I164" s="192"/>
      <c r="J164" s="203">
        <f>BK164</f>
        <v>0</v>
      </c>
      <c r="K164" s="189"/>
      <c r="L164" s="194"/>
      <c r="M164" s="195"/>
      <c r="N164" s="196"/>
      <c r="O164" s="196"/>
      <c r="P164" s="197">
        <f>P165</f>
        <v>0</v>
      </c>
      <c r="Q164" s="196"/>
      <c r="R164" s="197">
        <f>R165</f>
        <v>0</v>
      </c>
      <c r="S164" s="196"/>
      <c r="T164" s="198">
        <f>T165</f>
        <v>0</v>
      </c>
      <c r="AR164" s="199" t="s">
        <v>81</v>
      </c>
      <c r="AT164" s="200" t="s">
        <v>72</v>
      </c>
      <c r="AU164" s="200" t="s">
        <v>81</v>
      </c>
      <c r="AY164" s="199" t="s">
        <v>143</v>
      </c>
      <c r="BK164" s="201">
        <f>BK165</f>
        <v>0</v>
      </c>
    </row>
    <row r="165" spans="1:65" s="2" customFormat="1" ht="16.5" customHeight="1">
      <c r="A165" s="34"/>
      <c r="B165" s="35"/>
      <c r="C165" s="204" t="s">
        <v>289</v>
      </c>
      <c r="D165" s="204" t="s">
        <v>145</v>
      </c>
      <c r="E165" s="205" t="s">
        <v>1385</v>
      </c>
      <c r="F165" s="206" t="s">
        <v>1386</v>
      </c>
      <c r="G165" s="207" t="s">
        <v>219</v>
      </c>
      <c r="H165" s="208">
        <v>80.266999999999996</v>
      </c>
      <c r="I165" s="209"/>
      <c r="J165" s="210">
        <f>ROUND(I165*H165,2)</f>
        <v>0</v>
      </c>
      <c r="K165" s="211"/>
      <c r="L165" s="39"/>
      <c r="M165" s="268" t="s">
        <v>1</v>
      </c>
      <c r="N165" s="269" t="s">
        <v>38</v>
      </c>
      <c r="O165" s="270"/>
      <c r="P165" s="271">
        <f>O165*H165</f>
        <v>0</v>
      </c>
      <c r="Q165" s="271">
        <v>0</v>
      </c>
      <c r="R165" s="271">
        <f>Q165*H165</f>
        <v>0</v>
      </c>
      <c r="S165" s="271">
        <v>0</v>
      </c>
      <c r="T165" s="272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6" t="s">
        <v>149</v>
      </c>
      <c r="AT165" s="216" t="s">
        <v>145</v>
      </c>
      <c r="AU165" s="216" t="s">
        <v>83</v>
      </c>
      <c r="AY165" s="17" t="s">
        <v>143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7" t="s">
        <v>81</v>
      </c>
      <c r="BK165" s="217">
        <f>ROUND(I165*H165,2)</f>
        <v>0</v>
      </c>
      <c r="BL165" s="17" t="s">
        <v>149</v>
      </c>
      <c r="BM165" s="216" t="s">
        <v>1387</v>
      </c>
    </row>
    <row r="166" spans="1:65" s="2" customFormat="1" ht="6.95" customHeight="1">
      <c r="A166" s="34"/>
      <c r="B166" s="54"/>
      <c r="C166" s="55"/>
      <c r="D166" s="55"/>
      <c r="E166" s="55"/>
      <c r="F166" s="55"/>
      <c r="G166" s="55"/>
      <c r="H166" s="55"/>
      <c r="I166" s="152"/>
      <c r="J166" s="55"/>
      <c r="K166" s="55"/>
      <c r="L166" s="39"/>
      <c r="M166" s="34"/>
      <c r="O166" s="34"/>
      <c r="P166" s="34"/>
      <c r="Q166" s="34"/>
      <c r="R166" s="34"/>
      <c r="S166" s="34"/>
      <c r="T166" s="34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</row>
  </sheetData>
  <sheetProtection algorithmName="SHA-512" hashValue="NXdDOK/L5NakRBz7zg/ksA0lD1HCnvdS0jm1nakv+0ii3IceYnFZrJ2SlZfia+89Lu9O42RrZbOx6yyNKDMnbA==" saltValue="3GUsDKvObKLkIYmFfET/ozj/1QSIu6NqidA1paiinhrvdwLYGvNcupkyDhv6K0RpTTqX5KJYCrHz0LCoUnHf0g==" spinCount="100000" sheet="1" objects="1" scenarios="1" formatColumns="0" formatRows="0" autoFilter="0"/>
  <autoFilter ref="C120:K165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rintOptions horizontalCentered="1"/>
  <pageMargins left="0.19685039370078741" right="0.19685039370078741" top="0.19685039370078741" bottom="0.39370078740157483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2"/>
  <sheetViews>
    <sheetView showGridLines="0" topLeftCell="A55" workbookViewId="0">
      <selection activeCell="W88" sqref="W8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8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574"/>
      <c r="M2" s="574"/>
      <c r="N2" s="574"/>
      <c r="O2" s="574"/>
      <c r="P2" s="574"/>
      <c r="Q2" s="574"/>
      <c r="R2" s="574"/>
      <c r="S2" s="574"/>
      <c r="T2" s="574"/>
      <c r="U2" s="574"/>
      <c r="V2" s="574"/>
      <c r="AT2" s="17" t="s">
        <v>95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83</v>
      </c>
    </row>
    <row r="4" spans="1:46" s="1" customFormat="1" ht="24.95" customHeight="1">
      <c r="B4" s="20"/>
      <c r="D4" s="112" t="s">
        <v>96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618" t="str">
        <f>'Rekapitulace stavební SO'!K6</f>
        <v>Nový vodojem a rekonstrukce stávajícího vodojemu Český Brod</v>
      </c>
      <c r="F7" s="619"/>
      <c r="G7" s="619"/>
      <c r="H7" s="619"/>
      <c r="I7" s="108"/>
      <c r="L7" s="20"/>
    </row>
    <row r="8" spans="1:46" s="2" customFormat="1" ht="12" customHeight="1">
      <c r="A8" s="34"/>
      <c r="B8" s="39"/>
      <c r="C8" s="34"/>
      <c r="D8" s="114" t="s">
        <v>97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620" t="s">
        <v>1388</v>
      </c>
      <c r="F9" s="621"/>
      <c r="G9" s="621"/>
      <c r="H9" s="621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stavební SO'!AN8</f>
        <v>22. 11. 2019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tr">
        <f>IF('Rekapitulace stavební SO'!AN10="","",'Rekapitulace stavební SO'!AN10)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tr">
        <f>IF('Rekapitulace stavební SO'!E11="","",'Rekapitulace stavební SO'!E11)</f>
        <v xml:space="preserve"> </v>
      </c>
      <c r="F15" s="34"/>
      <c r="G15" s="34"/>
      <c r="H15" s="34"/>
      <c r="I15" s="117" t="s">
        <v>26</v>
      </c>
      <c r="J15" s="116" t="str">
        <f>IF('Rekapitulace stavební SO'!AN11="","",'Rekapitulace stavební SO'!AN11)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27</v>
      </c>
      <c r="E17" s="34"/>
      <c r="F17" s="34"/>
      <c r="G17" s="34"/>
      <c r="H17" s="34"/>
      <c r="I17" s="117" t="s">
        <v>25</v>
      </c>
      <c r="J17" s="30" t="str">
        <f>'Rekapitulace stavební SO'!AN13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622" t="str">
        <f>'Rekapitulace stavební SO'!E14</f>
        <v>Vyplň údaj</v>
      </c>
      <c r="F18" s="623"/>
      <c r="G18" s="623"/>
      <c r="H18" s="623"/>
      <c r="I18" s="117" t="s">
        <v>26</v>
      </c>
      <c r="J18" s="30" t="str">
        <f>'Rekapitulace stavební SO'!AN14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29</v>
      </c>
      <c r="E20" s="34"/>
      <c r="F20" s="34"/>
      <c r="G20" s="34"/>
      <c r="H20" s="34"/>
      <c r="I20" s="117" t="s">
        <v>25</v>
      </c>
      <c r="J20" s="116" t="str">
        <f>IF('Rekapitulace stavební SO'!AN16="","",'Rekapitulace stavební SO'!AN16)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stavební SO'!E17="","",'Rekapitulace stavební SO'!E17)</f>
        <v xml:space="preserve"> </v>
      </c>
      <c r="F21" s="34"/>
      <c r="G21" s="34"/>
      <c r="H21" s="34"/>
      <c r="I21" s="117" t="s">
        <v>26</v>
      </c>
      <c r="J21" s="116" t="str">
        <f>IF('Rekapitulace stavební SO'!AN17="","",'Rekapitulace stavební SO'!AN17)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31</v>
      </c>
      <c r="E23" s="34"/>
      <c r="F23" s="34"/>
      <c r="G23" s="34"/>
      <c r="H23" s="34"/>
      <c r="I23" s="117" t="s">
        <v>25</v>
      </c>
      <c r="J23" s="116" t="str">
        <f>IF('Rekapitulace stavební SO'!AN19="","",'Rekapitulace stavební SO'!AN19)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stavební SO'!E20="","",'Rekapitulace stavební SO'!E20)</f>
        <v xml:space="preserve"> </v>
      </c>
      <c r="F24" s="34"/>
      <c r="G24" s="34"/>
      <c r="H24" s="34"/>
      <c r="I24" s="117" t="s">
        <v>26</v>
      </c>
      <c r="J24" s="116" t="str">
        <f>IF('Rekapitulace stavební SO'!AN20="","",'Rekapitulace stavební SO'!AN20)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32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624" t="s">
        <v>1</v>
      </c>
      <c r="F27" s="624"/>
      <c r="G27" s="624"/>
      <c r="H27" s="624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33</v>
      </c>
      <c r="E30" s="34"/>
      <c r="F30" s="34"/>
      <c r="G30" s="34"/>
      <c r="H30" s="34"/>
      <c r="I30" s="115"/>
      <c r="J30" s="126">
        <f>ROUND(J117,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35</v>
      </c>
      <c r="G32" s="34"/>
      <c r="H32" s="34"/>
      <c r="I32" s="128" t="s">
        <v>34</v>
      </c>
      <c r="J32" s="127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37</v>
      </c>
      <c r="E33" s="114" t="s">
        <v>38</v>
      </c>
      <c r="F33" s="130">
        <f>ROUND((SUM(BE117:BE141)),  2)</f>
        <v>0</v>
      </c>
      <c r="G33" s="34"/>
      <c r="H33" s="34"/>
      <c r="I33" s="131">
        <v>0.21</v>
      </c>
      <c r="J33" s="130">
        <f>ROUND(((SUM(BE117:BE141))*I33),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39</v>
      </c>
      <c r="F34" s="130">
        <f>ROUND((SUM(BF117:BF141)),  2)</f>
        <v>0</v>
      </c>
      <c r="G34" s="34"/>
      <c r="H34" s="34"/>
      <c r="I34" s="131">
        <v>0.15</v>
      </c>
      <c r="J34" s="130">
        <f>ROUND(((SUM(BF117:BF141))*I34),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40</v>
      </c>
      <c r="F35" s="130">
        <f>ROUND((SUM(BG117:BG141)),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41</v>
      </c>
      <c r="F36" s="130">
        <f>ROUND((SUM(BH117:BH141)),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42</v>
      </c>
      <c r="F37" s="130">
        <f>ROUND((SUM(BI117:BI141)),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43</v>
      </c>
      <c r="E39" s="134"/>
      <c r="F39" s="134"/>
      <c r="G39" s="135" t="s">
        <v>44</v>
      </c>
      <c r="H39" s="136" t="s">
        <v>45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46</v>
      </c>
      <c r="E50" s="141"/>
      <c r="F50" s="141"/>
      <c r="G50" s="140" t="s">
        <v>47</v>
      </c>
      <c r="H50" s="141"/>
      <c r="I50" s="142"/>
      <c r="J50" s="141"/>
      <c r="K50" s="141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3" t="s">
        <v>48</v>
      </c>
      <c r="E61" s="144"/>
      <c r="F61" s="145" t="s">
        <v>49</v>
      </c>
      <c r="G61" s="143" t="s">
        <v>48</v>
      </c>
      <c r="H61" s="144"/>
      <c r="I61" s="146"/>
      <c r="J61" s="147" t="s">
        <v>49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40" t="s">
        <v>50</v>
      </c>
      <c r="E65" s="148"/>
      <c r="F65" s="148"/>
      <c r="G65" s="140" t="s">
        <v>51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3" t="s">
        <v>48</v>
      </c>
      <c r="E76" s="144"/>
      <c r="F76" s="145" t="s">
        <v>49</v>
      </c>
      <c r="G76" s="143" t="s">
        <v>48</v>
      </c>
      <c r="H76" s="144"/>
      <c r="I76" s="146"/>
      <c r="J76" s="147" t="s">
        <v>49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99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616" t="str">
        <f>E7</f>
        <v>Nový vodojem a rekonstrukce stávajícího vodojemu Český Brod</v>
      </c>
      <c r="F85" s="617"/>
      <c r="G85" s="617"/>
      <c r="H85" s="617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97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590" t="str">
        <f>E9</f>
        <v>VRN - Vedlejší rozpočtové náklady</v>
      </c>
      <c r="F87" s="615"/>
      <c r="G87" s="615"/>
      <c r="H87" s="615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117" t="s">
        <v>22</v>
      </c>
      <c r="J89" s="66" t="str">
        <f>IF(J12="","",J12)</f>
        <v>22. 11. 2019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117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117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100</v>
      </c>
      <c r="D94" s="157"/>
      <c r="E94" s="157"/>
      <c r="F94" s="157"/>
      <c r="G94" s="157"/>
      <c r="H94" s="157"/>
      <c r="I94" s="158"/>
      <c r="J94" s="159" t="s">
        <v>101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102</v>
      </c>
      <c r="D96" s="36"/>
      <c r="E96" s="36"/>
      <c r="F96" s="36"/>
      <c r="G96" s="36"/>
      <c r="H96" s="36"/>
      <c r="I96" s="115"/>
      <c r="J96" s="84">
        <f>J117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103</v>
      </c>
    </row>
    <row r="97" spans="1:31" s="9" customFormat="1" ht="24.95" customHeight="1">
      <c r="B97" s="161"/>
      <c r="C97" s="162"/>
      <c r="D97" s="163" t="s">
        <v>1388</v>
      </c>
      <c r="E97" s="164"/>
      <c r="F97" s="164"/>
      <c r="G97" s="164"/>
      <c r="H97" s="164"/>
      <c r="I97" s="165"/>
      <c r="J97" s="166">
        <f>J118</f>
        <v>0</v>
      </c>
      <c r="K97" s="162"/>
      <c r="L97" s="167"/>
    </row>
    <row r="98" spans="1:31" s="2" customFormat="1" ht="21.75" customHeight="1">
      <c r="A98" s="34"/>
      <c r="B98" s="35"/>
      <c r="C98" s="36"/>
      <c r="D98" s="36"/>
      <c r="E98" s="36"/>
      <c r="F98" s="36"/>
      <c r="G98" s="36"/>
      <c r="H98" s="36"/>
      <c r="I98" s="115"/>
      <c r="J98" s="36"/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31" s="2" customFormat="1" ht="6.95" customHeight="1">
      <c r="A99" s="34"/>
      <c r="B99" s="54"/>
      <c r="C99" s="55"/>
      <c r="D99" s="55"/>
      <c r="E99" s="55"/>
      <c r="F99" s="55"/>
      <c r="G99" s="55"/>
      <c r="H99" s="55"/>
      <c r="I99" s="152"/>
      <c r="J99" s="55"/>
      <c r="K99" s="55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pans="1:31" s="2" customFormat="1" ht="6.95" customHeight="1">
      <c r="A103" s="34"/>
      <c r="B103" s="56"/>
      <c r="C103" s="57"/>
      <c r="D103" s="57"/>
      <c r="E103" s="57"/>
      <c r="F103" s="57"/>
      <c r="G103" s="57"/>
      <c r="H103" s="57"/>
      <c r="I103" s="155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24.95" customHeight="1">
      <c r="A104" s="34"/>
      <c r="B104" s="35"/>
      <c r="C104" s="23" t="s">
        <v>128</v>
      </c>
      <c r="D104" s="36"/>
      <c r="E104" s="36"/>
      <c r="F104" s="36"/>
      <c r="G104" s="36"/>
      <c r="H104" s="36"/>
      <c r="I104" s="115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35"/>
      <c r="C105" s="36"/>
      <c r="D105" s="36"/>
      <c r="E105" s="36"/>
      <c r="F105" s="36"/>
      <c r="G105" s="36"/>
      <c r="H105" s="36"/>
      <c r="I105" s="115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12" customHeight="1">
      <c r="A106" s="34"/>
      <c r="B106" s="35"/>
      <c r="C106" s="29" t="s">
        <v>16</v>
      </c>
      <c r="D106" s="36"/>
      <c r="E106" s="36"/>
      <c r="F106" s="36"/>
      <c r="G106" s="36"/>
      <c r="H106" s="36"/>
      <c r="I106" s="115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6.5" customHeight="1">
      <c r="A107" s="34"/>
      <c r="B107" s="35"/>
      <c r="C107" s="36"/>
      <c r="D107" s="36"/>
      <c r="E107" s="616" t="str">
        <f>E7</f>
        <v>Nový vodojem a rekonstrukce stávajícího vodojemu Český Brod</v>
      </c>
      <c r="F107" s="617"/>
      <c r="G107" s="617"/>
      <c r="H107" s="617"/>
      <c r="I107" s="115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97</v>
      </c>
      <c r="D108" s="36"/>
      <c r="E108" s="36"/>
      <c r="F108" s="36"/>
      <c r="G108" s="36"/>
      <c r="H108" s="36"/>
      <c r="I108" s="115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590" t="str">
        <f>E9</f>
        <v>VRN - Vedlejší rozpočtové náklady</v>
      </c>
      <c r="F109" s="615"/>
      <c r="G109" s="615"/>
      <c r="H109" s="615"/>
      <c r="I109" s="115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115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20</v>
      </c>
      <c r="D111" s="36"/>
      <c r="E111" s="36"/>
      <c r="F111" s="27" t="str">
        <f>F12</f>
        <v xml:space="preserve"> </v>
      </c>
      <c r="G111" s="36"/>
      <c r="H111" s="36"/>
      <c r="I111" s="117" t="s">
        <v>22</v>
      </c>
      <c r="J111" s="66" t="str">
        <f>IF(J12="","",J12)</f>
        <v>22. 11. 2019</v>
      </c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115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5.2" customHeight="1">
      <c r="A113" s="34"/>
      <c r="B113" s="35"/>
      <c r="C113" s="29" t="s">
        <v>24</v>
      </c>
      <c r="D113" s="36"/>
      <c r="E113" s="36"/>
      <c r="F113" s="27" t="str">
        <f>E15</f>
        <v xml:space="preserve"> </v>
      </c>
      <c r="G113" s="36"/>
      <c r="H113" s="36"/>
      <c r="I113" s="117" t="s">
        <v>29</v>
      </c>
      <c r="J113" s="32" t="str">
        <f>E21</f>
        <v xml:space="preserve"> 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27</v>
      </c>
      <c r="D114" s="36"/>
      <c r="E114" s="36"/>
      <c r="F114" s="27" t="str">
        <f>IF(E18="","",E18)</f>
        <v>Vyplň údaj</v>
      </c>
      <c r="G114" s="36"/>
      <c r="H114" s="36"/>
      <c r="I114" s="117" t="s">
        <v>31</v>
      </c>
      <c r="J114" s="32" t="str">
        <f>E24</f>
        <v xml:space="preserve"> 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0.35" customHeight="1">
      <c r="A115" s="34"/>
      <c r="B115" s="35"/>
      <c r="C115" s="36"/>
      <c r="D115" s="36"/>
      <c r="E115" s="36"/>
      <c r="F115" s="36"/>
      <c r="G115" s="36"/>
      <c r="H115" s="36"/>
      <c r="I115" s="115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11" customFormat="1" ht="29.25" customHeight="1">
      <c r="A116" s="175"/>
      <c r="B116" s="176"/>
      <c r="C116" s="177" t="s">
        <v>129</v>
      </c>
      <c r="D116" s="178" t="s">
        <v>58</v>
      </c>
      <c r="E116" s="178" t="s">
        <v>54</v>
      </c>
      <c r="F116" s="178" t="s">
        <v>55</v>
      </c>
      <c r="G116" s="178" t="s">
        <v>130</v>
      </c>
      <c r="H116" s="178" t="s">
        <v>131</v>
      </c>
      <c r="I116" s="179" t="s">
        <v>132</v>
      </c>
      <c r="J116" s="180" t="s">
        <v>101</v>
      </c>
      <c r="K116" s="181" t="s">
        <v>133</v>
      </c>
      <c r="L116" s="182"/>
      <c r="M116" s="75" t="s">
        <v>1</v>
      </c>
      <c r="N116" s="76" t="s">
        <v>37</v>
      </c>
      <c r="O116" s="76" t="s">
        <v>134</v>
      </c>
      <c r="P116" s="76" t="s">
        <v>135</v>
      </c>
      <c r="Q116" s="76" t="s">
        <v>136</v>
      </c>
      <c r="R116" s="76" t="s">
        <v>137</v>
      </c>
      <c r="S116" s="76" t="s">
        <v>138</v>
      </c>
      <c r="T116" s="77" t="s">
        <v>139</v>
      </c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75"/>
    </row>
    <row r="117" spans="1:65" s="2" customFormat="1" ht="22.9" customHeight="1">
      <c r="A117" s="34"/>
      <c r="B117" s="35"/>
      <c r="C117" s="82" t="s">
        <v>140</v>
      </c>
      <c r="D117" s="36"/>
      <c r="E117" s="36"/>
      <c r="F117" s="36"/>
      <c r="G117" s="36"/>
      <c r="H117" s="36"/>
      <c r="I117" s="115"/>
      <c r="J117" s="183">
        <f>BK117</f>
        <v>0</v>
      </c>
      <c r="K117" s="36"/>
      <c r="L117" s="39"/>
      <c r="M117" s="78"/>
      <c r="N117" s="184"/>
      <c r="O117" s="79"/>
      <c r="P117" s="185">
        <f>P118</f>
        <v>0</v>
      </c>
      <c r="Q117" s="79"/>
      <c r="R117" s="185">
        <f>R118</f>
        <v>0</v>
      </c>
      <c r="S117" s="79"/>
      <c r="T117" s="186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72</v>
      </c>
      <c r="AU117" s="17" t="s">
        <v>103</v>
      </c>
      <c r="BK117" s="187">
        <f>BK118</f>
        <v>0</v>
      </c>
    </row>
    <row r="118" spans="1:65" s="12" customFormat="1" ht="25.9" customHeight="1">
      <c r="B118" s="188"/>
      <c r="C118" s="189"/>
      <c r="D118" s="190" t="s">
        <v>72</v>
      </c>
      <c r="E118" s="191" t="s">
        <v>93</v>
      </c>
      <c r="F118" s="191" t="s">
        <v>94</v>
      </c>
      <c r="G118" s="189"/>
      <c r="H118" s="189"/>
      <c r="I118" s="192"/>
      <c r="J118" s="193">
        <f>BK118</f>
        <v>0</v>
      </c>
      <c r="K118" s="189"/>
      <c r="L118" s="194"/>
      <c r="M118" s="195"/>
      <c r="N118" s="196"/>
      <c r="O118" s="196"/>
      <c r="P118" s="197">
        <f>SUM(P119:P141)</f>
        <v>0</v>
      </c>
      <c r="Q118" s="196"/>
      <c r="R118" s="197">
        <f>SUM(R119:R141)</f>
        <v>0</v>
      </c>
      <c r="S118" s="196"/>
      <c r="T118" s="198">
        <f>SUM(T119:T141)</f>
        <v>0</v>
      </c>
      <c r="AR118" s="199" t="s">
        <v>170</v>
      </c>
      <c r="AT118" s="200" t="s">
        <v>72</v>
      </c>
      <c r="AU118" s="200" t="s">
        <v>73</v>
      </c>
      <c r="AY118" s="199" t="s">
        <v>143</v>
      </c>
      <c r="BK118" s="201">
        <f>SUM(BK119:BK141)</f>
        <v>0</v>
      </c>
    </row>
    <row r="119" spans="1:65" s="2" customFormat="1" ht="16.5" customHeight="1">
      <c r="A119" s="34"/>
      <c r="B119" s="35"/>
      <c r="C119" s="204" t="s">
        <v>81</v>
      </c>
      <c r="D119" s="204" t="s">
        <v>145</v>
      </c>
      <c r="E119" s="205" t="s">
        <v>1389</v>
      </c>
      <c r="F119" s="206" t="s">
        <v>1390</v>
      </c>
      <c r="G119" s="207" t="s">
        <v>663</v>
      </c>
      <c r="H119" s="208">
        <v>1</v>
      </c>
      <c r="I119" s="209"/>
      <c r="J119" s="210">
        <f t="shared" ref="J119:J140" si="0">ROUND(I119*H119,2)</f>
        <v>0</v>
      </c>
      <c r="K119" s="211"/>
      <c r="L119" s="39"/>
      <c r="M119" s="212" t="s">
        <v>1</v>
      </c>
      <c r="N119" s="213" t="s">
        <v>38</v>
      </c>
      <c r="O119" s="71"/>
      <c r="P119" s="214">
        <f t="shared" ref="P119:P140" si="1">O119*H119</f>
        <v>0</v>
      </c>
      <c r="Q119" s="214">
        <v>0</v>
      </c>
      <c r="R119" s="214">
        <f t="shared" ref="R119:R140" si="2">Q119*H119</f>
        <v>0</v>
      </c>
      <c r="S119" s="214">
        <v>0</v>
      </c>
      <c r="T119" s="215">
        <f t="shared" ref="T119:T140" si="3"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6" t="s">
        <v>1391</v>
      </c>
      <c r="AT119" s="216" t="s">
        <v>145</v>
      </c>
      <c r="AU119" s="216" t="s">
        <v>81</v>
      </c>
      <c r="AY119" s="17" t="s">
        <v>143</v>
      </c>
      <c r="BE119" s="217">
        <f t="shared" ref="BE119:BE140" si="4">IF(N119="základní",J119,0)</f>
        <v>0</v>
      </c>
      <c r="BF119" s="217">
        <f t="shared" ref="BF119:BF140" si="5">IF(N119="snížená",J119,0)</f>
        <v>0</v>
      </c>
      <c r="BG119" s="217">
        <f t="shared" ref="BG119:BG140" si="6">IF(N119="zákl. přenesená",J119,0)</f>
        <v>0</v>
      </c>
      <c r="BH119" s="217">
        <f t="shared" ref="BH119:BH140" si="7">IF(N119="sníž. přenesená",J119,0)</f>
        <v>0</v>
      </c>
      <c r="BI119" s="217">
        <f t="shared" ref="BI119:BI140" si="8">IF(N119="nulová",J119,0)</f>
        <v>0</v>
      </c>
      <c r="BJ119" s="17" t="s">
        <v>81</v>
      </c>
      <c r="BK119" s="217">
        <f t="shared" ref="BK119:BK140" si="9">ROUND(I119*H119,2)</f>
        <v>0</v>
      </c>
      <c r="BL119" s="17" t="s">
        <v>1391</v>
      </c>
      <c r="BM119" s="216" t="s">
        <v>1392</v>
      </c>
    </row>
    <row r="120" spans="1:65" s="2" customFormat="1" ht="16.5" customHeight="1">
      <c r="A120" s="34"/>
      <c r="B120" s="35"/>
      <c r="C120" s="204" t="s">
        <v>83</v>
      </c>
      <c r="D120" s="204" t="s">
        <v>145</v>
      </c>
      <c r="E120" s="205" t="s">
        <v>1393</v>
      </c>
      <c r="F120" s="206" t="s">
        <v>1394</v>
      </c>
      <c r="G120" s="207" t="s">
        <v>663</v>
      </c>
      <c r="H120" s="208">
        <v>1</v>
      </c>
      <c r="I120" s="209"/>
      <c r="J120" s="210">
        <f t="shared" si="0"/>
        <v>0</v>
      </c>
      <c r="K120" s="211"/>
      <c r="L120" s="39"/>
      <c r="M120" s="212" t="s">
        <v>1</v>
      </c>
      <c r="N120" s="213" t="s">
        <v>38</v>
      </c>
      <c r="O120" s="71"/>
      <c r="P120" s="214">
        <f t="shared" si="1"/>
        <v>0</v>
      </c>
      <c r="Q120" s="214">
        <v>0</v>
      </c>
      <c r="R120" s="214">
        <f t="shared" si="2"/>
        <v>0</v>
      </c>
      <c r="S120" s="214">
        <v>0</v>
      </c>
      <c r="T120" s="215">
        <f t="shared" si="3"/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16" t="s">
        <v>1391</v>
      </c>
      <c r="AT120" s="216" t="s">
        <v>145</v>
      </c>
      <c r="AU120" s="216" t="s">
        <v>81</v>
      </c>
      <c r="AY120" s="17" t="s">
        <v>143</v>
      </c>
      <c r="BE120" s="217">
        <f t="shared" si="4"/>
        <v>0</v>
      </c>
      <c r="BF120" s="217">
        <f t="shared" si="5"/>
        <v>0</v>
      </c>
      <c r="BG120" s="217">
        <f t="shared" si="6"/>
        <v>0</v>
      </c>
      <c r="BH120" s="217">
        <f t="shared" si="7"/>
        <v>0</v>
      </c>
      <c r="BI120" s="217">
        <f t="shared" si="8"/>
        <v>0</v>
      </c>
      <c r="BJ120" s="17" t="s">
        <v>81</v>
      </c>
      <c r="BK120" s="217">
        <f t="shared" si="9"/>
        <v>0</v>
      </c>
      <c r="BL120" s="17" t="s">
        <v>1391</v>
      </c>
      <c r="BM120" s="216" t="s">
        <v>1395</v>
      </c>
    </row>
    <row r="121" spans="1:65" s="2" customFormat="1" ht="16.5" customHeight="1">
      <c r="A121" s="34"/>
      <c r="B121" s="35"/>
      <c r="C121" s="204" t="s">
        <v>161</v>
      </c>
      <c r="D121" s="204" t="s">
        <v>145</v>
      </c>
      <c r="E121" s="205" t="s">
        <v>1396</v>
      </c>
      <c r="F121" s="206" t="s">
        <v>1397</v>
      </c>
      <c r="G121" s="207" t="s">
        <v>663</v>
      </c>
      <c r="H121" s="208">
        <v>1</v>
      </c>
      <c r="I121" s="209"/>
      <c r="J121" s="210">
        <f t="shared" si="0"/>
        <v>0</v>
      </c>
      <c r="K121" s="211"/>
      <c r="L121" s="39"/>
      <c r="M121" s="212" t="s">
        <v>1</v>
      </c>
      <c r="N121" s="213" t="s">
        <v>38</v>
      </c>
      <c r="O121" s="71"/>
      <c r="P121" s="214">
        <f t="shared" si="1"/>
        <v>0</v>
      </c>
      <c r="Q121" s="214">
        <v>0</v>
      </c>
      <c r="R121" s="214">
        <f t="shared" si="2"/>
        <v>0</v>
      </c>
      <c r="S121" s="214">
        <v>0</v>
      </c>
      <c r="T121" s="215">
        <f t="shared" si="3"/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6" t="s">
        <v>1391</v>
      </c>
      <c r="AT121" s="216" t="s">
        <v>145</v>
      </c>
      <c r="AU121" s="216" t="s">
        <v>81</v>
      </c>
      <c r="AY121" s="17" t="s">
        <v>143</v>
      </c>
      <c r="BE121" s="217">
        <f t="shared" si="4"/>
        <v>0</v>
      </c>
      <c r="BF121" s="217">
        <f t="shared" si="5"/>
        <v>0</v>
      </c>
      <c r="BG121" s="217">
        <f t="shared" si="6"/>
        <v>0</v>
      </c>
      <c r="BH121" s="217">
        <f t="shared" si="7"/>
        <v>0</v>
      </c>
      <c r="BI121" s="217">
        <f t="shared" si="8"/>
        <v>0</v>
      </c>
      <c r="BJ121" s="17" t="s">
        <v>81</v>
      </c>
      <c r="BK121" s="217">
        <f t="shared" si="9"/>
        <v>0</v>
      </c>
      <c r="BL121" s="17" t="s">
        <v>1391</v>
      </c>
      <c r="BM121" s="216" t="s">
        <v>1398</v>
      </c>
    </row>
    <row r="122" spans="1:65" s="2" customFormat="1" ht="21.75" customHeight="1">
      <c r="A122" s="34"/>
      <c r="B122" s="35"/>
      <c r="C122" s="204" t="s">
        <v>149</v>
      </c>
      <c r="D122" s="204" t="s">
        <v>145</v>
      </c>
      <c r="E122" s="205" t="s">
        <v>1399</v>
      </c>
      <c r="F122" s="206" t="s">
        <v>1400</v>
      </c>
      <c r="G122" s="207" t="s">
        <v>663</v>
      </c>
      <c r="H122" s="208">
        <v>1</v>
      </c>
      <c r="I122" s="209"/>
      <c r="J122" s="210">
        <f t="shared" si="0"/>
        <v>0</v>
      </c>
      <c r="K122" s="211"/>
      <c r="L122" s="39"/>
      <c r="M122" s="212" t="s">
        <v>1</v>
      </c>
      <c r="N122" s="213" t="s">
        <v>38</v>
      </c>
      <c r="O122" s="71"/>
      <c r="P122" s="214">
        <f t="shared" si="1"/>
        <v>0</v>
      </c>
      <c r="Q122" s="214">
        <v>0</v>
      </c>
      <c r="R122" s="214">
        <f t="shared" si="2"/>
        <v>0</v>
      </c>
      <c r="S122" s="214">
        <v>0</v>
      </c>
      <c r="T122" s="215">
        <f t="shared" si="3"/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6" t="s">
        <v>1391</v>
      </c>
      <c r="AT122" s="216" t="s">
        <v>145</v>
      </c>
      <c r="AU122" s="216" t="s">
        <v>81</v>
      </c>
      <c r="AY122" s="17" t="s">
        <v>143</v>
      </c>
      <c r="BE122" s="217">
        <f t="shared" si="4"/>
        <v>0</v>
      </c>
      <c r="BF122" s="217">
        <f t="shared" si="5"/>
        <v>0</v>
      </c>
      <c r="BG122" s="217">
        <f t="shared" si="6"/>
        <v>0</v>
      </c>
      <c r="BH122" s="217">
        <f t="shared" si="7"/>
        <v>0</v>
      </c>
      <c r="BI122" s="217">
        <f t="shared" si="8"/>
        <v>0</v>
      </c>
      <c r="BJ122" s="17" t="s">
        <v>81</v>
      </c>
      <c r="BK122" s="217">
        <f t="shared" si="9"/>
        <v>0</v>
      </c>
      <c r="BL122" s="17" t="s">
        <v>1391</v>
      </c>
      <c r="BM122" s="216" t="s">
        <v>1401</v>
      </c>
    </row>
    <row r="123" spans="1:65" s="2" customFormat="1" ht="21.75" customHeight="1">
      <c r="A123" s="34"/>
      <c r="B123" s="35"/>
      <c r="C123" s="204" t="s">
        <v>170</v>
      </c>
      <c r="D123" s="204" t="s">
        <v>145</v>
      </c>
      <c r="E123" s="205" t="s">
        <v>1402</v>
      </c>
      <c r="F123" s="206" t="s">
        <v>1403</v>
      </c>
      <c r="G123" s="207" t="s">
        <v>663</v>
      </c>
      <c r="H123" s="208">
        <v>1</v>
      </c>
      <c r="I123" s="209"/>
      <c r="J123" s="210">
        <f t="shared" si="0"/>
        <v>0</v>
      </c>
      <c r="K123" s="211"/>
      <c r="L123" s="39"/>
      <c r="M123" s="212" t="s">
        <v>1</v>
      </c>
      <c r="N123" s="213" t="s">
        <v>38</v>
      </c>
      <c r="O123" s="71"/>
      <c r="P123" s="214">
        <f t="shared" si="1"/>
        <v>0</v>
      </c>
      <c r="Q123" s="214">
        <v>0</v>
      </c>
      <c r="R123" s="214">
        <f t="shared" si="2"/>
        <v>0</v>
      </c>
      <c r="S123" s="214">
        <v>0</v>
      </c>
      <c r="T123" s="215">
        <f t="shared" si="3"/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6" t="s">
        <v>1391</v>
      </c>
      <c r="AT123" s="216" t="s">
        <v>145</v>
      </c>
      <c r="AU123" s="216" t="s">
        <v>81</v>
      </c>
      <c r="AY123" s="17" t="s">
        <v>143</v>
      </c>
      <c r="BE123" s="217">
        <f t="shared" si="4"/>
        <v>0</v>
      </c>
      <c r="BF123" s="217">
        <f t="shared" si="5"/>
        <v>0</v>
      </c>
      <c r="BG123" s="217">
        <f t="shared" si="6"/>
        <v>0</v>
      </c>
      <c r="BH123" s="217">
        <f t="shared" si="7"/>
        <v>0</v>
      </c>
      <c r="BI123" s="217">
        <f t="shared" si="8"/>
        <v>0</v>
      </c>
      <c r="BJ123" s="17" t="s">
        <v>81</v>
      </c>
      <c r="BK123" s="217">
        <f t="shared" si="9"/>
        <v>0</v>
      </c>
      <c r="BL123" s="17" t="s">
        <v>1391</v>
      </c>
      <c r="BM123" s="216" t="s">
        <v>1404</v>
      </c>
    </row>
    <row r="124" spans="1:65" s="2" customFormat="1" ht="21.75" customHeight="1">
      <c r="A124" s="34"/>
      <c r="B124" s="35"/>
      <c r="C124" s="204" t="s">
        <v>176</v>
      </c>
      <c r="D124" s="204" t="s">
        <v>145</v>
      </c>
      <c r="E124" s="205" t="s">
        <v>1405</v>
      </c>
      <c r="F124" s="206" t="s">
        <v>1406</v>
      </c>
      <c r="G124" s="207" t="s">
        <v>663</v>
      </c>
      <c r="H124" s="208">
        <v>1</v>
      </c>
      <c r="I124" s="209"/>
      <c r="J124" s="210">
        <f t="shared" si="0"/>
        <v>0</v>
      </c>
      <c r="K124" s="211"/>
      <c r="L124" s="39"/>
      <c r="M124" s="212" t="s">
        <v>1</v>
      </c>
      <c r="N124" s="213" t="s">
        <v>38</v>
      </c>
      <c r="O124" s="71"/>
      <c r="P124" s="214">
        <f t="shared" si="1"/>
        <v>0</v>
      </c>
      <c r="Q124" s="214">
        <v>0</v>
      </c>
      <c r="R124" s="214">
        <f t="shared" si="2"/>
        <v>0</v>
      </c>
      <c r="S124" s="214">
        <v>0</v>
      </c>
      <c r="T124" s="215">
        <f t="shared" si="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6" t="s">
        <v>1391</v>
      </c>
      <c r="AT124" s="216" t="s">
        <v>145</v>
      </c>
      <c r="AU124" s="216" t="s">
        <v>81</v>
      </c>
      <c r="AY124" s="17" t="s">
        <v>143</v>
      </c>
      <c r="BE124" s="217">
        <f t="shared" si="4"/>
        <v>0</v>
      </c>
      <c r="BF124" s="217">
        <f t="shared" si="5"/>
        <v>0</v>
      </c>
      <c r="BG124" s="217">
        <f t="shared" si="6"/>
        <v>0</v>
      </c>
      <c r="BH124" s="217">
        <f t="shared" si="7"/>
        <v>0</v>
      </c>
      <c r="BI124" s="217">
        <f t="shared" si="8"/>
        <v>0</v>
      </c>
      <c r="BJ124" s="17" t="s">
        <v>81</v>
      </c>
      <c r="BK124" s="217">
        <f t="shared" si="9"/>
        <v>0</v>
      </c>
      <c r="BL124" s="17" t="s">
        <v>1391</v>
      </c>
      <c r="BM124" s="216" t="s">
        <v>1407</v>
      </c>
    </row>
    <row r="125" spans="1:65" s="2" customFormat="1" ht="16.5" customHeight="1">
      <c r="A125" s="34"/>
      <c r="B125" s="35"/>
      <c r="C125" s="204" t="s">
        <v>180</v>
      </c>
      <c r="D125" s="204" t="s">
        <v>145</v>
      </c>
      <c r="E125" s="205" t="s">
        <v>1408</v>
      </c>
      <c r="F125" s="206" t="s">
        <v>1409</v>
      </c>
      <c r="G125" s="207" t="s">
        <v>663</v>
      </c>
      <c r="H125" s="208">
        <v>1</v>
      </c>
      <c r="I125" s="209"/>
      <c r="J125" s="210">
        <f t="shared" si="0"/>
        <v>0</v>
      </c>
      <c r="K125" s="211"/>
      <c r="L125" s="39"/>
      <c r="M125" s="212" t="s">
        <v>1</v>
      </c>
      <c r="N125" s="213" t="s">
        <v>38</v>
      </c>
      <c r="O125" s="71"/>
      <c r="P125" s="214">
        <f t="shared" si="1"/>
        <v>0</v>
      </c>
      <c r="Q125" s="214">
        <v>0</v>
      </c>
      <c r="R125" s="214">
        <f t="shared" si="2"/>
        <v>0</v>
      </c>
      <c r="S125" s="214">
        <v>0</v>
      </c>
      <c r="T125" s="215">
        <f t="shared" si="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6" t="s">
        <v>1391</v>
      </c>
      <c r="AT125" s="216" t="s">
        <v>145</v>
      </c>
      <c r="AU125" s="216" t="s">
        <v>81</v>
      </c>
      <c r="AY125" s="17" t="s">
        <v>143</v>
      </c>
      <c r="BE125" s="217">
        <f t="shared" si="4"/>
        <v>0</v>
      </c>
      <c r="BF125" s="217">
        <f t="shared" si="5"/>
        <v>0</v>
      </c>
      <c r="BG125" s="217">
        <f t="shared" si="6"/>
        <v>0</v>
      </c>
      <c r="BH125" s="217">
        <f t="shared" si="7"/>
        <v>0</v>
      </c>
      <c r="BI125" s="217">
        <f t="shared" si="8"/>
        <v>0</v>
      </c>
      <c r="BJ125" s="17" t="s">
        <v>81</v>
      </c>
      <c r="BK125" s="217">
        <f t="shared" si="9"/>
        <v>0</v>
      </c>
      <c r="BL125" s="17" t="s">
        <v>1391</v>
      </c>
      <c r="BM125" s="216" t="s">
        <v>1410</v>
      </c>
    </row>
    <row r="126" spans="1:65" s="2" customFormat="1" ht="16.5" customHeight="1">
      <c r="A126" s="34"/>
      <c r="B126" s="35"/>
      <c r="C126" s="204" t="s">
        <v>185</v>
      </c>
      <c r="D126" s="204" t="s">
        <v>145</v>
      </c>
      <c r="E126" s="205" t="s">
        <v>1411</v>
      </c>
      <c r="F126" s="206" t="s">
        <v>1412</v>
      </c>
      <c r="G126" s="207" t="s">
        <v>663</v>
      </c>
      <c r="H126" s="208">
        <v>1</v>
      </c>
      <c r="I126" s="209"/>
      <c r="J126" s="210">
        <f t="shared" si="0"/>
        <v>0</v>
      </c>
      <c r="K126" s="211"/>
      <c r="L126" s="39"/>
      <c r="M126" s="212" t="s">
        <v>1</v>
      </c>
      <c r="N126" s="213" t="s">
        <v>38</v>
      </c>
      <c r="O126" s="71"/>
      <c r="P126" s="214">
        <f t="shared" si="1"/>
        <v>0</v>
      </c>
      <c r="Q126" s="214">
        <v>0</v>
      </c>
      <c r="R126" s="214">
        <f t="shared" si="2"/>
        <v>0</v>
      </c>
      <c r="S126" s="214">
        <v>0</v>
      </c>
      <c r="T126" s="215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6" t="s">
        <v>1391</v>
      </c>
      <c r="AT126" s="216" t="s">
        <v>145</v>
      </c>
      <c r="AU126" s="216" t="s">
        <v>81</v>
      </c>
      <c r="AY126" s="17" t="s">
        <v>143</v>
      </c>
      <c r="BE126" s="217">
        <f t="shared" si="4"/>
        <v>0</v>
      </c>
      <c r="BF126" s="217">
        <f t="shared" si="5"/>
        <v>0</v>
      </c>
      <c r="BG126" s="217">
        <f t="shared" si="6"/>
        <v>0</v>
      </c>
      <c r="BH126" s="217">
        <f t="shared" si="7"/>
        <v>0</v>
      </c>
      <c r="BI126" s="217">
        <f t="shared" si="8"/>
        <v>0</v>
      </c>
      <c r="BJ126" s="17" t="s">
        <v>81</v>
      </c>
      <c r="BK126" s="217">
        <f t="shared" si="9"/>
        <v>0</v>
      </c>
      <c r="BL126" s="17" t="s">
        <v>1391</v>
      </c>
      <c r="BM126" s="216" t="s">
        <v>1413</v>
      </c>
    </row>
    <row r="127" spans="1:65" s="2" customFormat="1" ht="16.5" customHeight="1">
      <c r="A127" s="34"/>
      <c r="B127" s="35"/>
      <c r="C127" s="204" t="s">
        <v>192</v>
      </c>
      <c r="D127" s="204" t="s">
        <v>145</v>
      </c>
      <c r="E127" s="205" t="s">
        <v>1414</v>
      </c>
      <c r="F127" s="206" t="s">
        <v>1415</v>
      </c>
      <c r="G127" s="207" t="s">
        <v>663</v>
      </c>
      <c r="H127" s="208">
        <v>1</v>
      </c>
      <c r="I127" s="209"/>
      <c r="J127" s="210">
        <f t="shared" si="0"/>
        <v>0</v>
      </c>
      <c r="K127" s="211"/>
      <c r="L127" s="39"/>
      <c r="M127" s="212" t="s">
        <v>1</v>
      </c>
      <c r="N127" s="213" t="s">
        <v>38</v>
      </c>
      <c r="O127" s="71"/>
      <c r="P127" s="214">
        <f t="shared" si="1"/>
        <v>0</v>
      </c>
      <c r="Q127" s="214">
        <v>0</v>
      </c>
      <c r="R127" s="214">
        <f t="shared" si="2"/>
        <v>0</v>
      </c>
      <c r="S127" s="214">
        <v>0</v>
      </c>
      <c r="T127" s="215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6" t="s">
        <v>1391</v>
      </c>
      <c r="AT127" s="216" t="s">
        <v>145</v>
      </c>
      <c r="AU127" s="216" t="s">
        <v>81</v>
      </c>
      <c r="AY127" s="17" t="s">
        <v>143</v>
      </c>
      <c r="BE127" s="217">
        <f t="shared" si="4"/>
        <v>0</v>
      </c>
      <c r="BF127" s="217">
        <f t="shared" si="5"/>
        <v>0</v>
      </c>
      <c r="BG127" s="217">
        <f t="shared" si="6"/>
        <v>0</v>
      </c>
      <c r="BH127" s="217">
        <f t="shared" si="7"/>
        <v>0</v>
      </c>
      <c r="BI127" s="217">
        <f t="shared" si="8"/>
        <v>0</v>
      </c>
      <c r="BJ127" s="17" t="s">
        <v>81</v>
      </c>
      <c r="BK127" s="217">
        <f t="shared" si="9"/>
        <v>0</v>
      </c>
      <c r="BL127" s="17" t="s">
        <v>1391</v>
      </c>
      <c r="BM127" s="216" t="s">
        <v>1416</v>
      </c>
    </row>
    <row r="128" spans="1:65" s="2" customFormat="1" ht="16.5" customHeight="1">
      <c r="A128" s="34"/>
      <c r="B128" s="35"/>
      <c r="C128" s="204" t="s">
        <v>198</v>
      </c>
      <c r="D128" s="204" t="s">
        <v>145</v>
      </c>
      <c r="E128" s="205" t="s">
        <v>1417</v>
      </c>
      <c r="F128" s="206" t="s">
        <v>1418</v>
      </c>
      <c r="G128" s="207" t="s">
        <v>663</v>
      </c>
      <c r="H128" s="208">
        <v>1</v>
      </c>
      <c r="I128" s="209"/>
      <c r="J128" s="210">
        <f t="shared" si="0"/>
        <v>0</v>
      </c>
      <c r="K128" s="211"/>
      <c r="L128" s="39"/>
      <c r="M128" s="212" t="s">
        <v>1</v>
      </c>
      <c r="N128" s="213" t="s">
        <v>38</v>
      </c>
      <c r="O128" s="71"/>
      <c r="P128" s="214">
        <f t="shared" si="1"/>
        <v>0</v>
      </c>
      <c r="Q128" s="214">
        <v>0</v>
      </c>
      <c r="R128" s="214">
        <f t="shared" si="2"/>
        <v>0</v>
      </c>
      <c r="S128" s="214">
        <v>0</v>
      </c>
      <c r="T128" s="215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6" t="s">
        <v>1391</v>
      </c>
      <c r="AT128" s="216" t="s">
        <v>145</v>
      </c>
      <c r="AU128" s="216" t="s">
        <v>81</v>
      </c>
      <c r="AY128" s="17" t="s">
        <v>143</v>
      </c>
      <c r="BE128" s="217">
        <f t="shared" si="4"/>
        <v>0</v>
      </c>
      <c r="BF128" s="217">
        <f t="shared" si="5"/>
        <v>0</v>
      </c>
      <c r="BG128" s="217">
        <f t="shared" si="6"/>
        <v>0</v>
      </c>
      <c r="BH128" s="217">
        <f t="shared" si="7"/>
        <v>0</v>
      </c>
      <c r="BI128" s="217">
        <f t="shared" si="8"/>
        <v>0</v>
      </c>
      <c r="BJ128" s="17" t="s">
        <v>81</v>
      </c>
      <c r="BK128" s="217">
        <f t="shared" si="9"/>
        <v>0</v>
      </c>
      <c r="BL128" s="17" t="s">
        <v>1391</v>
      </c>
      <c r="BM128" s="216" t="s">
        <v>1419</v>
      </c>
    </row>
    <row r="129" spans="1:65" s="2" customFormat="1" ht="16.5" customHeight="1">
      <c r="A129" s="34"/>
      <c r="B129" s="35"/>
      <c r="C129" s="204" t="s">
        <v>203</v>
      </c>
      <c r="D129" s="204" t="s">
        <v>145</v>
      </c>
      <c r="E129" s="205" t="s">
        <v>1420</v>
      </c>
      <c r="F129" s="206" t="s">
        <v>1421</v>
      </c>
      <c r="G129" s="207" t="s">
        <v>663</v>
      </c>
      <c r="H129" s="208">
        <v>1</v>
      </c>
      <c r="I129" s="209"/>
      <c r="J129" s="210">
        <f t="shared" si="0"/>
        <v>0</v>
      </c>
      <c r="K129" s="211"/>
      <c r="L129" s="39"/>
      <c r="M129" s="212" t="s">
        <v>1</v>
      </c>
      <c r="N129" s="213" t="s">
        <v>38</v>
      </c>
      <c r="O129" s="71"/>
      <c r="P129" s="214">
        <f t="shared" si="1"/>
        <v>0</v>
      </c>
      <c r="Q129" s="214">
        <v>0</v>
      </c>
      <c r="R129" s="214">
        <f t="shared" si="2"/>
        <v>0</v>
      </c>
      <c r="S129" s="214">
        <v>0</v>
      </c>
      <c r="T129" s="215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6" t="s">
        <v>1391</v>
      </c>
      <c r="AT129" s="216" t="s">
        <v>145</v>
      </c>
      <c r="AU129" s="216" t="s">
        <v>81</v>
      </c>
      <c r="AY129" s="17" t="s">
        <v>143</v>
      </c>
      <c r="BE129" s="217">
        <f t="shared" si="4"/>
        <v>0</v>
      </c>
      <c r="BF129" s="217">
        <f t="shared" si="5"/>
        <v>0</v>
      </c>
      <c r="BG129" s="217">
        <f t="shared" si="6"/>
        <v>0</v>
      </c>
      <c r="BH129" s="217">
        <f t="shared" si="7"/>
        <v>0</v>
      </c>
      <c r="BI129" s="217">
        <f t="shared" si="8"/>
        <v>0</v>
      </c>
      <c r="BJ129" s="17" t="s">
        <v>81</v>
      </c>
      <c r="BK129" s="217">
        <f t="shared" si="9"/>
        <v>0</v>
      </c>
      <c r="BL129" s="17" t="s">
        <v>1391</v>
      </c>
      <c r="BM129" s="216" t="s">
        <v>1422</v>
      </c>
    </row>
    <row r="130" spans="1:65" s="2" customFormat="1" ht="16.5" customHeight="1">
      <c r="A130" s="34"/>
      <c r="B130" s="35"/>
      <c r="C130" s="204" t="s">
        <v>208</v>
      </c>
      <c r="D130" s="204" t="s">
        <v>145</v>
      </c>
      <c r="E130" s="205" t="s">
        <v>1423</v>
      </c>
      <c r="F130" s="206" t="s">
        <v>1424</v>
      </c>
      <c r="G130" s="207" t="s">
        <v>663</v>
      </c>
      <c r="H130" s="208">
        <v>1</v>
      </c>
      <c r="I130" s="209"/>
      <c r="J130" s="210">
        <f t="shared" si="0"/>
        <v>0</v>
      </c>
      <c r="K130" s="211"/>
      <c r="L130" s="39"/>
      <c r="M130" s="212" t="s">
        <v>1</v>
      </c>
      <c r="N130" s="213" t="s">
        <v>38</v>
      </c>
      <c r="O130" s="71"/>
      <c r="P130" s="214">
        <f t="shared" si="1"/>
        <v>0</v>
      </c>
      <c r="Q130" s="214">
        <v>0</v>
      </c>
      <c r="R130" s="214">
        <f t="shared" si="2"/>
        <v>0</v>
      </c>
      <c r="S130" s="214">
        <v>0</v>
      </c>
      <c r="T130" s="215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6" t="s">
        <v>1391</v>
      </c>
      <c r="AT130" s="216" t="s">
        <v>145</v>
      </c>
      <c r="AU130" s="216" t="s">
        <v>81</v>
      </c>
      <c r="AY130" s="17" t="s">
        <v>143</v>
      </c>
      <c r="BE130" s="217">
        <f t="shared" si="4"/>
        <v>0</v>
      </c>
      <c r="BF130" s="217">
        <f t="shared" si="5"/>
        <v>0</v>
      </c>
      <c r="BG130" s="217">
        <f t="shared" si="6"/>
        <v>0</v>
      </c>
      <c r="BH130" s="217">
        <f t="shared" si="7"/>
        <v>0</v>
      </c>
      <c r="BI130" s="217">
        <f t="shared" si="8"/>
        <v>0</v>
      </c>
      <c r="BJ130" s="17" t="s">
        <v>81</v>
      </c>
      <c r="BK130" s="217">
        <f t="shared" si="9"/>
        <v>0</v>
      </c>
      <c r="BL130" s="17" t="s">
        <v>1391</v>
      </c>
      <c r="BM130" s="216" t="s">
        <v>1425</v>
      </c>
    </row>
    <row r="131" spans="1:65" s="2" customFormat="1" ht="16.5" customHeight="1">
      <c r="A131" s="34"/>
      <c r="B131" s="35"/>
      <c r="C131" s="204" t="s">
        <v>212</v>
      </c>
      <c r="D131" s="204" t="s">
        <v>145</v>
      </c>
      <c r="E131" s="205" t="s">
        <v>1426</v>
      </c>
      <c r="F131" s="206" t="s">
        <v>1427</v>
      </c>
      <c r="G131" s="207" t="s">
        <v>663</v>
      </c>
      <c r="H131" s="208">
        <v>1</v>
      </c>
      <c r="I131" s="209"/>
      <c r="J131" s="210">
        <f t="shared" si="0"/>
        <v>0</v>
      </c>
      <c r="K131" s="211"/>
      <c r="L131" s="39"/>
      <c r="M131" s="212" t="s">
        <v>1</v>
      </c>
      <c r="N131" s="213" t="s">
        <v>38</v>
      </c>
      <c r="O131" s="71"/>
      <c r="P131" s="214">
        <f t="shared" si="1"/>
        <v>0</v>
      </c>
      <c r="Q131" s="214">
        <v>0</v>
      </c>
      <c r="R131" s="214">
        <f t="shared" si="2"/>
        <v>0</v>
      </c>
      <c r="S131" s="214">
        <v>0</v>
      </c>
      <c r="T131" s="215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6" t="s">
        <v>1391</v>
      </c>
      <c r="AT131" s="216" t="s">
        <v>145</v>
      </c>
      <c r="AU131" s="216" t="s">
        <v>81</v>
      </c>
      <c r="AY131" s="17" t="s">
        <v>143</v>
      </c>
      <c r="BE131" s="217">
        <f t="shared" si="4"/>
        <v>0</v>
      </c>
      <c r="BF131" s="217">
        <f t="shared" si="5"/>
        <v>0</v>
      </c>
      <c r="BG131" s="217">
        <f t="shared" si="6"/>
        <v>0</v>
      </c>
      <c r="BH131" s="217">
        <f t="shared" si="7"/>
        <v>0</v>
      </c>
      <c r="BI131" s="217">
        <f t="shared" si="8"/>
        <v>0</v>
      </c>
      <c r="BJ131" s="17" t="s">
        <v>81</v>
      </c>
      <c r="BK131" s="217">
        <f t="shared" si="9"/>
        <v>0</v>
      </c>
      <c r="BL131" s="17" t="s">
        <v>1391</v>
      </c>
      <c r="BM131" s="216" t="s">
        <v>1428</v>
      </c>
    </row>
    <row r="132" spans="1:65" s="2" customFormat="1" ht="33" customHeight="1">
      <c r="A132" s="34"/>
      <c r="B132" s="35"/>
      <c r="C132" s="204" t="s">
        <v>216</v>
      </c>
      <c r="D132" s="204" t="s">
        <v>145</v>
      </c>
      <c r="E132" s="205" t="s">
        <v>1429</v>
      </c>
      <c r="F132" s="206" t="s">
        <v>1430</v>
      </c>
      <c r="G132" s="207" t="s">
        <v>663</v>
      </c>
      <c r="H132" s="208">
        <v>1</v>
      </c>
      <c r="I132" s="209"/>
      <c r="J132" s="210">
        <f t="shared" si="0"/>
        <v>0</v>
      </c>
      <c r="K132" s="211"/>
      <c r="L132" s="39"/>
      <c r="M132" s="212" t="s">
        <v>1</v>
      </c>
      <c r="N132" s="213" t="s">
        <v>38</v>
      </c>
      <c r="O132" s="71"/>
      <c r="P132" s="214">
        <f t="shared" si="1"/>
        <v>0</v>
      </c>
      <c r="Q132" s="214">
        <v>0</v>
      </c>
      <c r="R132" s="214">
        <f t="shared" si="2"/>
        <v>0</v>
      </c>
      <c r="S132" s="214">
        <v>0</v>
      </c>
      <c r="T132" s="215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6" t="s">
        <v>1391</v>
      </c>
      <c r="AT132" s="216" t="s">
        <v>145</v>
      </c>
      <c r="AU132" s="216" t="s">
        <v>81</v>
      </c>
      <c r="AY132" s="17" t="s">
        <v>143</v>
      </c>
      <c r="BE132" s="217">
        <f t="shared" si="4"/>
        <v>0</v>
      </c>
      <c r="BF132" s="217">
        <f t="shared" si="5"/>
        <v>0</v>
      </c>
      <c r="BG132" s="217">
        <f t="shared" si="6"/>
        <v>0</v>
      </c>
      <c r="BH132" s="217">
        <f t="shared" si="7"/>
        <v>0</v>
      </c>
      <c r="BI132" s="217">
        <f t="shared" si="8"/>
        <v>0</v>
      </c>
      <c r="BJ132" s="17" t="s">
        <v>81</v>
      </c>
      <c r="BK132" s="217">
        <f t="shared" si="9"/>
        <v>0</v>
      </c>
      <c r="BL132" s="17" t="s">
        <v>1391</v>
      </c>
      <c r="BM132" s="216" t="s">
        <v>1431</v>
      </c>
    </row>
    <row r="133" spans="1:65" s="2" customFormat="1" ht="16.5" customHeight="1">
      <c r="A133" s="34"/>
      <c r="B133" s="35"/>
      <c r="C133" s="204" t="s">
        <v>8</v>
      </c>
      <c r="D133" s="204" t="s">
        <v>145</v>
      </c>
      <c r="E133" s="205" t="s">
        <v>1432</v>
      </c>
      <c r="F133" s="206" t="s">
        <v>1433</v>
      </c>
      <c r="G133" s="207" t="s">
        <v>663</v>
      </c>
      <c r="H133" s="208">
        <v>1</v>
      </c>
      <c r="I133" s="209"/>
      <c r="J133" s="210">
        <f t="shared" si="0"/>
        <v>0</v>
      </c>
      <c r="K133" s="211"/>
      <c r="L133" s="39"/>
      <c r="M133" s="212" t="s">
        <v>1</v>
      </c>
      <c r="N133" s="213" t="s">
        <v>38</v>
      </c>
      <c r="O133" s="71"/>
      <c r="P133" s="214">
        <f t="shared" si="1"/>
        <v>0</v>
      </c>
      <c r="Q133" s="214">
        <v>0</v>
      </c>
      <c r="R133" s="214">
        <f t="shared" si="2"/>
        <v>0</v>
      </c>
      <c r="S133" s="214">
        <v>0</v>
      </c>
      <c r="T133" s="215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6" t="s">
        <v>1391</v>
      </c>
      <c r="AT133" s="216" t="s">
        <v>145</v>
      </c>
      <c r="AU133" s="216" t="s">
        <v>81</v>
      </c>
      <c r="AY133" s="17" t="s">
        <v>143</v>
      </c>
      <c r="BE133" s="217">
        <f t="shared" si="4"/>
        <v>0</v>
      </c>
      <c r="BF133" s="217">
        <f t="shared" si="5"/>
        <v>0</v>
      </c>
      <c r="BG133" s="217">
        <f t="shared" si="6"/>
        <v>0</v>
      </c>
      <c r="BH133" s="217">
        <f t="shared" si="7"/>
        <v>0</v>
      </c>
      <c r="BI133" s="217">
        <f t="shared" si="8"/>
        <v>0</v>
      </c>
      <c r="BJ133" s="17" t="s">
        <v>81</v>
      </c>
      <c r="BK133" s="217">
        <f t="shared" si="9"/>
        <v>0</v>
      </c>
      <c r="BL133" s="17" t="s">
        <v>1391</v>
      </c>
      <c r="BM133" s="216" t="s">
        <v>1434</v>
      </c>
    </row>
    <row r="134" spans="1:65" s="2" customFormat="1" ht="21.75" customHeight="1">
      <c r="A134" s="34"/>
      <c r="B134" s="35"/>
      <c r="C134" s="204" t="s">
        <v>226</v>
      </c>
      <c r="D134" s="204" t="s">
        <v>145</v>
      </c>
      <c r="E134" s="205" t="s">
        <v>1435</v>
      </c>
      <c r="F134" s="206" t="s">
        <v>1436</v>
      </c>
      <c r="G134" s="207" t="s">
        <v>663</v>
      </c>
      <c r="H134" s="208">
        <v>1</v>
      </c>
      <c r="I134" s="209"/>
      <c r="J134" s="210">
        <f t="shared" si="0"/>
        <v>0</v>
      </c>
      <c r="K134" s="211"/>
      <c r="L134" s="39"/>
      <c r="M134" s="212" t="s">
        <v>1</v>
      </c>
      <c r="N134" s="213" t="s">
        <v>38</v>
      </c>
      <c r="O134" s="71"/>
      <c r="P134" s="214">
        <f t="shared" si="1"/>
        <v>0</v>
      </c>
      <c r="Q134" s="214">
        <v>0</v>
      </c>
      <c r="R134" s="214">
        <f t="shared" si="2"/>
        <v>0</v>
      </c>
      <c r="S134" s="214">
        <v>0</v>
      </c>
      <c r="T134" s="215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6" t="s">
        <v>1391</v>
      </c>
      <c r="AT134" s="216" t="s">
        <v>145</v>
      </c>
      <c r="AU134" s="216" t="s">
        <v>81</v>
      </c>
      <c r="AY134" s="17" t="s">
        <v>143</v>
      </c>
      <c r="BE134" s="217">
        <f t="shared" si="4"/>
        <v>0</v>
      </c>
      <c r="BF134" s="217">
        <f t="shared" si="5"/>
        <v>0</v>
      </c>
      <c r="BG134" s="217">
        <f t="shared" si="6"/>
        <v>0</v>
      </c>
      <c r="BH134" s="217">
        <f t="shared" si="7"/>
        <v>0</v>
      </c>
      <c r="BI134" s="217">
        <f t="shared" si="8"/>
        <v>0</v>
      </c>
      <c r="BJ134" s="17" t="s">
        <v>81</v>
      </c>
      <c r="BK134" s="217">
        <f t="shared" si="9"/>
        <v>0</v>
      </c>
      <c r="BL134" s="17" t="s">
        <v>1391</v>
      </c>
      <c r="BM134" s="216" t="s">
        <v>1437</v>
      </c>
    </row>
    <row r="135" spans="1:65" s="2" customFormat="1" ht="16.5" customHeight="1">
      <c r="A135" s="34"/>
      <c r="B135" s="35"/>
      <c r="C135" s="204" t="s">
        <v>232</v>
      </c>
      <c r="D135" s="204" t="s">
        <v>145</v>
      </c>
      <c r="E135" s="205" t="s">
        <v>1438</v>
      </c>
      <c r="F135" s="206" t="s">
        <v>1439</v>
      </c>
      <c r="G135" s="207" t="s">
        <v>663</v>
      </c>
      <c r="H135" s="208">
        <v>1</v>
      </c>
      <c r="I135" s="209"/>
      <c r="J135" s="210">
        <f t="shared" si="0"/>
        <v>0</v>
      </c>
      <c r="K135" s="211"/>
      <c r="L135" s="39"/>
      <c r="M135" s="212" t="s">
        <v>1</v>
      </c>
      <c r="N135" s="213" t="s">
        <v>38</v>
      </c>
      <c r="O135" s="71"/>
      <c r="P135" s="214">
        <f t="shared" si="1"/>
        <v>0</v>
      </c>
      <c r="Q135" s="214">
        <v>0</v>
      </c>
      <c r="R135" s="214">
        <f t="shared" si="2"/>
        <v>0</v>
      </c>
      <c r="S135" s="214">
        <v>0</v>
      </c>
      <c r="T135" s="215">
        <f t="shared" si="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6" t="s">
        <v>1391</v>
      </c>
      <c r="AT135" s="216" t="s">
        <v>145</v>
      </c>
      <c r="AU135" s="216" t="s">
        <v>81</v>
      </c>
      <c r="AY135" s="17" t="s">
        <v>143</v>
      </c>
      <c r="BE135" s="217">
        <f t="shared" si="4"/>
        <v>0</v>
      </c>
      <c r="BF135" s="217">
        <f t="shared" si="5"/>
        <v>0</v>
      </c>
      <c r="BG135" s="217">
        <f t="shared" si="6"/>
        <v>0</v>
      </c>
      <c r="BH135" s="217">
        <f t="shared" si="7"/>
        <v>0</v>
      </c>
      <c r="BI135" s="217">
        <f t="shared" si="8"/>
        <v>0</v>
      </c>
      <c r="BJ135" s="17" t="s">
        <v>81</v>
      </c>
      <c r="BK135" s="217">
        <f t="shared" si="9"/>
        <v>0</v>
      </c>
      <c r="BL135" s="17" t="s">
        <v>1391</v>
      </c>
      <c r="BM135" s="216" t="s">
        <v>1440</v>
      </c>
    </row>
    <row r="136" spans="1:65" s="2" customFormat="1" ht="16.5" customHeight="1">
      <c r="A136" s="34"/>
      <c r="B136" s="35"/>
      <c r="C136" s="204" t="s">
        <v>239</v>
      </c>
      <c r="D136" s="204" t="s">
        <v>145</v>
      </c>
      <c r="E136" s="205" t="s">
        <v>1441</v>
      </c>
      <c r="F136" s="206" t="s">
        <v>1442</v>
      </c>
      <c r="G136" s="207" t="s">
        <v>663</v>
      </c>
      <c r="H136" s="208">
        <v>1</v>
      </c>
      <c r="I136" s="209"/>
      <c r="J136" s="210">
        <f t="shared" si="0"/>
        <v>0</v>
      </c>
      <c r="K136" s="211"/>
      <c r="L136" s="39"/>
      <c r="M136" s="212" t="s">
        <v>1</v>
      </c>
      <c r="N136" s="213" t="s">
        <v>38</v>
      </c>
      <c r="O136" s="71"/>
      <c r="P136" s="214">
        <f t="shared" si="1"/>
        <v>0</v>
      </c>
      <c r="Q136" s="214">
        <v>0</v>
      </c>
      <c r="R136" s="214">
        <f t="shared" si="2"/>
        <v>0</v>
      </c>
      <c r="S136" s="214">
        <v>0</v>
      </c>
      <c r="T136" s="215">
        <f t="shared" si="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6" t="s">
        <v>1391</v>
      </c>
      <c r="AT136" s="216" t="s">
        <v>145</v>
      </c>
      <c r="AU136" s="216" t="s">
        <v>81</v>
      </c>
      <c r="AY136" s="17" t="s">
        <v>143</v>
      </c>
      <c r="BE136" s="217">
        <f t="shared" si="4"/>
        <v>0</v>
      </c>
      <c r="BF136" s="217">
        <f t="shared" si="5"/>
        <v>0</v>
      </c>
      <c r="BG136" s="217">
        <f t="shared" si="6"/>
        <v>0</v>
      </c>
      <c r="BH136" s="217">
        <f t="shared" si="7"/>
        <v>0</v>
      </c>
      <c r="BI136" s="217">
        <f t="shared" si="8"/>
        <v>0</v>
      </c>
      <c r="BJ136" s="17" t="s">
        <v>81</v>
      </c>
      <c r="BK136" s="217">
        <f t="shared" si="9"/>
        <v>0</v>
      </c>
      <c r="BL136" s="17" t="s">
        <v>1391</v>
      </c>
      <c r="BM136" s="216" t="s">
        <v>1443</v>
      </c>
    </row>
    <row r="137" spans="1:65" s="2" customFormat="1" ht="16.5" customHeight="1">
      <c r="A137" s="34"/>
      <c r="B137" s="35"/>
      <c r="C137" s="204" t="s">
        <v>243</v>
      </c>
      <c r="D137" s="204" t="s">
        <v>145</v>
      </c>
      <c r="E137" s="205" t="s">
        <v>1444</v>
      </c>
      <c r="F137" s="206" t="s">
        <v>1445</v>
      </c>
      <c r="G137" s="207" t="s">
        <v>663</v>
      </c>
      <c r="H137" s="208">
        <v>1</v>
      </c>
      <c r="I137" s="209"/>
      <c r="J137" s="210">
        <f t="shared" si="0"/>
        <v>0</v>
      </c>
      <c r="K137" s="211"/>
      <c r="L137" s="39"/>
      <c r="M137" s="212" t="s">
        <v>1</v>
      </c>
      <c r="N137" s="213" t="s">
        <v>38</v>
      </c>
      <c r="O137" s="71"/>
      <c r="P137" s="214">
        <f t="shared" si="1"/>
        <v>0</v>
      </c>
      <c r="Q137" s="214">
        <v>0</v>
      </c>
      <c r="R137" s="214">
        <f t="shared" si="2"/>
        <v>0</v>
      </c>
      <c r="S137" s="214">
        <v>0</v>
      </c>
      <c r="T137" s="215">
        <f t="shared" si="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6" t="s">
        <v>1391</v>
      </c>
      <c r="AT137" s="216" t="s">
        <v>145</v>
      </c>
      <c r="AU137" s="216" t="s">
        <v>81</v>
      </c>
      <c r="AY137" s="17" t="s">
        <v>143</v>
      </c>
      <c r="BE137" s="217">
        <f t="shared" si="4"/>
        <v>0</v>
      </c>
      <c r="BF137" s="217">
        <f t="shared" si="5"/>
        <v>0</v>
      </c>
      <c r="BG137" s="217">
        <f t="shared" si="6"/>
        <v>0</v>
      </c>
      <c r="BH137" s="217">
        <f t="shared" si="7"/>
        <v>0</v>
      </c>
      <c r="BI137" s="217">
        <f t="shared" si="8"/>
        <v>0</v>
      </c>
      <c r="BJ137" s="17" t="s">
        <v>81</v>
      </c>
      <c r="BK137" s="217">
        <f t="shared" si="9"/>
        <v>0</v>
      </c>
      <c r="BL137" s="17" t="s">
        <v>1391</v>
      </c>
      <c r="BM137" s="216" t="s">
        <v>1446</v>
      </c>
    </row>
    <row r="138" spans="1:65" s="2" customFormat="1" ht="16.5" customHeight="1">
      <c r="A138" s="34"/>
      <c r="B138" s="35"/>
      <c r="C138" s="204" t="s">
        <v>247</v>
      </c>
      <c r="D138" s="204" t="s">
        <v>145</v>
      </c>
      <c r="E138" s="205" t="s">
        <v>1447</v>
      </c>
      <c r="F138" s="206" t="s">
        <v>1448</v>
      </c>
      <c r="G138" s="207" t="s">
        <v>663</v>
      </c>
      <c r="H138" s="208">
        <v>1</v>
      </c>
      <c r="I138" s="209"/>
      <c r="J138" s="210">
        <f t="shared" si="0"/>
        <v>0</v>
      </c>
      <c r="K138" s="211"/>
      <c r="L138" s="39"/>
      <c r="M138" s="212" t="s">
        <v>1</v>
      </c>
      <c r="N138" s="213" t="s">
        <v>38</v>
      </c>
      <c r="O138" s="71"/>
      <c r="P138" s="214">
        <f t="shared" si="1"/>
        <v>0</v>
      </c>
      <c r="Q138" s="214">
        <v>0</v>
      </c>
      <c r="R138" s="214">
        <f t="shared" si="2"/>
        <v>0</v>
      </c>
      <c r="S138" s="214">
        <v>0</v>
      </c>
      <c r="T138" s="215">
        <f t="shared" si="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6" t="s">
        <v>1391</v>
      </c>
      <c r="AT138" s="216" t="s">
        <v>145</v>
      </c>
      <c r="AU138" s="216" t="s">
        <v>81</v>
      </c>
      <c r="AY138" s="17" t="s">
        <v>143</v>
      </c>
      <c r="BE138" s="217">
        <f t="shared" si="4"/>
        <v>0</v>
      </c>
      <c r="BF138" s="217">
        <f t="shared" si="5"/>
        <v>0</v>
      </c>
      <c r="BG138" s="217">
        <f t="shared" si="6"/>
        <v>0</v>
      </c>
      <c r="BH138" s="217">
        <f t="shared" si="7"/>
        <v>0</v>
      </c>
      <c r="BI138" s="217">
        <f t="shared" si="8"/>
        <v>0</v>
      </c>
      <c r="BJ138" s="17" t="s">
        <v>81</v>
      </c>
      <c r="BK138" s="217">
        <f t="shared" si="9"/>
        <v>0</v>
      </c>
      <c r="BL138" s="17" t="s">
        <v>1391</v>
      </c>
      <c r="BM138" s="216" t="s">
        <v>1449</v>
      </c>
    </row>
    <row r="139" spans="1:65" s="2" customFormat="1" ht="16.5" customHeight="1">
      <c r="A139" s="34"/>
      <c r="B139" s="35"/>
      <c r="C139" s="204" t="s">
        <v>7</v>
      </c>
      <c r="D139" s="204" t="s">
        <v>145</v>
      </c>
      <c r="E139" s="205" t="s">
        <v>1450</v>
      </c>
      <c r="F139" s="206" t="s">
        <v>1451</v>
      </c>
      <c r="G139" s="207" t="s">
        <v>663</v>
      </c>
      <c r="H139" s="208">
        <v>1</v>
      </c>
      <c r="I139" s="209"/>
      <c r="J139" s="210">
        <f t="shared" si="0"/>
        <v>0</v>
      </c>
      <c r="K139" s="211"/>
      <c r="L139" s="39"/>
      <c r="M139" s="212" t="s">
        <v>1</v>
      </c>
      <c r="N139" s="213" t="s">
        <v>38</v>
      </c>
      <c r="O139" s="71"/>
      <c r="P139" s="214">
        <f t="shared" si="1"/>
        <v>0</v>
      </c>
      <c r="Q139" s="214">
        <v>0</v>
      </c>
      <c r="R139" s="214">
        <f t="shared" si="2"/>
        <v>0</v>
      </c>
      <c r="S139" s="214">
        <v>0</v>
      </c>
      <c r="T139" s="215">
        <f t="shared" si="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6" t="s">
        <v>1391</v>
      </c>
      <c r="AT139" s="216" t="s">
        <v>145</v>
      </c>
      <c r="AU139" s="216" t="s">
        <v>81</v>
      </c>
      <c r="AY139" s="17" t="s">
        <v>143</v>
      </c>
      <c r="BE139" s="217">
        <f t="shared" si="4"/>
        <v>0</v>
      </c>
      <c r="BF139" s="217">
        <f t="shared" si="5"/>
        <v>0</v>
      </c>
      <c r="BG139" s="217">
        <f t="shared" si="6"/>
        <v>0</v>
      </c>
      <c r="BH139" s="217">
        <f t="shared" si="7"/>
        <v>0</v>
      </c>
      <c r="BI139" s="217">
        <f t="shared" si="8"/>
        <v>0</v>
      </c>
      <c r="BJ139" s="17" t="s">
        <v>81</v>
      </c>
      <c r="BK139" s="217">
        <f t="shared" si="9"/>
        <v>0</v>
      </c>
      <c r="BL139" s="17" t="s">
        <v>1391</v>
      </c>
      <c r="BM139" s="216" t="s">
        <v>1452</v>
      </c>
    </row>
    <row r="140" spans="1:65" s="2" customFormat="1" ht="16.5" customHeight="1">
      <c r="A140" s="34"/>
      <c r="B140" s="35"/>
      <c r="C140" s="204" t="s">
        <v>258</v>
      </c>
      <c r="D140" s="204" t="s">
        <v>145</v>
      </c>
      <c r="E140" s="205" t="s">
        <v>1453</v>
      </c>
      <c r="F140" s="206" t="s">
        <v>1454</v>
      </c>
      <c r="G140" s="207" t="s">
        <v>663</v>
      </c>
      <c r="H140" s="208">
        <v>1</v>
      </c>
      <c r="I140" s="209"/>
      <c r="J140" s="210">
        <f t="shared" si="0"/>
        <v>0</v>
      </c>
      <c r="K140" s="211"/>
      <c r="L140" s="39"/>
      <c r="M140" s="212" t="s">
        <v>1</v>
      </c>
      <c r="N140" s="213" t="s">
        <v>38</v>
      </c>
      <c r="O140" s="71"/>
      <c r="P140" s="214">
        <f t="shared" si="1"/>
        <v>0</v>
      </c>
      <c r="Q140" s="214">
        <v>0</v>
      </c>
      <c r="R140" s="214">
        <f t="shared" si="2"/>
        <v>0</v>
      </c>
      <c r="S140" s="214">
        <v>0</v>
      </c>
      <c r="T140" s="215">
        <f t="shared" si="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6" t="s">
        <v>1391</v>
      </c>
      <c r="AT140" s="216" t="s">
        <v>145</v>
      </c>
      <c r="AU140" s="216" t="s">
        <v>81</v>
      </c>
      <c r="AY140" s="17" t="s">
        <v>143</v>
      </c>
      <c r="BE140" s="217">
        <f t="shared" si="4"/>
        <v>0</v>
      </c>
      <c r="BF140" s="217">
        <f t="shared" si="5"/>
        <v>0</v>
      </c>
      <c r="BG140" s="217">
        <f t="shared" si="6"/>
        <v>0</v>
      </c>
      <c r="BH140" s="217">
        <f t="shared" si="7"/>
        <v>0</v>
      </c>
      <c r="BI140" s="217">
        <f t="shared" si="8"/>
        <v>0</v>
      </c>
      <c r="BJ140" s="17" t="s">
        <v>81</v>
      </c>
      <c r="BK140" s="217">
        <f t="shared" si="9"/>
        <v>0</v>
      </c>
      <c r="BL140" s="17" t="s">
        <v>1391</v>
      </c>
      <c r="BM140" s="216" t="s">
        <v>1455</v>
      </c>
    </row>
    <row r="141" spans="1:65" s="2" customFormat="1" ht="78">
      <c r="A141" s="34"/>
      <c r="B141" s="35"/>
      <c r="C141" s="36"/>
      <c r="D141" s="220" t="s">
        <v>298</v>
      </c>
      <c r="E141" s="36"/>
      <c r="F141" s="262" t="s">
        <v>1456</v>
      </c>
      <c r="G141" s="36"/>
      <c r="H141" s="36"/>
      <c r="I141" s="115"/>
      <c r="J141" s="36"/>
      <c r="K141" s="36"/>
      <c r="L141" s="39"/>
      <c r="M141" s="273"/>
      <c r="N141" s="274"/>
      <c r="O141" s="270"/>
      <c r="P141" s="270"/>
      <c r="Q141" s="270"/>
      <c r="R141" s="270"/>
      <c r="S141" s="270"/>
      <c r="T141" s="27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298</v>
      </c>
      <c r="AU141" s="17" t="s">
        <v>81</v>
      </c>
    </row>
    <row r="142" spans="1:65" s="2" customFormat="1" ht="6.95" customHeight="1">
      <c r="A142" s="34"/>
      <c r="B142" s="54"/>
      <c r="C142" s="55"/>
      <c r="D142" s="55"/>
      <c r="E142" s="55"/>
      <c r="F142" s="55"/>
      <c r="G142" s="55"/>
      <c r="H142" s="55"/>
      <c r="I142" s="152"/>
      <c r="J142" s="55"/>
      <c r="K142" s="55"/>
      <c r="L142" s="39"/>
      <c r="M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</row>
  </sheetData>
  <sheetProtection algorithmName="SHA-512" hashValue="2xCYBGW80Tzj3U8ZywKB04J4fdL7qFPoXVFlt697GnhtkD2GnK1JYOuuCxKZD6CUvY5ghw92ABmguuMUrB/Ayg==" saltValue="X0EW4iM34JV9K6Cs5XWenxExjEcwgUQNOiWoPegXLglJ/mHjT4yzGmWnyzz2NBKf2+i17L3EWMCBUicyFh2giw==" spinCount="100000" sheet="1" objects="1" scenarios="1" formatColumns="0" formatRows="0" autoFilter="0"/>
  <autoFilter ref="C116:K141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rintOptions horizontalCentered="1"/>
  <pageMargins left="0.19685039370078741" right="0.19685039370078741" top="0.19685039370078741" bottom="0.39370078740157483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51"/>
  <sheetViews>
    <sheetView topLeftCell="A8" workbookViewId="0">
      <selection activeCell="K8" sqref="K8"/>
    </sheetView>
  </sheetViews>
  <sheetFormatPr defaultRowHeight="11.25"/>
  <cols>
    <col min="1" max="1" width="6.1640625" style="420" customWidth="1"/>
    <col min="2" max="3" width="8.33203125" style="420" customWidth="1"/>
    <col min="4" max="4" width="12" style="420" customWidth="1"/>
    <col min="5" max="5" width="54.33203125" style="420" customWidth="1"/>
    <col min="6" max="6" width="8.33203125" style="420" customWidth="1"/>
    <col min="7" max="7" width="9.33203125" style="420"/>
    <col min="8" max="11" width="14.6640625" style="490" customWidth="1"/>
    <col min="12" max="256" width="9.33203125" style="420"/>
    <col min="257" max="257" width="6.1640625" style="420" customWidth="1"/>
    <col min="258" max="259" width="8.33203125" style="420" customWidth="1"/>
    <col min="260" max="260" width="12" style="420" customWidth="1"/>
    <col min="261" max="261" width="54.33203125" style="420" customWidth="1"/>
    <col min="262" max="262" width="8.33203125" style="420" customWidth="1"/>
    <col min="263" max="263" width="9.33203125" style="420"/>
    <col min="264" max="267" width="14.6640625" style="420" customWidth="1"/>
    <col min="268" max="512" width="9.33203125" style="420"/>
    <col min="513" max="513" width="6.1640625" style="420" customWidth="1"/>
    <col min="514" max="515" width="8.33203125" style="420" customWidth="1"/>
    <col min="516" max="516" width="12" style="420" customWidth="1"/>
    <col min="517" max="517" width="54.33203125" style="420" customWidth="1"/>
    <col min="518" max="518" width="8.33203125" style="420" customWidth="1"/>
    <col min="519" max="519" width="9.33203125" style="420"/>
    <col min="520" max="523" width="14.6640625" style="420" customWidth="1"/>
    <col min="524" max="768" width="9.33203125" style="420"/>
    <col min="769" max="769" width="6.1640625" style="420" customWidth="1"/>
    <col min="770" max="771" width="8.33203125" style="420" customWidth="1"/>
    <col min="772" max="772" width="12" style="420" customWidth="1"/>
    <col min="773" max="773" width="54.33203125" style="420" customWidth="1"/>
    <col min="774" max="774" width="8.33203125" style="420" customWidth="1"/>
    <col min="775" max="775" width="9.33203125" style="420"/>
    <col min="776" max="779" width="14.6640625" style="420" customWidth="1"/>
    <col min="780" max="1024" width="9.33203125" style="420"/>
    <col min="1025" max="1025" width="6.1640625" style="420" customWidth="1"/>
    <col min="1026" max="1027" width="8.33203125" style="420" customWidth="1"/>
    <col min="1028" max="1028" width="12" style="420" customWidth="1"/>
    <col min="1029" max="1029" width="54.33203125" style="420" customWidth="1"/>
    <col min="1030" max="1030" width="8.33203125" style="420" customWidth="1"/>
    <col min="1031" max="1031" width="9.33203125" style="420"/>
    <col min="1032" max="1035" width="14.6640625" style="420" customWidth="1"/>
    <col min="1036" max="1280" width="9.33203125" style="420"/>
    <col min="1281" max="1281" width="6.1640625" style="420" customWidth="1"/>
    <col min="1282" max="1283" width="8.33203125" style="420" customWidth="1"/>
    <col min="1284" max="1284" width="12" style="420" customWidth="1"/>
    <col min="1285" max="1285" width="54.33203125" style="420" customWidth="1"/>
    <col min="1286" max="1286" width="8.33203125" style="420" customWidth="1"/>
    <col min="1287" max="1287" width="9.33203125" style="420"/>
    <col min="1288" max="1291" width="14.6640625" style="420" customWidth="1"/>
    <col min="1292" max="1536" width="9.33203125" style="420"/>
    <col min="1537" max="1537" width="6.1640625" style="420" customWidth="1"/>
    <col min="1538" max="1539" width="8.33203125" style="420" customWidth="1"/>
    <col min="1540" max="1540" width="12" style="420" customWidth="1"/>
    <col min="1541" max="1541" width="54.33203125" style="420" customWidth="1"/>
    <col min="1542" max="1542" width="8.33203125" style="420" customWidth="1"/>
    <col min="1543" max="1543" width="9.33203125" style="420"/>
    <col min="1544" max="1547" width="14.6640625" style="420" customWidth="1"/>
    <col min="1548" max="1792" width="9.33203125" style="420"/>
    <col min="1793" max="1793" width="6.1640625" style="420" customWidth="1"/>
    <col min="1794" max="1795" width="8.33203125" style="420" customWidth="1"/>
    <col min="1796" max="1796" width="12" style="420" customWidth="1"/>
    <col min="1797" max="1797" width="54.33203125" style="420" customWidth="1"/>
    <col min="1798" max="1798" width="8.33203125" style="420" customWidth="1"/>
    <col min="1799" max="1799" width="9.33203125" style="420"/>
    <col min="1800" max="1803" width="14.6640625" style="420" customWidth="1"/>
    <col min="1804" max="2048" width="9.33203125" style="420"/>
    <col min="2049" max="2049" width="6.1640625" style="420" customWidth="1"/>
    <col min="2050" max="2051" width="8.33203125" style="420" customWidth="1"/>
    <col min="2052" max="2052" width="12" style="420" customWidth="1"/>
    <col min="2053" max="2053" width="54.33203125" style="420" customWidth="1"/>
    <col min="2054" max="2054" width="8.33203125" style="420" customWidth="1"/>
    <col min="2055" max="2055" width="9.33203125" style="420"/>
    <col min="2056" max="2059" width="14.6640625" style="420" customWidth="1"/>
    <col min="2060" max="2304" width="9.33203125" style="420"/>
    <col min="2305" max="2305" width="6.1640625" style="420" customWidth="1"/>
    <col min="2306" max="2307" width="8.33203125" style="420" customWidth="1"/>
    <col min="2308" max="2308" width="12" style="420" customWidth="1"/>
    <col min="2309" max="2309" width="54.33203125" style="420" customWidth="1"/>
    <col min="2310" max="2310" width="8.33203125" style="420" customWidth="1"/>
    <col min="2311" max="2311" width="9.33203125" style="420"/>
    <col min="2312" max="2315" width="14.6640625" style="420" customWidth="1"/>
    <col min="2316" max="2560" width="9.33203125" style="420"/>
    <col min="2561" max="2561" width="6.1640625" style="420" customWidth="1"/>
    <col min="2562" max="2563" width="8.33203125" style="420" customWidth="1"/>
    <col min="2564" max="2564" width="12" style="420" customWidth="1"/>
    <col min="2565" max="2565" width="54.33203125" style="420" customWidth="1"/>
    <col min="2566" max="2566" width="8.33203125" style="420" customWidth="1"/>
    <col min="2567" max="2567" width="9.33203125" style="420"/>
    <col min="2568" max="2571" width="14.6640625" style="420" customWidth="1"/>
    <col min="2572" max="2816" width="9.33203125" style="420"/>
    <col min="2817" max="2817" width="6.1640625" style="420" customWidth="1"/>
    <col min="2818" max="2819" width="8.33203125" style="420" customWidth="1"/>
    <col min="2820" max="2820" width="12" style="420" customWidth="1"/>
    <col min="2821" max="2821" width="54.33203125" style="420" customWidth="1"/>
    <col min="2822" max="2822" width="8.33203125" style="420" customWidth="1"/>
    <col min="2823" max="2823" width="9.33203125" style="420"/>
    <col min="2824" max="2827" width="14.6640625" style="420" customWidth="1"/>
    <col min="2828" max="3072" width="9.33203125" style="420"/>
    <col min="3073" max="3073" width="6.1640625" style="420" customWidth="1"/>
    <col min="3074" max="3075" width="8.33203125" style="420" customWidth="1"/>
    <col min="3076" max="3076" width="12" style="420" customWidth="1"/>
    <col min="3077" max="3077" width="54.33203125" style="420" customWidth="1"/>
    <col min="3078" max="3078" width="8.33203125" style="420" customWidth="1"/>
    <col min="3079" max="3079" width="9.33203125" style="420"/>
    <col min="3080" max="3083" width="14.6640625" style="420" customWidth="1"/>
    <col min="3084" max="3328" width="9.33203125" style="420"/>
    <col min="3329" max="3329" width="6.1640625" style="420" customWidth="1"/>
    <col min="3330" max="3331" width="8.33203125" style="420" customWidth="1"/>
    <col min="3332" max="3332" width="12" style="420" customWidth="1"/>
    <col min="3333" max="3333" width="54.33203125" style="420" customWidth="1"/>
    <col min="3334" max="3334" width="8.33203125" style="420" customWidth="1"/>
    <col min="3335" max="3335" width="9.33203125" style="420"/>
    <col min="3336" max="3339" width="14.6640625" style="420" customWidth="1"/>
    <col min="3340" max="3584" width="9.33203125" style="420"/>
    <col min="3585" max="3585" width="6.1640625" style="420" customWidth="1"/>
    <col min="3586" max="3587" width="8.33203125" style="420" customWidth="1"/>
    <col min="3588" max="3588" width="12" style="420" customWidth="1"/>
    <col min="3589" max="3589" width="54.33203125" style="420" customWidth="1"/>
    <col min="3590" max="3590" width="8.33203125" style="420" customWidth="1"/>
    <col min="3591" max="3591" width="9.33203125" style="420"/>
    <col min="3592" max="3595" width="14.6640625" style="420" customWidth="1"/>
    <col min="3596" max="3840" width="9.33203125" style="420"/>
    <col min="3841" max="3841" width="6.1640625" style="420" customWidth="1"/>
    <col min="3842" max="3843" width="8.33203125" style="420" customWidth="1"/>
    <col min="3844" max="3844" width="12" style="420" customWidth="1"/>
    <col min="3845" max="3845" width="54.33203125" style="420" customWidth="1"/>
    <col min="3846" max="3846" width="8.33203125" style="420" customWidth="1"/>
    <col min="3847" max="3847" width="9.33203125" style="420"/>
    <col min="3848" max="3851" width="14.6640625" style="420" customWidth="1"/>
    <col min="3852" max="4096" width="9.33203125" style="420"/>
    <col min="4097" max="4097" width="6.1640625" style="420" customWidth="1"/>
    <col min="4098" max="4099" width="8.33203125" style="420" customWidth="1"/>
    <col min="4100" max="4100" width="12" style="420" customWidth="1"/>
    <col min="4101" max="4101" width="54.33203125" style="420" customWidth="1"/>
    <col min="4102" max="4102" width="8.33203125" style="420" customWidth="1"/>
    <col min="4103" max="4103" width="9.33203125" style="420"/>
    <col min="4104" max="4107" width="14.6640625" style="420" customWidth="1"/>
    <col min="4108" max="4352" width="9.33203125" style="420"/>
    <col min="4353" max="4353" width="6.1640625" style="420" customWidth="1"/>
    <col min="4354" max="4355" width="8.33203125" style="420" customWidth="1"/>
    <col min="4356" max="4356" width="12" style="420" customWidth="1"/>
    <col min="4357" max="4357" width="54.33203125" style="420" customWidth="1"/>
    <col min="4358" max="4358" width="8.33203125" style="420" customWidth="1"/>
    <col min="4359" max="4359" width="9.33203125" style="420"/>
    <col min="4360" max="4363" width="14.6640625" style="420" customWidth="1"/>
    <col min="4364" max="4608" width="9.33203125" style="420"/>
    <col min="4609" max="4609" width="6.1640625" style="420" customWidth="1"/>
    <col min="4610" max="4611" width="8.33203125" style="420" customWidth="1"/>
    <col min="4612" max="4612" width="12" style="420" customWidth="1"/>
    <col min="4613" max="4613" width="54.33203125" style="420" customWidth="1"/>
    <col min="4614" max="4614" width="8.33203125" style="420" customWidth="1"/>
    <col min="4615" max="4615" width="9.33203125" style="420"/>
    <col min="4616" max="4619" width="14.6640625" style="420" customWidth="1"/>
    <col min="4620" max="4864" width="9.33203125" style="420"/>
    <col min="4865" max="4865" width="6.1640625" style="420" customWidth="1"/>
    <col min="4866" max="4867" width="8.33203125" style="420" customWidth="1"/>
    <col min="4868" max="4868" width="12" style="420" customWidth="1"/>
    <col min="4869" max="4869" width="54.33203125" style="420" customWidth="1"/>
    <col min="4870" max="4870" width="8.33203125" style="420" customWidth="1"/>
    <col min="4871" max="4871" width="9.33203125" style="420"/>
    <col min="4872" max="4875" width="14.6640625" style="420" customWidth="1"/>
    <col min="4876" max="5120" width="9.33203125" style="420"/>
    <col min="5121" max="5121" width="6.1640625" style="420" customWidth="1"/>
    <col min="5122" max="5123" width="8.33203125" style="420" customWidth="1"/>
    <col min="5124" max="5124" width="12" style="420" customWidth="1"/>
    <col min="5125" max="5125" width="54.33203125" style="420" customWidth="1"/>
    <col min="5126" max="5126" width="8.33203125" style="420" customWidth="1"/>
    <col min="5127" max="5127" width="9.33203125" style="420"/>
    <col min="5128" max="5131" width="14.6640625" style="420" customWidth="1"/>
    <col min="5132" max="5376" width="9.33203125" style="420"/>
    <col min="5377" max="5377" width="6.1640625" style="420" customWidth="1"/>
    <col min="5378" max="5379" width="8.33203125" style="420" customWidth="1"/>
    <col min="5380" max="5380" width="12" style="420" customWidth="1"/>
    <col min="5381" max="5381" width="54.33203125" style="420" customWidth="1"/>
    <col min="5382" max="5382" width="8.33203125" style="420" customWidth="1"/>
    <col min="5383" max="5383" width="9.33203125" style="420"/>
    <col min="5384" max="5387" width="14.6640625" style="420" customWidth="1"/>
    <col min="5388" max="5632" width="9.33203125" style="420"/>
    <col min="5633" max="5633" width="6.1640625" style="420" customWidth="1"/>
    <col min="5634" max="5635" width="8.33203125" style="420" customWidth="1"/>
    <col min="5636" max="5636" width="12" style="420" customWidth="1"/>
    <col min="5637" max="5637" width="54.33203125" style="420" customWidth="1"/>
    <col min="5638" max="5638" width="8.33203125" style="420" customWidth="1"/>
    <col min="5639" max="5639" width="9.33203125" style="420"/>
    <col min="5640" max="5643" width="14.6640625" style="420" customWidth="1"/>
    <col min="5644" max="5888" width="9.33203125" style="420"/>
    <col min="5889" max="5889" width="6.1640625" style="420" customWidth="1"/>
    <col min="5890" max="5891" width="8.33203125" style="420" customWidth="1"/>
    <col min="5892" max="5892" width="12" style="420" customWidth="1"/>
    <col min="5893" max="5893" width="54.33203125" style="420" customWidth="1"/>
    <col min="5894" max="5894" width="8.33203125" style="420" customWidth="1"/>
    <col min="5895" max="5895" width="9.33203125" style="420"/>
    <col min="5896" max="5899" width="14.6640625" style="420" customWidth="1"/>
    <col min="5900" max="6144" width="9.33203125" style="420"/>
    <col min="6145" max="6145" width="6.1640625" style="420" customWidth="1"/>
    <col min="6146" max="6147" width="8.33203125" style="420" customWidth="1"/>
    <col min="6148" max="6148" width="12" style="420" customWidth="1"/>
    <col min="6149" max="6149" width="54.33203125" style="420" customWidth="1"/>
    <col min="6150" max="6150" width="8.33203125" style="420" customWidth="1"/>
    <col min="6151" max="6151" width="9.33203125" style="420"/>
    <col min="6152" max="6155" width="14.6640625" style="420" customWidth="1"/>
    <col min="6156" max="6400" width="9.33203125" style="420"/>
    <col min="6401" max="6401" width="6.1640625" style="420" customWidth="1"/>
    <col min="6402" max="6403" width="8.33203125" style="420" customWidth="1"/>
    <col min="6404" max="6404" width="12" style="420" customWidth="1"/>
    <col min="6405" max="6405" width="54.33203125" style="420" customWidth="1"/>
    <col min="6406" max="6406" width="8.33203125" style="420" customWidth="1"/>
    <col min="6407" max="6407" width="9.33203125" style="420"/>
    <col min="6408" max="6411" width="14.6640625" style="420" customWidth="1"/>
    <col min="6412" max="6656" width="9.33203125" style="420"/>
    <col min="6657" max="6657" width="6.1640625" style="420" customWidth="1"/>
    <col min="6658" max="6659" width="8.33203125" style="420" customWidth="1"/>
    <col min="6660" max="6660" width="12" style="420" customWidth="1"/>
    <col min="6661" max="6661" width="54.33203125" style="420" customWidth="1"/>
    <col min="6662" max="6662" width="8.33203125" style="420" customWidth="1"/>
    <col min="6663" max="6663" width="9.33203125" style="420"/>
    <col min="6664" max="6667" width="14.6640625" style="420" customWidth="1"/>
    <col min="6668" max="6912" width="9.33203125" style="420"/>
    <col min="6913" max="6913" width="6.1640625" style="420" customWidth="1"/>
    <col min="6914" max="6915" width="8.33203125" style="420" customWidth="1"/>
    <col min="6916" max="6916" width="12" style="420" customWidth="1"/>
    <col min="6917" max="6917" width="54.33203125" style="420" customWidth="1"/>
    <col min="6918" max="6918" width="8.33203125" style="420" customWidth="1"/>
    <col min="6919" max="6919" width="9.33203125" style="420"/>
    <col min="6920" max="6923" width="14.6640625" style="420" customWidth="1"/>
    <col min="6924" max="7168" width="9.33203125" style="420"/>
    <col min="7169" max="7169" width="6.1640625" style="420" customWidth="1"/>
    <col min="7170" max="7171" width="8.33203125" style="420" customWidth="1"/>
    <col min="7172" max="7172" width="12" style="420" customWidth="1"/>
    <col min="7173" max="7173" width="54.33203125" style="420" customWidth="1"/>
    <col min="7174" max="7174" width="8.33203125" style="420" customWidth="1"/>
    <col min="7175" max="7175" width="9.33203125" style="420"/>
    <col min="7176" max="7179" width="14.6640625" style="420" customWidth="1"/>
    <col min="7180" max="7424" width="9.33203125" style="420"/>
    <col min="7425" max="7425" width="6.1640625" style="420" customWidth="1"/>
    <col min="7426" max="7427" width="8.33203125" style="420" customWidth="1"/>
    <col min="7428" max="7428" width="12" style="420" customWidth="1"/>
    <col min="7429" max="7429" width="54.33203125" style="420" customWidth="1"/>
    <col min="7430" max="7430" width="8.33203125" style="420" customWidth="1"/>
    <col min="7431" max="7431" width="9.33203125" style="420"/>
    <col min="7432" max="7435" width="14.6640625" style="420" customWidth="1"/>
    <col min="7436" max="7680" width="9.33203125" style="420"/>
    <col min="7681" max="7681" width="6.1640625" style="420" customWidth="1"/>
    <col min="7682" max="7683" width="8.33203125" style="420" customWidth="1"/>
    <col min="7684" max="7684" width="12" style="420" customWidth="1"/>
    <col min="7685" max="7685" width="54.33203125" style="420" customWidth="1"/>
    <col min="7686" max="7686" width="8.33203125" style="420" customWidth="1"/>
    <col min="7687" max="7687" width="9.33203125" style="420"/>
    <col min="7688" max="7691" width="14.6640625" style="420" customWidth="1"/>
    <col min="7692" max="7936" width="9.33203125" style="420"/>
    <col min="7937" max="7937" width="6.1640625" style="420" customWidth="1"/>
    <col min="7938" max="7939" width="8.33203125" style="420" customWidth="1"/>
    <col min="7940" max="7940" width="12" style="420" customWidth="1"/>
    <col min="7941" max="7941" width="54.33203125" style="420" customWidth="1"/>
    <col min="7942" max="7942" width="8.33203125" style="420" customWidth="1"/>
    <col min="7943" max="7943" width="9.33203125" style="420"/>
    <col min="7944" max="7947" width="14.6640625" style="420" customWidth="1"/>
    <col min="7948" max="8192" width="9.33203125" style="420"/>
    <col min="8193" max="8193" width="6.1640625" style="420" customWidth="1"/>
    <col min="8194" max="8195" width="8.33203125" style="420" customWidth="1"/>
    <col min="8196" max="8196" width="12" style="420" customWidth="1"/>
    <col min="8197" max="8197" width="54.33203125" style="420" customWidth="1"/>
    <col min="8198" max="8198" width="8.33203125" style="420" customWidth="1"/>
    <col min="8199" max="8199" width="9.33203125" style="420"/>
    <col min="8200" max="8203" width="14.6640625" style="420" customWidth="1"/>
    <col min="8204" max="8448" width="9.33203125" style="420"/>
    <col min="8449" max="8449" width="6.1640625" style="420" customWidth="1"/>
    <col min="8450" max="8451" width="8.33203125" style="420" customWidth="1"/>
    <col min="8452" max="8452" width="12" style="420" customWidth="1"/>
    <col min="8453" max="8453" width="54.33203125" style="420" customWidth="1"/>
    <col min="8454" max="8454" width="8.33203125" style="420" customWidth="1"/>
    <col min="8455" max="8455" width="9.33203125" style="420"/>
    <col min="8456" max="8459" width="14.6640625" style="420" customWidth="1"/>
    <col min="8460" max="8704" width="9.33203125" style="420"/>
    <col min="8705" max="8705" width="6.1640625" style="420" customWidth="1"/>
    <col min="8706" max="8707" width="8.33203125" style="420" customWidth="1"/>
    <col min="8708" max="8708" width="12" style="420" customWidth="1"/>
    <col min="8709" max="8709" width="54.33203125" style="420" customWidth="1"/>
    <col min="8710" max="8710" width="8.33203125" style="420" customWidth="1"/>
    <col min="8711" max="8711" width="9.33203125" style="420"/>
    <col min="8712" max="8715" width="14.6640625" style="420" customWidth="1"/>
    <col min="8716" max="8960" width="9.33203125" style="420"/>
    <col min="8961" max="8961" width="6.1640625" style="420" customWidth="1"/>
    <col min="8962" max="8963" width="8.33203125" style="420" customWidth="1"/>
    <col min="8964" max="8964" width="12" style="420" customWidth="1"/>
    <col min="8965" max="8965" width="54.33203125" style="420" customWidth="1"/>
    <col min="8966" max="8966" width="8.33203125" style="420" customWidth="1"/>
    <col min="8967" max="8967" width="9.33203125" style="420"/>
    <col min="8968" max="8971" width="14.6640625" style="420" customWidth="1"/>
    <col min="8972" max="9216" width="9.33203125" style="420"/>
    <col min="9217" max="9217" width="6.1640625" style="420" customWidth="1"/>
    <col min="9218" max="9219" width="8.33203125" style="420" customWidth="1"/>
    <col min="9220" max="9220" width="12" style="420" customWidth="1"/>
    <col min="9221" max="9221" width="54.33203125" style="420" customWidth="1"/>
    <col min="9222" max="9222" width="8.33203125" style="420" customWidth="1"/>
    <col min="9223" max="9223" width="9.33203125" style="420"/>
    <col min="9224" max="9227" width="14.6640625" style="420" customWidth="1"/>
    <col min="9228" max="9472" width="9.33203125" style="420"/>
    <col min="9473" max="9473" width="6.1640625" style="420" customWidth="1"/>
    <col min="9474" max="9475" width="8.33203125" style="420" customWidth="1"/>
    <col min="9476" max="9476" width="12" style="420" customWidth="1"/>
    <col min="9477" max="9477" width="54.33203125" style="420" customWidth="1"/>
    <col min="9478" max="9478" width="8.33203125" style="420" customWidth="1"/>
    <col min="9479" max="9479" width="9.33203125" style="420"/>
    <col min="9480" max="9483" width="14.6640625" style="420" customWidth="1"/>
    <col min="9484" max="9728" width="9.33203125" style="420"/>
    <col min="9729" max="9729" width="6.1640625" style="420" customWidth="1"/>
    <col min="9730" max="9731" width="8.33203125" style="420" customWidth="1"/>
    <col min="9732" max="9732" width="12" style="420" customWidth="1"/>
    <col min="9733" max="9733" width="54.33203125" style="420" customWidth="1"/>
    <col min="9734" max="9734" width="8.33203125" style="420" customWidth="1"/>
    <col min="9735" max="9735" width="9.33203125" style="420"/>
    <col min="9736" max="9739" width="14.6640625" style="420" customWidth="1"/>
    <col min="9740" max="9984" width="9.33203125" style="420"/>
    <col min="9985" max="9985" width="6.1640625" style="420" customWidth="1"/>
    <col min="9986" max="9987" width="8.33203125" style="420" customWidth="1"/>
    <col min="9988" max="9988" width="12" style="420" customWidth="1"/>
    <col min="9989" max="9989" width="54.33203125" style="420" customWidth="1"/>
    <col min="9990" max="9990" width="8.33203125" style="420" customWidth="1"/>
    <col min="9991" max="9991" width="9.33203125" style="420"/>
    <col min="9992" max="9995" width="14.6640625" style="420" customWidth="1"/>
    <col min="9996" max="10240" width="9.33203125" style="420"/>
    <col min="10241" max="10241" width="6.1640625" style="420" customWidth="1"/>
    <col min="10242" max="10243" width="8.33203125" style="420" customWidth="1"/>
    <col min="10244" max="10244" width="12" style="420" customWidth="1"/>
    <col min="10245" max="10245" width="54.33203125" style="420" customWidth="1"/>
    <col min="10246" max="10246" width="8.33203125" style="420" customWidth="1"/>
    <col min="10247" max="10247" width="9.33203125" style="420"/>
    <col min="10248" max="10251" width="14.6640625" style="420" customWidth="1"/>
    <col min="10252" max="10496" width="9.33203125" style="420"/>
    <col min="10497" max="10497" width="6.1640625" style="420" customWidth="1"/>
    <col min="10498" max="10499" width="8.33203125" style="420" customWidth="1"/>
    <col min="10500" max="10500" width="12" style="420" customWidth="1"/>
    <col min="10501" max="10501" width="54.33203125" style="420" customWidth="1"/>
    <col min="10502" max="10502" width="8.33203125" style="420" customWidth="1"/>
    <col min="10503" max="10503" width="9.33203125" style="420"/>
    <col min="10504" max="10507" width="14.6640625" style="420" customWidth="1"/>
    <col min="10508" max="10752" width="9.33203125" style="420"/>
    <col min="10753" max="10753" width="6.1640625" style="420" customWidth="1"/>
    <col min="10754" max="10755" width="8.33203125" style="420" customWidth="1"/>
    <col min="10756" max="10756" width="12" style="420" customWidth="1"/>
    <col min="10757" max="10757" width="54.33203125" style="420" customWidth="1"/>
    <col min="10758" max="10758" width="8.33203125" style="420" customWidth="1"/>
    <col min="10759" max="10759" width="9.33203125" style="420"/>
    <col min="10760" max="10763" width="14.6640625" style="420" customWidth="1"/>
    <col min="10764" max="11008" width="9.33203125" style="420"/>
    <col min="11009" max="11009" width="6.1640625" style="420" customWidth="1"/>
    <col min="11010" max="11011" width="8.33203125" style="420" customWidth="1"/>
    <col min="11012" max="11012" width="12" style="420" customWidth="1"/>
    <col min="11013" max="11013" width="54.33203125" style="420" customWidth="1"/>
    <col min="11014" max="11014" width="8.33203125" style="420" customWidth="1"/>
    <col min="11015" max="11015" width="9.33203125" style="420"/>
    <col min="11016" max="11019" width="14.6640625" style="420" customWidth="1"/>
    <col min="11020" max="11264" width="9.33203125" style="420"/>
    <col min="11265" max="11265" width="6.1640625" style="420" customWidth="1"/>
    <col min="11266" max="11267" width="8.33203125" style="420" customWidth="1"/>
    <col min="11268" max="11268" width="12" style="420" customWidth="1"/>
    <col min="11269" max="11269" width="54.33203125" style="420" customWidth="1"/>
    <col min="11270" max="11270" width="8.33203125" style="420" customWidth="1"/>
    <col min="11271" max="11271" width="9.33203125" style="420"/>
    <col min="11272" max="11275" width="14.6640625" style="420" customWidth="1"/>
    <col min="11276" max="11520" width="9.33203125" style="420"/>
    <col min="11521" max="11521" width="6.1640625" style="420" customWidth="1"/>
    <col min="11522" max="11523" width="8.33203125" style="420" customWidth="1"/>
    <col min="11524" max="11524" width="12" style="420" customWidth="1"/>
    <col min="11525" max="11525" width="54.33203125" style="420" customWidth="1"/>
    <col min="11526" max="11526" width="8.33203125" style="420" customWidth="1"/>
    <col min="11527" max="11527" width="9.33203125" style="420"/>
    <col min="11528" max="11531" width="14.6640625" style="420" customWidth="1"/>
    <col min="11532" max="11776" width="9.33203125" style="420"/>
    <col min="11777" max="11777" width="6.1640625" style="420" customWidth="1"/>
    <col min="11778" max="11779" width="8.33203125" style="420" customWidth="1"/>
    <col min="11780" max="11780" width="12" style="420" customWidth="1"/>
    <col min="11781" max="11781" width="54.33203125" style="420" customWidth="1"/>
    <col min="11782" max="11782" width="8.33203125" style="420" customWidth="1"/>
    <col min="11783" max="11783" width="9.33203125" style="420"/>
    <col min="11784" max="11787" width="14.6640625" style="420" customWidth="1"/>
    <col min="11788" max="12032" width="9.33203125" style="420"/>
    <col min="12033" max="12033" width="6.1640625" style="420" customWidth="1"/>
    <col min="12034" max="12035" width="8.33203125" style="420" customWidth="1"/>
    <col min="12036" max="12036" width="12" style="420" customWidth="1"/>
    <col min="12037" max="12037" width="54.33203125" style="420" customWidth="1"/>
    <col min="12038" max="12038" width="8.33203125" style="420" customWidth="1"/>
    <col min="12039" max="12039" width="9.33203125" style="420"/>
    <col min="12040" max="12043" width="14.6640625" style="420" customWidth="1"/>
    <col min="12044" max="12288" width="9.33203125" style="420"/>
    <col min="12289" max="12289" width="6.1640625" style="420" customWidth="1"/>
    <col min="12290" max="12291" width="8.33203125" style="420" customWidth="1"/>
    <col min="12292" max="12292" width="12" style="420" customWidth="1"/>
    <col min="12293" max="12293" width="54.33203125" style="420" customWidth="1"/>
    <col min="12294" max="12294" width="8.33203125" style="420" customWidth="1"/>
    <col min="12295" max="12295" width="9.33203125" style="420"/>
    <col min="12296" max="12299" width="14.6640625" style="420" customWidth="1"/>
    <col min="12300" max="12544" width="9.33203125" style="420"/>
    <col min="12545" max="12545" width="6.1640625" style="420" customWidth="1"/>
    <col min="12546" max="12547" width="8.33203125" style="420" customWidth="1"/>
    <col min="12548" max="12548" width="12" style="420" customWidth="1"/>
    <col min="12549" max="12549" width="54.33203125" style="420" customWidth="1"/>
    <col min="12550" max="12550" width="8.33203125" style="420" customWidth="1"/>
    <col min="12551" max="12551" width="9.33203125" style="420"/>
    <col min="12552" max="12555" width="14.6640625" style="420" customWidth="1"/>
    <col min="12556" max="12800" width="9.33203125" style="420"/>
    <col min="12801" max="12801" width="6.1640625" style="420" customWidth="1"/>
    <col min="12802" max="12803" width="8.33203125" style="420" customWidth="1"/>
    <col min="12804" max="12804" width="12" style="420" customWidth="1"/>
    <col min="12805" max="12805" width="54.33203125" style="420" customWidth="1"/>
    <col min="12806" max="12806" width="8.33203125" style="420" customWidth="1"/>
    <col min="12807" max="12807" width="9.33203125" style="420"/>
    <col min="12808" max="12811" width="14.6640625" style="420" customWidth="1"/>
    <col min="12812" max="13056" width="9.33203125" style="420"/>
    <col min="13057" max="13057" width="6.1640625" style="420" customWidth="1"/>
    <col min="13058" max="13059" width="8.33203125" style="420" customWidth="1"/>
    <col min="13060" max="13060" width="12" style="420" customWidth="1"/>
    <col min="13061" max="13061" width="54.33203125" style="420" customWidth="1"/>
    <col min="13062" max="13062" width="8.33203125" style="420" customWidth="1"/>
    <col min="13063" max="13063" width="9.33203125" style="420"/>
    <col min="13064" max="13067" width="14.6640625" style="420" customWidth="1"/>
    <col min="13068" max="13312" width="9.33203125" style="420"/>
    <col min="13313" max="13313" width="6.1640625" style="420" customWidth="1"/>
    <col min="13314" max="13315" width="8.33203125" style="420" customWidth="1"/>
    <col min="13316" max="13316" width="12" style="420" customWidth="1"/>
    <col min="13317" max="13317" width="54.33203125" style="420" customWidth="1"/>
    <col min="13318" max="13318" width="8.33203125" style="420" customWidth="1"/>
    <col min="13319" max="13319" width="9.33203125" style="420"/>
    <col min="13320" max="13323" width="14.6640625" style="420" customWidth="1"/>
    <col min="13324" max="13568" width="9.33203125" style="420"/>
    <col min="13569" max="13569" width="6.1640625" style="420" customWidth="1"/>
    <col min="13570" max="13571" width="8.33203125" style="420" customWidth="1"/>
    <col min="13572" max="13572" width="12" style="420" customWidth="1"/>
    <col min="13573" max="13573" width="54.33203125" style="420" customWidth="1"/>
    <col min="13574" max="13574" width="8.33203125" style="420" customWidth="1"/>
    <col min="13575" max="13575" width="9.33203125" style="420"/>
    <col min="13576" max="13579" width="14.6640625" style="420" customWidth="1"/>
    <col min="13580" max="13824" width="9.33203125" style="420"/>
    <col min="13825" max="13825" width="6.1640625" style="420" customWidth="1"/>
    <col min="13826" max="13827" width="8.33203125" style="420" customWidth="1"/>
    <col min="13828" max="13828" width="12" style="420" customWidth="1"/>
    <col min="13829" max="13829" width="54.33203125" style="420" customWidth="1"/>
    <col min="13830" max="13830" width="8.33203125" style="420" customWidth="1"/>
    <col min="13831" max="13831" width="9.33203125" style="420"/>
    <col min="13832" max="13835" width="14.6640625" style="420" customWidth="1"/>
    <col min="13836" max="14080" width="9.33203125" style="420"/>
    <col min="14081" max="14081" width="6.1640625" style="420" customWidth="1"/>
    <col min="14082" max="14083" width="8.33203125" style="420" customWidth="1"/>
    <col min="14084" max="14084" width="12" style="420" customWidth="1"/>
    <col min="14085" max="14085" width="54.33203125" style="420" customWidth="1"/>
    <col min="14086" max="14086" width="8.33203125" style="420" customWidth="1"/>
    <col min="14087" max="14087" width="9.33203125" style="420"/>
    <col min="14088" max="14091" width="14.6640625" style="420" customWidth="1"/>
    <col min="14092" max="14336" width="9.33203125" style="420"/>
    <col min="14337" max="14337" width="6.1640625" style="420" customWidth="1"/>
    <col min="14338" max="14339" width="8.33203125" style="420" customWidth="1"/>
    <col min="14340" max="14340" width="12" style="420" customWidth="1"/>
    <col min="14341" max="14341" width="54.33203125" style="420" customWidth="1"/>
    <col min="14342" max="14342" width="8.33203125" style="420" customWidth="1"/>
    <col min="14343" max="14343" width="9.33203125" style="420"/>
    <col min="14344" max="14347" width="14.6640625" style="420" customWidth="1"/>
    <col min="14348" max="14592" width="9.33203125" style="420"/>
    <col min="14593" max="14593" width="6.1640625" style="420" customWidth="1"/>
    <col min="14594" max="14595" width="8.33203125" style="420" customWidth="1"/>
    <col min="14596" max="14596" width="12" style="420" customWidth="1"/>
    <col min="14597" max="14597" width="54.33203125" style="420" customWidth="1"/>
    <col min="14598" max="14598" width="8.33203125" style="420" customWidth="1"/>
    <col min="14599" max="14599" width="9.33203125" style="420"/>
    <col min="14600" max="14603" width="14.6640625" style="420" customWidth="1"/>
    <col min="14604" max="14848" width="9.33203125" style="420"/>
    <col min="14849" max="14849" width="6.1640625" style="420" customWidth="1"/>
    <col min="14850" max="14851" width="8.33203125" style="420" customWidth="1"/>
    <col min="14852" max="14852" width="12" style="420" customWidth="1"/>
    <col min="14853" max="14853" width="54.33203125" style="420" customWidth="1"/>
    <col min="14854" max="14854" width="8.33203125" style="420" customWidth="1"/>
    <col min="14855" max="14855" width="9.33203125" style="420"/>
    <col min="14856" max="14859" width="14.6640625" style="420" customWidth="1"/>
    <col min="14860" max="15104" width="9.33203125" style="420"/>
    <col min="15105" max="15105" width="6.1640625" style="420" customWidth="1"/>
    <col min="15106" max="15107" width="8.33203125" style="420" customWidth="1"/>
    <col min="15108" max="15108" width="12" style="420" customWidth="1"/>
    <col min="15109" max="15109" width="54.33203125" style="420" customWidth="1"/>
    <col min="15110" max="15110" width="8.33203125" style="420" customWidth="1"/>
    <col min="15111" max="15111" width="9.33203125" style="420"/>
    <col min="15112" max="15115" width="14.6640625" style="420" customWidth="1"/>
    <col min="15116" max="15360" width="9.33203125" style="420"/>
    <col min="15361" max="15361" width="6.1640625" style="420" customWidth="1"/>
    <col min="15362" max="15363" width="8.33203125" style="420" customWidth="1"/>
    <col min="15364" max="15364" width="12" style="420" customWidth="1"/>
    <col min="15365" max="15365" width="54.33203125" style="420" customWidth="1"/>
    <col min="15366" max="15366" width="8.33203125" style="420" customWidth="1"/>
    <col min="15367" max="15367" width="9.33203125" style="420"/>
    <col min="15368" max="15371" width="14.6640625" style="420" customWidth="1"/>
    <col min="15372" max="15616" width="9.33203125" style="420"/>
    <col min="15617" max="15617" width="6.1640625" style="420" customWidth="1"/>
    <col min="15618" max="15619" width="8.33203125" style="420" customWidth="1"/>
    <col min="15620" max="15620" width="12" style="420" customWidth="1"/>
    <col min="15621" max="15621" width="54.33203125" style="420" customWidth="1"/>
    <col min="15622" max="15622" width="8.33203125" style="420" customWidth="1"/>
    <col min="15623" max="15623" width="9.33203125" style="420"/>
    <col min="15624" max="15627" width="14.6640625" style="420" customWidth="1"/>
    <col min="15628" max="15872" width="9.33203125" style="420"/>
    <col min="15873" max="15873" width="6.1640625" style="420" customWidth="1"/>
    <col min="15874" max="15875" width="8.33203125" style="420" customWidth="1"/>
    <col min="15876" max="15876" width="12" style="420" customWidth="1"/>
    <col min="15877" max="15877" width="54.33203125" style="420" customWidth="1"/>
    <col min="15878" max="15878" width="8.33203125" style="420" customWidth="1"/>
    <col min="15879" max="15879" width="9.33203125" style="420"/>
    <col min="15880" max="15883" width="14.6640625" style="420" customWidth="1"/>
    <col min="15884" max="16128" width="9.33203125" style="420"/>
    <col min="16129" max="16129" width="6.1640625" style="420" customWidth="1"/>
    <col min="16130" max="16131" width="8.33203125" style="420" customWidth="1"/>
    <col min="16132" max="16132" width="12" style="420" customWidth="1"/>
    <col min="16133" max="16133" width="54.33203125" style="420" customWidth="1"/>
    <col min="16134" max="16134" width="8.33203125" style="420" customWidth="1"/>
    <col min="16135" max="16135" width="9.33203125" style="420"/>
    <col min="16136" max="16139" width="14.6640625" style="420" customWidth="1"/>
    <col min="16140" max="16384" width="9.33203125" style="420"/>
  </cols>
  <sheetData>
    <row r="1" spans="1:34" ht="19.5" customHeight="1">
      <c r="A1" s="277"/>
      <c r="B1" s="277"/>
      <c r="C1" s="420" t="s">
        <v>21</v>
      </c>
      <c r="D1" s="278" t="s">
        <v>21</v>
      </c>
      <c r="E1" s="278" t="s">
        <v>1461</v>
      </c>
      <c r="F1" s="278" t="s">
        <v>21</v>
      </c>
      <c r="G1" s="421"/>
      <c r="H1" s="466"/>
      <c r="I1" s="466"/>
      <c r="J1" s="466"/>
      <c r="K1" s="466"/>
    </row>
    <row r="2" spans="1:34" ht="12.75">
      <c r="A2" s="420" t="s">
        <v>16</v>
      </c>
      <c r="C2" s="422" t="s">
        <v>17</v>
      </c>
      <c r="E2" s="277"/>
      <c r="F2" s="277"/>
      <c r="G2" s="277"/>
      <c r="H2" s="466"/>
      <c r="I2" s="466"/>
      <c r="J2" s="466"/>
      <c r="K2" s="466"/>
    </row>
    <row r="3" spans="1:34" ht="16.350000000000001" customHeight="1">
      <c r="A3" s="420" t="s">
        <v>97</v>
      </c>
      <c r="C3" s="423" t="s">
        <v>1561</v>
      </c>
      <c r="D3" s="423"/>
      <c r="E3" s="277"/>
      <c r="F3" s="277"/>
      <c r="G3" s="277"/>
      <c r="H3" s="466"/>
      <c r="I3" s="466"/>
      <c r="J3" s="466"/>
      <c r="K3" s="466"/>
    </row>
    <row r="4" spans="1:34" ht="15">
      <c r="B4" s="281"/>
      <c r="C4" s="281"/>
      <c r="D4" s="281"/>
      <c r="E4" s="277"/>
      <c r="F4" s="277"/>
      <c r="G4" s="277"/>
      <c r="H4" s="466"/>
      <c r="I4" s="466"/>
      <c r="J4" s="466"/>
      <c r="K4" s="466"/>
    </row>
    <row r="5" spans="1:34" ht="15">
      <c r="A5" s="420" t="s">
        <v>20</v>
      </c>
      <c r="B5" s="281"/>
      <c r="C5" s="281"/>
      <c r="D5" s="281"/>
      <c r="E5" s="277"/>
      <c r="F5" s="277"/>
      <c r="G5" s="277"/>
      <c r="H5" s="466"/>
      <c r="I5" s="467" t="s">
        <v>22</v>
      </c>
      <c r="J5" s="467" t="s">
        <v>1562</v>
      </c>
      <c r="K5" s="466"/>
    </row>
    <row r="6" spans="1:34" ht="15">
      <c r="A6" s="420" t="s">
        <v>24</v>
      </c>
      <c r="B6" s="281"/>
      <c r="C6" s="281"/>
      <c r="D6" s="281"/>
      <c r="E6" s="277"/>
      <c r="F6" s="277"/>
      <c r="G6" s="277"/>
      <c r="H6" s="466"/>
      <c r="I6" s="467" t="s">
        <v>29</v>
      </c>
      <c r="J6" s="467" t="s">
        <v>21</v>
      </c>
      <c r="K6" s="466"/>
    </row>
    <row r="7" spans="1:34" ht="12.75">
      <c r="A7" s="282" t="s">
        <v>51</v>
      </c>
      <c r="B7" s="282"/>
      <c r="C7" s="570" t="s">
        <v>28</v>
      </c>
      <c r="D7" s="570"/>
      <c r="E7" s="570"/>
      <c r="F7" s="571"/>
      <c r="G7" s="571"/>
      <c r="H7" s="571"/>
      <c r="I7" s="571"/>
      <c r="J7" s="571"/>
      <c r="K7" s="571"/>
      <c r="L7" s="571"/>
      <c r="M7" s="571"/>
      <c r="N7" s="571"/>
      <c r="O7" s="571"/>
      <c r="P7" s="571"/>
      <c r="Q7" s="571"/>
      <c r="R7" s="571"/>
      <c r="S7" s="571"/>
      <c r="T7" s="571"/>
      <c r="U7" s="571"/>
      <c r="V7" s="571"/>
      <c r="W7" s="571"/>
      <c r="X7" s="571"/>
      <c r="Y7" s="571"/>
      <c r="Z7" s="571"/>
      <c r="AA7" s="571"/>
      <c r="AB7" s="571"/>
      <c r="AC7" s="571"/>
      <c r="AD7" s="571"/>
      <c r="AE7" s="571"/>
      <c r="AF7" s="571"/>
      <c r="AG7" s="571"/>
      <c r="AH7" s="571"/>
    </row>
    <row r="8" spans="1:34" ht="12" customHeight="1" thickBot="1">
      <c r="A8" s="424" t="s">
        <v>21</v>
      </c>
      <c r="B8" s="424"/>
      <c r="C8" s="425"/>
      <c r="D8" s="282"/>
      <c r="E8" s="282"/>
      <c r="F8" s="396"/>
      <c r="G8" s="396"/>
      <c r="H8" s="469"/>
      <c r="I8" s="469"/>
      <c r="J8" s="469"/>
      <c r="K8" s="470"/>
      <c r="L8" s="289"/>
    </row>
    <row r="9" spans="1:34" ht="12" customHeight="1" thickBot="1">
      <c r="A9" s="626" t="s">
        <v>1465</v>
      </c>
      <c r="B9" s="426" t="s">
        <v>1466</v>
      </c>
      <c r="C9" s="426" t="s">
        <v>1467</v>
      </c>
      <c r="D9" s="426" t="s">
        <v>1468</v>
      </c>
      <c r="E9" s="627" t="s">
        <v>1469</v>
      </c>
      <c r="F9" s="426" t="s">
        <v>1470</v>
      </c>
      <c r="G9" s="427" t="s">
        <v>1471</v>
      </c>
      <c r="H9" s="628" t="s">
        <v>1628</v>
      </c>
      <c r="I9" s="628"/>
      <c r="J9" s="629" t="s">
        <v>33</v>
      </c>
      <c r="K9" s="629"/>
      <c r="L9" s="286" t="s">
        <v>21</v>
      </c>
    </row>
    <row r="10" spans="1:34" ht="12" customHeight="1" thickBot="1">
      <c r="A10" s="626"/>
      <c r="B10" s="428" t="s">
        <v>1474</v>
      </c>
      <c r="C10" s="428" t="s">
        <v>1475</v>
      </c>
      <c r="D10" s="428" t="s">
        <v>21</v>
      </c>
      <c r="E10" s="627"/>
      <c r="F10" s="428" t="s">
        <v>1476</v>
      </c>
      <c r="G10" s="429" t="s">
        <v>1477</v>
      </c>
      <c r="H10" s="471" t="s">
        <v>1478</v>
      </c>
      <c r="I10" s="472" t="s">
        <v>1479</v>
      </c>
      <c r="J10" s="471" t="s">
        <v>1478</v>
      </c>
      <c r="K10" s="473" t="s">
        <v>1479</v>
      </c>
      <c r="L10" s="289"/>
    </row>
    <row r="11" spans="1:34" ht="61.5" customHeight="1">
      <c r="A11" s="430">
        <v>1</v>
      </c>
      <c r="B11" s="431" t="s">
        <v>1563</v>
      </c>
      <c r="C11" s="432"/>
      <c r="D11" s="433"/>
      <c r="E11" s="434" t="s">
        <v>1564</v>
      </c>
      <c r="F11" s="435" t="s">
        <v>663</v>
      </c>
      <c r="G11" s="435">
        <v>1</v>
      </c>
      <c r="H11" s="573"/>
      <c r="I11" s="573"/>
      <c r="J11" s="474">
        <f t="shared" ref="J11:J37" si="0">H11*G11</f>
        <v>0</v>
      </c>
      <c r="K11" s="475">
        <f t="shared" ref="K11:K37" si="1">I11*G11</f>
        <v>0</v>
      </c>
      <c r="L11" s="297"/>
      <c r="M11" s="1"/>
    </row>
    <row r="12" spans="1:34" ht="37.15" customHeight="1">
      <c r="A12" s="436">
        <v>2</v>
      </c>
      <c r="B12" s="437" t="s">
        <v>1565</v>
      </c>
      <c r="C12" s="438"/>
      <c r="D12" s="439"/>
      <c r="E12" s="440" t="s">
        <v>1566</v>
      </c>
      <c r="F12" s="441" t="s">
        <v>663</v>
      </c>
      <c r="G12" s="441">
        <v>1</v>
      </c>
      <c r="H12" s="573"/>
      <c r="I12" s="573"/>
      <c r="J12" s="477">
        <f t="shared" si="0"/>
        <v>0</v>
      </c>
      <c r="K12" s="478">
        <f t="shared" si="1"/>
        <v>0</v>
      </c>
      <c r="L12" s="297"/>
      <c r="M12" s="1"/>
    </row>
    <row r="13" spans="1:34" ht="44.25" customHeight="1">
      <c r="A13" s="442">
        <v>3</v>
      </c>
      <c r="B13" s="437" t="s">
        <v>1567</v>
      </c>
      <c r="C13" s="438"/>
      <c r="D13" s="439"/>
      <c r="E13" s="443" t="s">
        <v>1568</v>
      </c>
      <c r="F13" s="441" t="s">
        <v>663</v>
      </c>
      <c r="G13" s="441">
        <v>1</v>
      </c>
      <c r="H13" s="573"/>
      <c r="I13" s="573"/>
      <c r="J13" s="477">
        <f t="shared" si="0"/>
        <v>0</v>
      </c>
      <c r="K13" s="478">
        <f t="shared" si="1"/>
        <v>0</v>
      </c>
      <c r="L13" s="297"/>
      <c r="M13" s="1"/>
    </row>
    <row r="14" spans="1:34" ht="43.7" customHeight="1">
      <c r="A14" s="442">
        <v>4</v>
      </c>
      <c r="B14" s="437" t="s">
        <v>1569</v>
      </c>
      <c r="C14" s="438"/>
      <c r="D14" s="439"/>
      <c r="E14" s="443" t="s">
        <v>1568</v>
      </c>
      <c r="F14" s="441" t="s">
        <v>663</v>
      </c>
      <c r="G14" s="441">
        <v>1</v>
      </c>
      <c r="H14" s="573"/>
      <c r="I14" s="573"/>
      <c r="J14" s="477">
        <f t="shared" si="0"/>
        <v>0</v>
      </c>
      <c r="K14" s="478">
        <f t="shared" si="1"/>
        <v>0</v>
      </c>
      <c r="L14" s="297"/>
      <c r="M14" s="1"/>
    </row>
    <row r="15" spans="1:34" ht="78.75">
      <c r="A15" s="442">
        <v>5</v>
      </c>
      <c r="B15" s="437" t="s">
        <v>1570</v>
      </c>
      <c r="C15" s="438"/>
      <c r="D15" s="439"/>
      <c r="E15" s="444" t="s">
        <v>1571</v>
      </c>
      <c r="F15" s="441" t="s">
        <v>663</v>
      </c>
      <c r="G15" s="441">
        <v>1</v>
      </c>
      <c r="H15" s="573"/>
      <c r="I15" s="573"/>
      <c r="J15" s="477">
        <f t="shared" si="0"/>
        <v>0</v>
      </c>
      <c r="K15" s="478">
        <f t="shared" si="1"/>
        <v>0</v>
      </c>
      <c r="L15" s="297"/>
      <c r="M15" s="1"/>
    </row>
    <row r="16" spans="1:34" ht="44.25" customHeight="1">
      <c r="A16" s="442">
        <v>6</v>
      </c>
      <c r="B16" s="437" t="s">
        <v>1572</v>
      </c>
      <c r="C16" s="438"/>
      <c r="D16" s="439"/>
      <c r="E16" s="443" t="s">
        <v>1573</v>
      </c>
      <c r="F16" s="441" t="s">
        <v>663</v>
      </c>
      <c r="G16" s="441">
        <v>1</v>
      </c>
      <c r="H16" s="573"/>
      <c r="I16" s="573"/>
      <c r="J16" s="477">
        <f t="shared" si="0"/>
        <v>0</v>
      </c>
      <c r="K16" s="478">
        <f t="shared" si="1"/>
        <v>0</v>
      </c>
      <c r="L16" s="297"/>
      <c r="M16" s="1"/>
      <c r="N16" s="445"/>
    </row>
    <row r="17" spans="1:14" ht="38.450000000000003" customHeight="1">
      <c r="A17" s="442">
        <v>7</v>
      </c>
      <c r="B17" s="437" t="s">
        <v>1574</v>
      </c>
      <c r="C17" s="438"/>
      <c r="D17" s="439"/>
      <c r="E17" s="443" t="s">
        <v>1575</v>
      </c>
      <c r="F17" s="441" t="s">
        <v>674</v>
      </c>
      <c r="G17" s="441">
        <v>1</v>
      </c>
      <c r="H17" s="573"/>
      <c r="I17" s="573"/>
      <c r="J17" s="477">
        <f t="shared" si="0"/>
        <v>0</v>
      </c>
      <c r="K17" s="478">
        <f t="shared" si="1"/>
        <v>0</v>
      </c>
      <c r="L17" s="297"/>
      <c r="M17" s="1"/>
      <c r="N17" s="445"/>
    </row>
    <row r="18" spans="1:14" ht="37.15" customHeight="1">
      <c r="A18" s="442">
        <v>8</v>
      </c>
      <c r="B18" s="437" t="s">
        <v>1576</v>
      </c>
      <c r="C18" s="438"/>
      <c r="D18" s="439"/>
      <c r="E18" s="443" t="s">
        <v>1577</v>
      </c>
      <c r="F18" s="441" t="s">
        <v>674</v>
      </c>
      <c r="G18" s="446">
        <v>2</v>
      </c>
      <c r="H18" s="573"/>
      <c r="I18" s="573"/>
      <c r="J18" s="477">
        <f t="shared" si="0"/>
        <v>0</v>
      </c>
      <c r="K18" s="478">
        <f t="shared" si="1"/>
        <v>0</v>
      </c>
      <c r="L18" s="447"/>
      <c r="M18" s="1"/>
      <c r="N18" s="445"/>
    </row>
    <row r="19" spans="1:14" ht="37.9" customHeight="1">
      <c r="A19" s="442">
        <v>9</v>
      </c>
      <c r="B19" s="437" t="s">
        <v>1578</v>
      </c>
      <c r="C19" s="438"/>
      <c r="D19" s="439"/>
      <c r="E19" s="443" t="s">
        <v>1579</v>
      </c>
      <c r="F19" s="441" t="s">
        <v>674</v>
      </c>
      <c r="G19" s="441">
        <v>4</v>
      </c>
      <c r="H19" s="573"/>
      <c r="I19" s="573"/>
      <c r="J19" s="477">
        <f t="shared" si="0"/>
        <v>0</v>
      </c>
      <c r="K19" s="478">
        <f t="shared" si="1"/>
        <v>0</v>
      </c>
      <c r="L19" s="297"/>
      <c r="M19" s="1"/>
      <c r="N19" s="445"/>
    </row>
    <row r="20" spans="1:14" ht="35.25" customHeight="1">
      <c r="A20" s="442">
        <v>10</v>
      </c>
      <c r="B20" s="437" t="s">
        <v>1580</v>
      </c>
      <c r="C20" s="438"/>
      <c r="D20" s="439"/>
      <c r="E20" s="443" t="s">
        <v>1581</v>
      </c>
      <c r="F20" s="441" t="s">
        <v>674</v>
      </c>
      <c r="G20" s="441">
        <v>2</v>
      </c>
      <c r="H20" s="573"/>
      <c r="I20" s="573"/>
      <c r="J20" s="477">
        <f t="shared" si="0"/>
        <v>0</v>
      </c>
      <c r="K20" s="478">
        <f t="shared" si="1"/>
        <v>0</v>
      </c>
      <c r="L20" s="297"/>
      <c r="M20" s="1"/>
      <c r="N20" s="445"/>
    </row>
    <row r="21" spans="1:14" ht="33.200000000000003" customHeight="1">
      <c r="A21" s="442">
        <v>11</v>
      </c>
      <c r="B21" s="437" t="s">
        <v>1582</v>
      </c>
      <c r="C21" s="438"/>
      <c r="D21" s="439"/>
      <c r="E21" s="443" t="s">
        <v>1581</v>
      </c>
      <c r="F21" s="441" t="s">
        <v>674</v>
      </c>
      <c r="G21" s="441">
        <v>1</v>
      </c>
      <c r="H21" s="573"/>
      <c r="I21" s="573"/>
      <c r="J21" s="477">
        <f t="shared" si="0"/>
        <v>0</v>
      </c>
      <c r="K21" s="478">
        <f t="shared" si="1"/>
        <v>0</v>
      </c>
      <c r="L21" s="297"/>
      <c r="M21" s="1"/>
      <c r="N21" s="445"/>
    </row>
    <row r="22" spans="1:14" ht="37.9" customHeight="1">
      <c r="A22" s="442">
        <v>12</v>
      </c>
      <c r="B22" s="437" t="s">
        <v>1583</v>
      </c>
      <c r="C22" s="438"/>
      <c r="D22" s="439"/>
      <c r="E22" s="443" t="s">
        <v>1584</v>
      </c>
      <c r="F22" s="441" t="s">
        <v>674</v>
      </c>
      <c r="G22" s="441">
        <v>3</v>
      </c>
      <c r="H22" s="573"/>
      <c r="I22" s="573"/>
      <c r="J22" s="477">
        <f t="shared" si="0"/>
        <v>0</v>
      </c>
      <c r="K22" s="478">
        <f t="shared" si="1"/>
        <v>0</v>
      </c>
      <c r="L22" s="297"/>
      <c r="M22" s="1"/>
      <c r="N22" s="445"/>
    </row>
    <row r="23" spans="1:14" ht="35.25" customHeight="1">
      <c r="A23" s="442">
        <v>13</v>
      </c>
      <c r="B23" s="437" t="s">
        <v>1585</v>
      </c>
      <c r="C23" s="438"/>
      <c r="D23" s="439"/>
      <c r="E23" s="443" t="s">
        <v>1586</v>
      </c>
      <c r="F23" s="441" t="s">
        <v>674</v>
      </c>
      <c r="G23" s="441">
        <v>1</v>
      </c>
      <c r="H23" s="573"/>
      <c r="I23" s="573"/>
      <c r="J23" s="477">
        <f t="shared" si="0"/>
        <v>0</v>
      </c>
      <c r="K23" s="478">
        <f t="shared" si="1"/>
        <v>0</v>
      </c>
      <c r="L23" s="297"/>
      <c r="M23" s="1"/>
      <c r="N23" s="445"/>
    </row>
    <row r="24" spans="1:14" ht="33.950000000000003" customHeight="1">
      <c r="A24" s="442">
        <v>14</v>
      </c>
      <c r="B24" s="437" t="s">
        <v>1587</v>
      </c>
      <c r="C24" s="438"/>
      <c r="D24" s="439"/>
      <c r="E24" s="443" t="s">
        <v>1588</v>
      </c>
      <c r="F24" s="441" t="s">
        <v>674</v>
      </c>
      <c r="G24" s="441">
        <v>1</v>
      </c>
      <c r="H24" s="573"/>
      <c r="I24" s="573"/>
      <c r="J24" s="477">
        <f t="shared" si="0"/>
        <v>0</v>
      </c>
      <c r="K24" s="478">
        <f t="shared" si="1"/>
        <v>0</v>
      </c>
      <c r="L24" s="297"/>
      <c r="M24" s="1"/>
      <c r="N24" s="445"/>
    </row>
    <row r="25" spans="1:14" ht="35.25" customHeight="1">
      <c r="A25" s="442">
        <v>15</v>
      </c>
      <c r="B25" s="437" t="s">
        <v>1589</v>
      </c>
      <c r="C25" s="438"/>
      <c r="D25" s="439"/>
      <c r="E25" s="443" t="s">
        <v>1590</v>
      </c>
      <c r="F25" s="441" t="s">
        <v>674</v>
      </c>
      <c r="G25" s="441">
        <v>1</v>
      </c>
      <c r="H25" s="573"/>
      <c r="I25" s="573"/>
      <c r="J25" s="477">
        <f t="shared" si="0"/>
        <v>0</v>
      </c>
      <c r="K25" s="478">
        <f t="shared" si="1"/>
        <v>0</v>
      </c>
      <c r="L25" s="297"/>
      <c r="M25" s="1"/>
      <c r="N25" s="445"/>
    </row>
    <row r="26" spans="1:14" ht="33.950000000000003" customHeight="1">
      <c r="A26" s="442">
        <v>16</v>
      </c>
      <c r="B26" s="437" t="s">
        <v>1591</v>
      </c>
      <c r="C26" s="438"/>
      <c r="D26" s="439"/>
      <c r="E26" s="443" t="s">
        <v>1592</v>
      </c>
      <c r="F26" s="441" t="s">
        <v>674</v>
      </c>
      <c r="G26" s="441">
        <v>3</v>
      </c>
      <c r="H26" s="573"/>
      <c r="I26" s="573"/>
      <c r="J26" s="477">
        <f t="shared" si="0"/>
        <v>0</v>
      </c>
      <c r="K26" s="478">
        <f t="shared" si="1"/>
        <v>0</v>
      </c>
      <c r="L26" s="297"/>
      <c r="M26" s="1"/>
      <c r="N26" s="445"/>
    </row>
    <row r="27" spans="1:14" ht="27.4" customHeight="1">
      <c r="A27" s="442">
        <v>17</v>
      </c>
      <c r="B27" s="437" t="s">
        <v>1593</v>
      </c>
      <c r="C27" s="438"/>
      <c r="D27" s="439"/>
      <c r="E27" s="443" t="s">
        <v>1594</v>
      </c>
      <c r="F27" s="441" t="s">
        <v>674</v>
      </c>
      <c r="G27" s="441">
        <v>2</v>
      </c>
      <c r="H27" s="573"/>
      <c r="I27" s="573"/>
      <c r="J27" s="477">
        <f t="shared" si="0"/>
        <v>0</v>
      </c>
      <c r="K27" s="478">
        <f t="shared" si="1"/>
        <v>0</v>
      </c>
      <c r="L27" s="297"/>
      <c r="M27" s="1"/>
      <c r="N27" s="445"/>
    </row>
    <row r="28" spans="1:14" ht="27.95" customHeight="1">
      <c r="A28" s="442">
        <v>18</v>
      </c>
      <c r="B28" s="437" t="s">
        <v>1595</v>
      </c>
      <c r="C28" s="438"/>
      <c r="D28" s="439"/>
      <c r="E28" s="443" t="s">
        <v>1596</v>
      </c>
      <c r="F28" s="441" t="s">
        <v>674</v>
      </c>
      <c r="G28" s="441">
        <v>1</v>
      </c>
      <c r="H28" s="573"/>
      <c r="I28" s="573"/>
      <c r="J28" s="477">
        <f t="shared" si="0"/>
        <v>0</v>
      </c>
      <c r="K28" s="478">
        <f t="shared" si="1"/>
        <v>0</v>
      </c>
      <c r="L28" s="297"/>
      <c r="M28" s="1"/>
      <c r="N28" s="445"/>
    </row>
    <row r="29" spans="1:14" ht="27.95" customHeight="1">
      <c r="A29" s="442">
        <v>19</v>
      </c>
      <c r="B29" s="437" t="s">
        <v>1597</v>
      </c>
      <c r="C29" s="438"/>
      <c r="D29" s="439"/>
      <c r="E29" s="443" t="s">
        <v>1598</v>
      </c>
      <c r="F29" s="441" t="s">
        <v>674</v>
      </c>
      <c r="G29" s="441">
        <v>4</v>
      </c>
      <c r="H29" s="573"/>
      <c r="I29" s="573"/>
      <c r="J29" s="477">
        <f t="shared" si="0"/>
        <v>0</v>
      </c>
      <c r="K29" s="478">
        <f t="shared" si="1"/>
        <v>0</v>
      </c>
      <c r="L29" s="297"/>
      <c r="M29" s="1"/>
      <c r="N29" s="445"/>
    </row>
    <row r="30" spans="1:14" ht="34.5" customHeight="1">
      <c r="A30" s="442">
        <v>20</v>
      </c>
      <c r="B30" s="437" t="s">
        <v>1599</v>
      </c>
      <c r="C30" s="438"/>
      <c r="D30" s="439"/>
      <c r="E30" s="443" t="s">
        <v>1600</v>
      </c>
      <c r="F30" s="441" t="s">
        <v>674</v>
      </c>
      <c r="G30" s="441">
        <v>3</v>
      </c>
      <c r="H30" s="573"/>
      <c r="I30" s="573"/>
      <c r="J30" s="477">
        <f t="shared" si="0"/>
        <v>0</v>
      </c>
      <c r="K30" s="478">
        <f t="shared" si="1"/>
        <v>0</v>
      </c>
      <c r="L30" s="297"/>
      <c r="M30" s="1"/>
      <c r="N30" s="445"/>
    </row>
    <row r="31" spans="1:14" ht="27.4" customHeight="1">
      <c r="A31" s="442">
        <v>21</v>
      </c>
      <c r="B31" s="437" t="s">
        <v>1601</v>
      </c>
      <c r="C31" s="438"/>
      <c r="D31" s="439"/>
      <c r="E31" s="443" t="s">
        <v>1602</v>
      </c>
      <c r="F31" s="441" t="s">
        <v>674</v>
      </c>
      <c r="G31" s="441">
        <v>1</v>
      </c>
      <c r="H31" s="573"/>
      <c r="I31" s="573"/>
      <c r="J31" s="477">
        <f t="shared" si="0"/>
        <v>0</v>
      </c>
      <c r="K31" s="478">
        <f t="shared" si="1"/>
        <v>0</v>
      </c>
      <c r="L31" s="297"/>
      <c r="M31" s="1"/>
      <c r="N31" s="445"/>
    </row>
    <row r="32" spans="1:14" ht="32.65" customHeight="1">
      <c r="A32" s="442">
        <v>22</v>
      </c>
      <c r="B32" s="437" t="s">
        <v>1603</v>
      </c>
      <c r="C32" s="438"/>
      <c r="D32" s="439"/>
      <c r="E32" s="443" t="s">
        <v>1604</v>
      </c>
      <c r="F32" s="441" t="s">
        <v>674</v>
      </c>
      <c r="G32" s="441">
        <v>2</v>
      </c>
      <c r="H32" s="573"/>
      <c r="I32" s="573"/>
      <c r="J32" s="477">
        <f t="shared" si="0"/>
        <v>0</v>
      </c>
      <c r="K32" s="478">
        <f t="shared" si="1"/>
        <v>0</v>
      </c>
      <c r="L32" s="297"/>
      <c r="M32" s="1"/>
      <c r="N32" s="445"/>
    </row>
    <row r="33" spans="1:14" ht="35.25" customHeight="1">
      <c r="A33" s="442">
        <v>23</v>
      </c>
      <c r="B33" s="437" t="s">
        <v>1605</v>
      </c>
      <c r="C33" s="438"/>
      <c r="D33" s="439"/>
      <c r="E33" s="443" t="s">
        <v>1606</v>
      </c>
      <c r="F33" s="441" t="s">
        <v>674</v>
      </c>
      <c r="G33" s="441">
        <v>1</v>
      </c>
      <c r="H33" s="573"/>
      <c r="I33" s="573"/>
      <c r="J33" s="477">
        <f t="shared" si="0"/>
        <v>0</v>
      </c>
      <c r="K33" s="478">
        <f t="shared" si="1"/>
        <v>0</v>
      </c>
      <c r="L33" s="297"/>
      <c r="M33" s="1"/>
      <c r="N33" s="445"/>
    </row>
    <row r="34" spans="1:14" ht="23.45" customHeight="1">
      <c r="A34" s="442">
        <v>24</v>
      </c>
      <c r="B34" s="437" t="s">
        <v>1607</v>
      </c>
      <c r="C34" s="438"/>
      <c r="D34" s="439"/>
      <c r="E34" s="443" t="s">
        <v>1608</v>
      </c>
      <c r="F34" s="441"/>
      <c r="G34" s="441"/>
      <c r="H34" s="476"/>
      <c r="I34" s="477"/>
      <c r="J34" s="477"/>
      <c r="K34" s="478"/>
      <c r="L34" s="297"/>
      <c r="M34" s="1"/>
      <c r="N34" s="445"/>
    </row>
    <row r="35" spans="1:14" ht="26.1" customHeight="1">
      <c r="A35" s="442">
        <v>25</v>
      </c>
      <c r="B35" s="437" t="s">
        <v>1609</v>
      </c>
      <c r="C35" s="438"/>
      <c r="D35" s="439"/>
      <c r="E35" s="443" t="s">
        <v>1610</v>
      </c>
      <c r="F35" s="441" t="s">
        <v>663</v>
      </c>
      <c r="G35" s="441">
        <v>1</v>
      </c>
      <c r="H35" s="573"/>
      <c r="I35" s="573"/>
      <c r="J35" s="477">
        <f t="shared" si="0"/>
        <v>0</v>
      </c>
      <c r="K35" s="478">
        <f t="shared" si="1"/>
        <v>0</v>
      </c>
      <c r="L35" s="297"/>
      <c r="M35" s="1"/>
      <c r="N35" s="445"/>
    </row>
    <row r="36" spans="1:14" ht="24.2" customHeight="1">
      <c r="A36" s="442">
        <v>26</v>
      </c>
      <c r="B36" s="437" t="s">
        <v>1611</v>
      </c>
      <c r="C36" s="438"/>
      <c r="D36" s="439"/>
      <c r="E36" s="443" t="s">
        <v>1612</v>
      </c>
      <c r="F36" s="441" t="s">
        <v>663</v>
      </c>
      <c r="G36" s="441">
        <v>1</v>
      </c>
      <c r="H36" s="573"/>
      <c r="I36" s="573"/>
      <c r="J36" s="477">
        <f t="shared" si="0"/>
        <v>0</v>
      </c>
      <c r="K36" s="478">
        <f t="shared" si="1"/>
        <v>0</v>
      </c>
      <c r="L36" s="297"/>
      <c r="M36" s="1"/>
      <c r="N36" s="445"/>
    </row>
    <row r="37" spans="1:14" ht="24.2" customHeight="1">
      <c r="A37" s="442">
        <v>27</v>
      </c>
      <c r="B37" s="437" t="s">
        <v>1613</v>
      </c>
      <c r="C37" s="438"/>
      <c r="D37" s="439"/>
      <c r="E37" s="443" t="s">
        <v>1614</v>
      </c>
      <c r="F37" s="441" t="s">
        <v>663</v>
      </c>
      <c r="G37" s="441">
        <v>1</v>
      </c>
      <c r="H37" s="573"/>
      <c r="I37" s="573"/>
      <c r="J37" s="477">
        <f t="shared" si="0"/>
        <v>0</v>
      </c>
      <c r="K37" s="478">
        <f t="shared" si="1"/>
        <v>0</v>
      </c>
      <c r="L37" s="297"/>
      <c r="M37" s="1"/>
      <c r="N37" s="445"/>
    </row>
    <row r="38" spans="1:14" ht="24.2" customHeight="1">
      <c r="A38" s="442">
        <v>28</v>
      </c>
      <c r="B38" s="437" t="s">
        <v>1615</v>
      </c>
      <c r="C38" s="438"/>
      <c r="D38" s="439"/>
      <c r="E38" s="443" t="s">
        <v>1616</v>
      </c>
      <c r="F38" s="441" t="s">
        <v>663</v>
      </c>
      <c r="G38" s="441">
        <v>1</v>
      </c>
      <c r="H38" s="573"/>
      <c r="I38" s="573"/>
      <c r="J38" s="479">
        <f>G38*H38</f>
        <v>0</v>
      </c>
      <c r="K38" s="480">
        <f>G38*I38</f>
        <v>0</v>
      </c>
      <c r="L38" s="297"/>
      <c r="M38" s="1"/>
      <c r="N38" s="445"/>
    </row>
    <row r="39" spans="1:14" ht="24.2" customHeight="1">
      <c r="A39" s="442">
        <v>29</v>
      </c>
      <c r="B39" s="437" t="s">
        <v>1617</v>
      </c>
      <c r="C39" s="438"/>
      <c r="D39" s="439"/>
      <c r="E39" s="443" t="s">
        <v>1618</v>
      </c>
      <c r="F39" s="441" t="s">
        <v>663</v>
      </c>
      <c r="G39" s="441">
        <v>1</v>
      </c>
      <c r="H39" s="573"/>
      <c r="I39" s="573"/>
      <c r="J39" s="479">
        <f>G39*H39</f>
        <v>0</v>
      </c>
      <c r="K39" s="480">
        <f>G39*I39</f>
        <v>0</v>
      </c>
      <c r="L39" s="297"/>
      <c r="M39" s="1"/>
      <c r="N39" s="445"/>
    </row>
    <row r="40" spans="1:14" ht="24.2" customHeight="1">
      <c r="A40" s="442">
        <v>30</v>
      </c>
      <c r="B40" s="437" t="s">
        <v>1619</v>
      </c>
      <c r="C40" s="438"/>
      <c r="D40" s="439"/>
      <c r="E40" s="443" t="s">
        <v>1620</v>
      </c>
      <c r="F40" s="441" t="s">
        <v>663</v>
      </c>
      <c r="G40" s="441">
        <v>1</v>
      </c>
      <c r="H40" s="573"/>
      <c r="I40" s="573"/>
      <c r="J40" s="479">
        <f>G40*H40</f>
        <v>0</v>
      </c>
      <c r="K40" s="480">
        <f>G40*I40</f>
        <v>0</v>
      </c>
      <c r="L40" s="297"/>
      <c r="M40" s="1"/>
      <c r="N40" s="445"/>
    </row>
    <row r="41" spans="1:14" ht="24.2" customHeight="1">
      <c r="A41" s="442">
        <v>31</v>
      </c>
      <c r="B41" s="437" t="s">
        <v>1621</v>
      </c>
      <c r="C41" s="438"/>
      <c r="D41" s="439"/>
      <c r="E41" s="443" t="s">
        <v>1622</v>
      </c>
      <c r="F41" s="441" t="s">
        <v>663</v>
      </c>
      <c r="G41" s="441">
        <v>1</v>
      </c>
      <c r="H41" s="573"/>
      <c r="I41" s="573"/>
      <c r="J41" s="479">
        <f>G41*H41</f>
        <v>0</v>
      </c>
      <c r="K41" s="480">
        <f>G41*I41</f>
        <v>0</v>
      </c>
      <c r="L41" s="297"/>
      <c r="M41" s="1"/>
      <c r="N41" s="445"/>
    </row>
    <row r="42" spans="1:14" ht="21.6" customHeight="1">
      <c r="A42" s="442">
        <v>32</v>
      </c>
      <c r="B42" s="437" t="s">
        <v>1623</v>
      </c>
      <c r="C42" s="438"/>
      <c r="D42" s="439"/>
      <c r="E42" s="443" t="s">
        <v>1624</v>
      </c>
      <c r="F42" s="441" t="s">
        <v>663</v>
      </c>
      <c r="G42" s="441">
        <v>1</v>
      </c>
      <c r="H42" s="573"/>
      <c r="I42" s="573"/>
      <c r="J42" s="477">
        <f>H42*G42</f>
        <v>0</v>
      </c>
      <c r="K42" s="478">
        <f>I42*G42</f>
        <v>0</v>
      </c>
      <c r="L42" s="297"/>
      <c r="M42" s="1"/>
      <c r="N42" s="445"/>
    </row>
    <row r="43" spans="1:14" ht="33" customHeight="1">
      <c r="A43" s="442">
        <v>33</v>
      </c>
      <c r="B43" s="437" t="s">
        <v>1625</v>
      </c>
      <c r="C43" s="438"/>
      <c r="D43" s="439"/>
      <c r="E43" s="443" t="s">
        <v>1626</v>
      </c>
      <c r="F43" s="441" t="s">
        <v>663</v>
      </c>
      <c r="G43" s="441">
        <v>1</v>
      </c>
      <c r="H43" s="573"/>
      <c r="I43" s="573"/>
      <c r="J43" s="477">
        <f>H43*G43</f>
        <v>0</v>
      </c>
      <c r="K43" s="478">
        <f>I43*G43</f>
        <v>0</v>
      </c>
      <c r="L43" s="297"/>
      <c r="M43" s="1"/>
      <c r="N43" s="445"/>
    </row>
    <row r="44" spans="1:14" ht="12.95" customHeight="1" thickBot="1">
      <c r="A44" s="448"/>
      <c r="B44" s="449"/>
      <c r="C44" s="450" t="s">
        <v>21</v>
      </c>
      <c r="D44" s="451"/>
      <c r="E44" s="452" t="s">
        <v>21</v>
      </c>
      <c r="F44" s="453" t="s">
        <v>21</v>
      </c>
      <c r="G44" s="454" t="s">
        <v>21</v>
      </c>
      <c r="H44" s="481"/>
      <c r="I44" s="482"/>
      <c r="J44" s="483"/>
      <c r="K44" s="484"/>
      <c r="L44" s="333"/>
    </row>
    <row r="45" spans="1:14" ht="12" customHeight="1">
      <c r="A45" s="455" t="s">
        <v>1627</v>
      </c>
      <c r="B45" s="347"/>
      <c r="C45" s="456"/>
      <c r="D45" s="364"/>
      <c r="E45" s="365"/>
      <c r="F45" s="457"/>
      <c r="G45" s="458"/>
      <c r="H45" s="485"/>
      <c r="I45" s="486"/>
      <c r="J45" s="486" t="s">
        <v>21</v>
      </c>
      <c r="K45" s="486"/>
      <c r="L45" s="333"/>
    </row>
    <row r="46" spans="1:14" ht="12" customHeight="1">
      <c r="A46" s="282"/>
      <c r="B46" s="282"/>
      <c r="C46" s="282"/>
      <c r="D46" s="282" t="s">
        <v>21</v>
      </c>
      <c r="E46" s="282"/>
      <c r="F46" s="282"/>
      <c r="G46" s="282"/>
      <c r="H46" s="468"/>
      <c r="I46" s="486"/>
      <c r="J46" s="486"/>
      <c r="K46" s="486"/>
      <c r="L46" s="289"/>
    </row>
    <row r="47" spans="1:14" ht="12" customHeight="1">
      <c r="A47" s="459"/>
      <c r="B47" s="460"/>
      <c r="C47" s="461"/>
      <c r="D47" s="461"/>
      <c r="E47" s="461"/>
      <c r="F47" s="461"/>
      <c r="G47" s="462" t="str">
        <f>A8</f>
        <v xml:space="preserve"> </v>
      </c>
      <c r="H47" s="630" t="s">
        <v>1517</v>
      </c>
      <c r="I47" s="630"/>
      <c r="J47" s="476">
        <f>SUM(J11:J44)</f>
        <v>0</v>
      </c>
      <c r="K47" s="486"/>
      <c r="L47" s="289"/>
    </row>
    <row r="48" spans="1:14" ht="12" customHeight="1">
      <c r="A48" s="463"/>
      <c r="B48" s="289"/>
      <c r="C48" s="289"/>
      <c r="D48" s="289"/>
      <c r="E48" s="289"/>
      <c r="F48" s="289"/>
      <c r="G48" s="289"/>
      <c r="H48" s="631" t="s">
        <v>1518</v>
      </c>
      <c r="I48" s="631"/>
      <c r="J48" s="487">
        <f>SUM(K11:K44)</f>
        <v>0</v>
      </c>
      <c r="K48" s="488"/>
      <c r="L48" s="289"/>
    </row>
    <row r="49" spans="1:12" ht="12" customHeight="1">
      <c r="A49" s="464"/>
      <c r="B49" s="465"/>
      <c r="C49" s="465"/>
      <c r="D49" s="465"/>
      <c r="E49" s="465"/>
      <c r="F49" s="465"/>
      <c r="G49" s="465"/>
      <c r="H49" s="625" t="s">
        <v>1519</v>
      </c>
      <c r="I49" s="625"/>
      <c r="J49" s="489">
        <f>SUM(J47:J48)</f>
        <v>0</v>
      </c>
      <c r="K49" s="488"/>
      <c r="L49" s="289"/>
    </row>
    <row r="50" spans="1:12" ht="12" customHeight="1"/>
    <row r="51" spans="1:12" ht="12" customHeight="1"/>
  </sheetData>
  <mergeCells count="7">
    <mergeCell ref="H49:I49"/>
    <mergeCell ref="A9:A10"/>
    <mergeCell ref="E9:E10"/>
    <mergeCell ref="H9:I9"/>
    <mergeCell ref="J9:K9"/>
    <mergeCell ref="H47:I47"/>
    <mergeCell ref="H48:I48"/>
  </mergeCells>
  <printOptions horizontalCentered="1"/>
  <pageMargins left="0.11811023622047245" right="0.11811023622047245" top="0.19685039370078741" bottom="0.39370078740157483" header="0.31496062992125984" footer="0.31496062992125984"/>
  <pageSetup paperSize="9" scale="6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161"/>
  <sheetViews>
    <sheetView topLeftCell="A22" workbookViewId="0">
      <selection activeCell="N46" sqref="N46"/>
    </sheetView>
  </sheetViews>
  <sheetFormatPr defaultRowHeight="12.75"/>
  <cols>
    <col min="1" max="1" width="6.33203125" style="279" customWidth="1"/>
    <col min="2" max="3" width="8.33203125" style="279" customWidth="1"/>
    <col min="4" max="4" width="12.1640625" style="279" customWidth="1"/>
    <col min="5" max="5" width="60.5" style="279" customWidth="1"/>
    <col min="6" max="6" width="8.33203125" style="279" customWidth="1"/>
    <col min="7" max="7" width="9.33203125" style="279"/>
    <col min="8" max="11" width="15.83203125" style="552" customWidth="1"/>
    <col min="12" max="256" width="9.33203125" style="279"/>
    <col min="257" max="257" width="6.33203125" style="279" customWidth="1"/>
    <col min="258" max="259" width="8.33203125" style="279" customWidth="1"/>
    <col min="260" max="260" width="12.1640625" style="279" customWidth="1"/>
    <col min="261" max="261" width="60.5" style="279" customWidth="1"/>
    <col min="262" max="262" width="8.33203125" style="279" customWidth="1"/>
    <col min="263" max="263" width="9.33203125" style="279"/>
    <col min="264" max="265" width="10.1640625" style="279" customWidth="1"/>
    <col min="266" max="266" width="12" style="279" customWidth="1"/>
    <col min="267" max="267" width="10.1640625" style="279" customWidth="1"/>
    <col min="268" max="512" width="9.33203125" style="279"/>
    <col min="513" max="513" width="6.33203125" style="279" customWidth="1"/>
    <col min="514" max="515" width="8.33203125" style="279" customWidth="1"/>
    <col min="516" max="516" width="12.1640625" style="279" customWidth="1"/>
    <col min="517" max="517" width="60.5" style="279" customWidth="1"/>
    <col min="518" max="518" width="8.33203125" style="279" customWidth="1"/>
    <col min="519" max="519" width="9.33203125" style="279"/>
    <col min="520" max="521" width="10.1640625" style="279" customWidth="1"/>
    <col min="522" max="522" width="12" style="279" customWidth="1"/>
    <col min="523" max="523" width="10.1640625" style="279" customWidth="1"/>
    <col min="524" max="768" width="9.33203125" style="279"/>
    <col min="769" max="769" width="6.33203125" style="279" customWidth="1"/>
    <col min="770" max="771" width="8.33203125" style="279" customWidth="1"/>
    <col min="772" max="772" width="12.1640625" style="279" customWidth="1"/>
    <col min="773" max="773" width="60.5" style="279" customWidth="1"/>
    <col min="774" max="774" width="8.33203125" style="279" customWidth="1"/>
    <col min="775" max="775" width="9.33203125" style="279"/>
    <col min="776" max="777" width="10.1640625" style="279" customWidth="1"/>
    <col min="778" max="778" width="12" style="279" customWidth="1"/>
    <col min="779" max="779" width="10.1640625" style="279" customWidth="1"/>
    <col min="780" max="1024" width="9.33203125" style="279"/>
    <col min="1025" max="1025" width="6.33203125" style="279" customWidth="1"/>
    <col min="1026" max="1027" width="8.33203125" style="279" customWidth="1"/>
    <col min="1028" max="1028" width="12.1640625" style="279" customWidth="1"/>
    <col min="1029" max="1029" width="60.5" style="279" customWidth="1"/>
    <col min="1030" max="1030" width="8.33203125" style="279" customWidth="1"/>
    <col min="1031" max="1031" width="9.33203125" style="279"/>
    <col min="1032" max="1033" width="10.1640625" style="279" customWidth="1"/>
    <col min="1034" max="1034" width="12" style="279" customWidth="1"/>
    <col min="1035" max="1035" width="10.1640625" style="279" customWidth="1"/>
    <col min="1036" max="1280" width="9.33203125" style="279"/>
    <col min="1281" max="1281" width="6.33203125" style="279" customWidth="1"/>
    <col min="1282" max="1283" width="8.33203125" style="279" customWidth="1"/>
    <col min="1284" max="1284" width="12.1640625" style="279" customWidth="1"/>
    <col min="1285" max="1285" width="60.5" style="279" customWidth="1"/>
    <col min="1286" max="1286" width="8.33203125" style="279" customWidth="1"/>
    <col min="1287" max="1287" width="9.33203125" style="279"/>
    <col min="1288" max="1289" width="10.1640625" style="279" customWidth="1"/>
    <col min="1290" max="1290" width="12" style="279" customWidth="1"/>
    <col min="1291" max="1291" width="10.1640625" style="279" customWidth="1"/>
    <col min="1292" max="1536" width="9.33203125" style="279"/>
    <col min="1537" max="1537" width="6.33203125" style="279" customWidth="1"/>
    <col min="1538" max="1539" width="8.33203125" style="279" customWidth="1"/>
    <col min="1540" max="1540" width="12.1640625" style="279" customWidth="1"/>
    <col min="1541" max="1541" width="60.5" style="279" customWidth="1"/>
    <col min="1542" max="1542" width="8.33203125" style="279" customWidth="1"/>
    <col min="1543" max="1543" width="9.33203125" style="279"/>
    <col min="1544" max="1545" width="10.1640625" style="279" customWidth="1"/>
    <col min="1546" max="1546" width="12" style="279" customWidth="1"/>
    <col min="1547" max="1547" width="10.1640625" style="279" customWidth="1"/>
    <col min="1548" max="1792" width="9.33203125" style="279"/>
    <col min="1793" max="1793" width="6.33203125" style="279" customWidth="1"/>
    <col min="1794" max="1795" width="8.33203125" style="279" customWidth="1"/>
    <col min="1796" max="1796" width="12.1640625" style="279" customWidth="1"/>
    <col min="1797" max="1797" width="60.5" style="279" customWidth="1"/>
    <col min="1798" max="1798" width="8.33203125" style="279" customWidth="1"/>
    <col min="1799" max="1799" width="9.33203125" style="279"/>
    <col min="1800" max="1801" width="10.1640625" style="279" customWidth="1"/>
    <col min="1802" max="1802" width="12" style="279" customWidth="1"/>
    <col min="1803" max="1803" width="10.1640625" style="279" customWidth="1"/>
    <col min="1804" max="2048" width="9.33203125" style="279"/>
    <col min="2049" max="2049" width="6.33203125" style="279" customWidth="1"/>
    <col min="2050" max="2051" width="8.33203125" style="279" customWidth="1"/>
    <col min="2052" max="2052" width="12.1640625" style="279" customWidth="1"/>
    <col min="2053" max="2053" width="60.5" style="279" customWidth="1"/>
    <col min="2054" max="2054" width="8.33203125" style="279" customWidth="1"/>
    <col min="2055" max="2055" width="9.33203125" style="279"/>
    <col min="2056" max="2057" width="10.1640625" style="279" customWidth="1"/>
    <col min="2058" max="2058" width="12" style="279" customWidth="1"/>
    <col min="2059" max="2059" width="10.1640625" style="279" customWidth="1"/>
    <col min="2060" max="2304" width="9.33203125" style="279"/>
    <col min="2305" max="2305" width="6.33203125" style="279" customWidth="1"/>
    <col min="2306" max="2307" width="8.33203125" style="279" customWidth="1"/>
    <col min="2308" max="2308" width="12.1640625" style="279" customWidth="1"/>
    <col min="2309" max="2309" width="60.5" style="279" customWidth="1"/>
    <col min="2310" max="2310" width="8.33203125" style="279" customWidth="1"/>
    <col min="2311" max="2311" width="9.33203125" style="279"/>
    <col min="2312" max="2313" width="10.1640625" style="279" customWidth="1"/>
    <col min="2314" max="2314" width="12" style="279" customWidth="1"/>
    <col min="2315" max="2315" width="10.1640625" style="279" customWidth="1"/>
    <col min="2316" max="2560" width="9.33203125" style="279"/>
    <col min="2561" max="2561" width="6.33203125" style="279" customWidth="1"/>
    <col min="2562" max="2563" width="8.33203125" style="279" customWidth="1"/>
    <col min="2564" max="2564" width="12.1640625" style="279" customWidth="1"/>
    <col min="2565" max="2565" width="60.5" style="279" customWidth="1"/>
    <col min="2566" max="2566" width="8.33203125" style="279" customWidth="1"/>
    <col min="2567" max="2567" width="9.33203125" style="279"/>
    <col min="2568" max="2569" width="10.1640625" style="279" customWidth="1"/>
    <col min="2570" max="2570" width="12" style="279" customWidth="1"/>
    <col min="2571" max="2571" width="10.1640625" style="279" customWidth="1"/>
    <col min="2572" max="2816" width="9.33203125" style="279"/>
    <col min="2817" max="2817" width="6.33203125" style="279" customWidth="1"/>
    <col min="2818" max="2819" width="8.33203125" style="279" customWidth="1"/>
    <col min="2820" max="2820" width="12.1640625" style="279" customWidth="1"/>
    <col min="2821" max="2821" width="60.5" style="279" customWidth="1"/>
    <col min="2822" max="2822" width="8.33203125" style="279" customWidth="1"/>
    <col min="2823" max="2823" width="9.33203125" style="279"/>
    <col min="2824" max="2825" width="10.1640625" style="279" customWidth="1"/>
    <col min="2826" max="2826" width="12" style="279" customWidth="1"/>
    <col min="2827" max="2827" width="10.1640625" style="279" customWidth="1"/>
    <col min="2828" max="3072" width="9.33203125" style="279"/>
    <col min="3073" max="3073" width="6.33203125" style="279" customWidth="1"/>
    <col min="3074" max="3075" width="8.33203125" style="279" customWidth="1"/>
    <col min="3076" max="3076" width="12.1640625" style="279" customWidth="1"/>
    <col min="3077" max="3077" width="60.5" style="279" customWidth="1"/>
    <col min="3078" max="3078" width="8.33203125" style="279" customWidth="1"/>
    <col min="3079" max="3079" width="9.33203125" style="279"/>
    <col min="3080" max="3081" width="10.1640625" style="279" customWidth="1"/>
    <col min="3082" max="3082" width="12" style="279" customWidth="1"/>
    <col min="3083" max="3083" width="10.1640625" style="279" customWidth="1"/>
    <col min="3084" max="3328" width="9.33203125" style="279"/>
    <col min="3329" max="3329" width="6.33203125" style="279" customWidth="1"/>
    <col min="3330" max="3331" width="8.33203125" style="279" customWidth="1"/>
    <col min="3332" max="3332" width="12.1640625" style="279" customWidth="1"/>
    <col min="3333" max="3333" width="60.5" style="279" customWidth="1"/>
    <col min="3334" max="3334" width="8.33203125" style="279" customWidth="1"/>
    <col min="3335" max="3335" width="9.33203125" style="279"/>
    <col min="3336" max="3337" width="10.1640625" style="279" customWidth="1"/>
    <col min="3338" max="3338" width="12" style="279" customWidth="1"/>
    <col min="3339" max="3339" width="10.1640625" style="279" customWidth="1"/>
    <col min="3340" max="3584" width="9.33203125" style="279"/>
    <col min="3585" max="3585" width="6.33203125" style="279" customWidth="1"/>
    <col min="3586" max="3587" width="8.33203125" style="279" customWidth="1"/>
    <col min="3588" max="3588" width="12.1640625" style="279" customWidth="1"/>
    <col min="3589" max="3589" width="60.5" style="279" customWidth="1"/>
    <col min="3590" max="3590" width="8.33203125" style="279" customWidth="1"/>
    <col min="3591" max="3591" width="9.33203125" style="279"/>
    <col min="3592" max="3593" width="10.1640625" style="279" customWidth="1"/>
    <col min="3594" max="3594" width="12" style="279" customWidth="1"/>
    <col min="3595" max="3595" width="10.1640625" style="279" customWidth="1"/>
    <col min="3596" max="3840" width="9.33203125" style="279"/>
    <col min="3841" max="3841" width="6.33203125" style="279" customWidth="1"/>
    <col min="3842" max="3843" width="8.33203125" style="279" customWidth="1"/>
    <col min="3844" max="3844" width="12.1640625" style="279" customWidth="1"/>
    <col min="3845" max="3845" width="60.5" style="279" customWidth="1"/>
    <col min="3846" max="3846" width="8.33203125" style="279" customWidth="1"/>
    <col min="3847" max="3847" width="9.33203125" style="279"/>
    <col min="3848" max="3849" width="10.1640625" style="279" customWidth="1"/>
    <col min="3850" max="3850" width="12" style="279" customWidth="1"/>
    <col min="3851" max="3851" width="10.1640625" style="279" customWidth="1"/>
    <col min="3852" max="4096" width="9.33203125" style="279"/>
    <col min="4097" max="4097" width="6.33203125" style="279" customWidth="1"/>
    <col min="4098" max="4099" width="8.33203125" style="279" customWidth="1"/>
    <col min="4100" max="4100" width="12.1640625" style="279" customWidth="1"/>
    <col min="4101" max="4101" width="60.5" style="279" customWidth="1"/>
    <col min="4102" max="4102" width="8.33203125" style="279" customWidth="1"/>
    <col min="4103" max="4103" width="9.33203125" style="279"/>
    <col min="4104" max="4105" width="10.1640625" style="279" customWidth="1"/>
    <col min="4106" max="4106" width="12" style="279" customWidth="1"/>
    <col min="4107" max="4107" width="10.1640625" style="279" customWidth="1"/>
    <col min="4108" max="4352" width="9.33203125" style="279"/>
    <col min="4353" max="4353" width="6.33203125" style="279" customWidth="1"/>
    <col min="4354" max="4355" width="8.33203125" style="279" customWidth="1"/>
    <col min="4356" max="4356" width="12.1640625" style="279" customWidth="1"/>
    <col min="4357" max="4357" width="60.5" style="279" customWidth="1"/>
    <col min="4358" max="4358" width="8.33203125" style="279" customWidth="1"/>
    <col min="4359" max="4359" width="9.33203125" style="279"/>
    <col min="4360" max="4361" width="10.1640625" style="279" customWidth="1"/>
    <col min="4362" max="4362" width="12" style="279" customWidth="1"/>
    <col min="4363" max="4363" width="10.1640625" style="279" customWidth="1"/>
    <col min="4364" max="4608" width="9.33203125" style="279"/>
    <col min="4609" max="4609" width="6.33203125" style="279" customWidth="1"/>
    <col min="4610" max="4611" width="8.33203125" style="279" customWidth="1"/>
    <col min="4612" max="4612" width="12.1640625" style="279" customWidth="1"/>
    <col min="4613" max="4613" width="60.5" style="279" customWidth="1"/>
    <col min="4614" max="4614" width="8.33203125" style="279" customWidth="1"/>
    <col min="4615" max="4615" width="9.33203125" style="279"/>
    <col min="4616" max="4617" width="10.1640625" style="279" customWidth="1"/>
    <col min="4618" max="4618" width="12" style="279" customWidth="1"/>
    <col min="4619" max="4619" width="10.1640625" style="279" customWidth="1"/>
    <col min="4620" max="4864" width="9.33203125" style="279"/>
    <col min="4865" max="4865" width="6.33203125" style="279" customWidth="1"/>
    <col min="4866" max="4867" width="8.33203125" style="279" customWidth="1"/>
    <col min="4868" max="4868" width="12.1640625" style="279" customWidth="1"/>
    <col min="4869" max="4869" width="60.5" style="279" customWidth="1"/>
    <col min="4870" max="4870" width="8.33203125" style="279" customWidth="1"/>
    <col min="4871" max="4871" width="9.33203125" style="279"/>
    <col min="4872" max="4873" width="10.1640625" style="279" customWidth="1"/>
    <col min="4874" max="4874" width="12" style="279" customWidth="1"/>
    <col min="4875" max="4875" width="10.1640625" style="279" customWidth="1"/>
    <col min="4876" max="5120" width="9.33203125" style="279"/>
    <col min="5121" max="5121" width="6.33203125" style="279" customWidth="1"/>
    <col min="5122" max="5123" width="8.33203125" style="279" customWidth="1"/>
    <col min="5124" max="5124" width="12.1640625" style="279" customWidth="1"/>
    <col min="5125" max="5125" width="60.5" style="279" customWidth="1"/>
    <col min="5126" max="5126" width="8.33203125" style="279" customWidth="1"/>
    <col min="5127" max="5127" width="9.33203125" style="279"/>
    <col min="5128" max="5129" width="10.1640625" style="279" customWidth="1"/>
    <col min="5130" max="5130" width="12" style="279" customWidth="1"/>
    <col min="5131" max="5131" width="10.1640625" style="279" customWidth="1"/>
    <col min="5132" max="5376" width="9.33203125" style="279"/>
    <col min="5377" max="5377" width="6.33203125" style="279" customWidth="1"/>
    <col min="5378" max="5379" width="8.33203125" style="279" customWidth="1"/>
    <col min="5380" max="5380" width="12.1640625" style="279" customWidth="1"/>
    <col min="5381" max="5381" width="60.5" style="279" customWidth="1"/>
    <col min="5382" max="5382" width="8.33203125" style="279" customWidth="1"/>
    <col min="5383" max="5383" width="9.33203125" style="279"/>
    <col min="5384" max="5385" width="10.1640625" style="279" customWidth="1"/>
    <col min="5386" max="5386" width="12" style="279" customWidth="1"/>
    <col min="5387" max="5387" width="10.1640625" style="279" customWidth="1"/>
    <col min="5388" max="5632" width="9.33203125" style="279"/>
    <col min="5633" max="5633" width="6.33203125" style="279" customWidth="1"/>
    <col min="5634" max="5635" width="8.33203125" style="279" customWidth="1"/>
    <col min="5636" max="5636" width="12.1640625" style="279" customWidth="1"/>
    <col min="5637" max="5637" width="60.5" style="279" customWidth="1"/>
    <col min="5638" max="5638" width="8.33203125" style="279" customWidth="1"/>
    <col min="5639" max="5639" width="9.33203125" style="279"/>
    <col min="5640" max="5641" width="10.1640625" style="279" customWidth="1"/>
    <col min="5642" max="5642" width="12" style="279" customWidth="1"/>
    <col min="5643" max="5643" width="10.1640625" style="279" customWidth="1"/>
    <col min="5644" max="5888" width="9.33203125" style="279"/>
    <col min="5889" max="5889" width="6.33203125" style="279" customWidth="1"/>
    <col min="5890" max="5891" width="8.33203125" style="279" customWidth="1"/>
    <col min="5892" max="5892" width="12.1640625" style="279" customWidth="1"/>
    <col min="5893" max="5893" width="60.5" style="279" customWidth="1"/>
    <col min="5894" max="5894" width="8.33203125" style="279" customWidth="1"/>
    <col min="5895" max="5895" width="9.33203125" style="279"/>
    <col min="5896" max="5897" width="10.1640625" style="279" customWidth="1"/>
    <col min="5898" max="5898" width="12" style="279" customWidth="1"/>
    <col min="5899" max="5899" width="10.1640625" style="279" customWidth="1"/>
    <col min="5900" max="6144" width="9.33203125" style="279"/>
    <col min="6145" max="6145" width="6.33203125" style="279" customWidth="1"/>
    <col min="6146" max="6147" width="8.33203125" style="279" customWidth="1"/>
    <col min="6148" max="6148" width="12.1640625" style="279" customWidth="1"/>
    <col min="6149" max="6149" width="60.5" style="279" customWidth="1"/>
    <col min="6150" max="6150" width="8.33203125" style="279" customWidth="1"/>
    <col min="6151" max="6151" width="9.33203125" style="279"/>
    <col min="6152" max="6153" width="10.1640625" style="279" customWidth="1"/>
    <col min="6154" max="6154" width="12" style="279" customWidth="1"/>
    <col min="6155" max="6155" width="10.1640625" style="279" customWidth="1"/>
    <col min="6156" max="6400" width="9.33203125" style="279"/>
    <col min="6401" max="6401" width="6.33203125" style="279" customWidth="1"/>
    <col min="6402" max="6403" width="8.33203125" style="279" customWidth="1"/>
    <col min="6404" max="6404" width="12.1640625" style="279" customWidth="1"/>
    <col min="6405" max="6405" width="60.5" style="279" customWidth="1"/>
    <col min="6406" max="6406" width="8.33203125" style="279" customWidth="1"/>
    <col min="6407" max="6407" width="9.33203125" style="279"/>
    <col min="6408" max="6409" width="10.1640625" style="279" customWidth="1"/>
    <col min="6410" max="6410" width="12" style="279" customWidth="1"/>
    <col min="6411" max="6411" width="10.1640625" style="279" customWidth="1"/>
    <col min="6412" max="6656" width="9.33203125" style="279"/>
    <col min="6657" max="6657" width="6.33203125" style="279" customWidth="1"/>
    <col min="6658" max="6659" width="8.33203125" style="279" customWidth="1"/>
    <col min="6660" max="6660" width="12.1640625" style="279" customWidth="1"/>
    <col min="6661" max="6661" width="60.5" style="279" customWidth="1"/>
    <col min="6662" max="6662" width="8.33203125" style="279" customWidth="1"/>
    <col min="6663" max="6663" width="9.33203125" style="279"/>
    <col min="6664" max="6665" width="10.1640625" style="279" customWidth="1"/>
    <col min="6666" max="6666" width="12" style="279" customWidth="1"/>
    <col min="6667" max="6667" width="10.1640625" style="279" customWidth="1"/>
    <col min="6668" max="6912" width="9.33203125" style="279"/>
    <col min="6913" max="6913" width="6.33203125" style="279" customWidth="1"/>
    <col min="6914" max="6915" width="8.33203125" style="279" customWidth="1"/>
    <col min="6916" max="6916" width="12.1640625" style="279" customWidth="1"/>
    <col min="6917" max="6917" width="60.5" style="279" customWidth="1"/>
    <col min="6918" max="6918" width="8.33203125" style="279" customWidth="1"/>
    <col min="6919" max="6919" width="9.33203125" style="279"/>
    <col min="6920" max="6921" width="10.1640625" style="279" customWidth="1"/>
    <col min="6922" max="6922" width="12" style="279" customWidth="1"/>
    <col min="6923" max="6923" width="10.1640625" style="279" customWidth="1"/>
    <col min="6924" max="7168" width="9.33203125" style="279"/>
    <col min="7169" max="7169" width="6.33203125" style="279" customWidth="1"/>
    <col min="7170" max="7171" width="8.33203125" style="279" customWidth="1"/>
    <col min="7172" max="7172" width="12.1640625" style="279" customWidth="1"/>
    <col min="7173" max="7173" width="60.5" style="279" customWidth="1"/>
    <col min="7174" max="7174" width="8.33203125" style="279" customWidth="1"/>
    <col min="7175" max="7175" width="9.33203125" style="279"/>
    <col min="7176" max="7177" width="10.1640625" style="279" customWidth="1"/>
    <col min="7178" max="7178" width="12" style="279" customWidth="1"/>
    <col min="7179" max="7179" width="10.1640625" style="279" customWidth="1"/>
    <col min="7180" max="7424" width="9.33203125" style="279"/>
    <col min="7425" max="7425" width="6.33203125" style="279" customWidth="1"/>
    <col min="7426" max="7427" width="8.33203125" style="279" customWidth="1"/>
    <col min="7428" max="7428" width="12.1640625" style="279" customWidth="1"/>
    <col min="7429" max="7429" width="60.5" style="279" customWidth="1"/>
    <col min="7430" max="7430" width="8.33203125" style="279" customWidth="1"/>
    <col min="7431" max="7431" width="9.33203125" style="279"/>
    <col min="7432" max="7433" width="10.1640625" style="279" customWidth="1"/>
    <col min="7434" max="7434" width="12" style="279" customWidth="1"/>
    <col min="7435" max="7435" width="10.1640625" style="279" customWidth="1"/>
    <col min="7436" max="7680" width="9.33203125" style="279"/>
    <col min="7681" max="7681" width="6.33203125" style="279" customWidth="1"/>
    <col min="7682" max="7683" width="8.33203125" style="279" customWidth="1"/>
    <col min="7684" max="7684" width="12.1640625" style="279" customWidth="1"/>
    <col min="7685" max="7685" width="60.5" style="279" customWidth="1"/>
    <col min="7686" max="7686" width="8.33203125" style="279" customWidth="1"/>
    <col min="7687" max="7687" width="9.33203125" style="279"/>
    <col min="7688" max="7689" width="10.1640625" style="279" customWidth="1"/>
    <col min="7690" max="7690" width="12" style="279" customWidth="1"/>
    <col min="7691" max="7691" width="10.1640625" style="279" customWidth="1"/>
    <col min="7692" max="7936" width="9.33203125" style="279"/>
    <col min="7937" max="7937" width="6.33203125" style="279" customWidth="1"/>
    <col min="7938" max="7939" width="8.33203125" style="279" customWidth="1"/>
    <col min="7940" max="7940" width="12.1640625" style="279" customWidth="1"/>
    <col min="7941" max="7941" width="60.5" style="279" customWidth="1"/>
    <col min="7942" max="7942" width="8.33203125" style="279" customWidth="1"/>
    <col min="7943" max="7943" width="9.33203125" style="279"/>
    <col min="7944" max="7945" width="10.1640625" style="279" customWidth="1"/>
    <col min="7946" max="7946" width="12" style="279" customWidth="1"/>
    <col min="7947" max="7947" width="10.1640625" style="279" customWidth="1"/>
    <col min="7948" max="8192" width="9.33203125" style="279"/>
    <col min="8193" max="8193" width="6.33203125" style="279" customWidth="1"/>
    <col min="8194" max="8195" width="8.33203125" style="279" customWidth="1"/>
    <col min="8196" max="8196" width="12.1640625" style="279" customWidth="1"/>
    <col min="8197" max="8197" width="60.5" style="279" customWidth="1"/>
    <col min="8198" max="8198" width="8.33203125" style="279" customWidth="1"/>
    <col min="8199" max="8199" width="9.33203125" style="279"/>
    <col min="8200" max="8201" width="10.1640625" style="279" customWidth="1"/>
    <col min="8202" max="8202" width="12" style="279" customWidth="1"/>
    <col min="8203" max="8203" width="10.1640625" style="279" customWidth="1"/>
    <col min="8204" max="8448" width="9.33203125" style="279"/>
    <col min="8449" max="8449" width="6.33203125" style="279" customWidth="1"/>
    <col min="8450" max="8451" width="8.33203125" style="279" customWidth="1"/>
    <col min="8452" max="8452" width="12.1640625" style="279" customWidth="1"/>
    <col min="8453" max="8453" width="60.5" style="279" customWidth="1"/>
    <col min="8454" max="8454" width="8.33203125" style="279" customWidth="1"/>
    <col min="8455" max="8455" width="9.33203125" style="279"/>
    <col min="8456" max="8457" width="10.1640625" style="279" customWidth="1"/>
    <col min="8458" max="8458" width="12" style="279" customWidth="1"/>
    <col min="8459" max="8459" width="10.1640625" style="279" customWidth="1"/>
    <col min="8460" max="8704" width="9.33203125" style="279"/>
    <col min="8705" max="8705" width="6.33203125" style="279" customWidth="1"/>
    <col min="8706" max="8707" width="8.33203125" style="279" customWidth="1"/>
    <col min="8708" max="8708" width="12.1640625" style="279" customWidth="1"/>
    <col min="8709" max="8709" width="60.5" style="279" customWidth="1"/>
    <col min="8710" max="8710" width="8.33203125" style="279" customWidth="1"/>
    <col min="8711" max="8711" width="9.33203125" style="279"/>
    <col min="8712" max="8713" width="10.1640625" style="279" customWidth="1"/>
    <col min="8714" max="8714" width="12" style="279" customWidth="1"/>
    <col min="8715" max="8715" width="10.1640625" style="279" customWidth="1"/>
    <col min="8716" max="8960" width="9.33203125" style="279"/>
    <col min="8961" max="8961" width="6.33203125" style="279" customWidth="1"/>
    <col min="8962" max="8963" width="8.33203125" style="279" customWidth="1"/>
    <col min="8964" max="8964" width="12.1640625" style="279" customWidth="1"/>
    <col min="8965" max="8965" width="60.5" style="279" customWidth="1"/>
    <col min="8966" max="8966" width="8.33203125" style="279" customWidth="1"/>
    <col min="8967" max="8967" width="9.33203125" style="279"/>
    <col min="8968" max="8969" width="10.1640625" style="279" customWidth="1"/>
    <col min="8970" max="8970" width="12" style="279" customWidth="1"/>
    <col min="8971" max="8971" width="10.1640625" style="279" customWidth="1"/>
    <col min="8972" max="9216" width="9.33203125" style="279"/>
    <col min="9217" max="9217" width="6.33203125" style="279" customWidth="1"/>
    <col min="9218" max="9219" width="8.33203125" style="279" customWidth="1"/>
    <col min="9220" max="9220" width="12.1640625" style="279" customWidth="1"/>
    <col min="9221" max="9221" width="60.5" style="279" customWidth="1"/>
    <col min="9222" max="9222" width="8.33203125" style="279" customWidth="1"/>
    <col min="9223" max="9223" width="9.33203125" style="279"/>
    <col min="9224" max="9225" width="10.1640625" style="279" customWidth="1"/>
    <col min="9226" max="9226" width="12" style="279" customWidth="1"/>
    <col min="9227" max="9227" width="10.1640625" style="279" customWidth="1"/>
    <col min="9228" max="9472" width="9.33203125" style="279"/>
    <col min="9473" max="9473" width="6.33203125" style="279" customWidth="1"/>
    <col min="9474" max="9475" width="8.33203125" style="279" customWidth="1"/>
    <col min="9476" max="9476" width="12.1640625" style="279" customWidth="1"/>
    <col min="9477" max="9477" width="60.5" style="279" customWidth="1"/>
    <col min="9478" max="9478" width="8.33203125" style="279" customWidth="1"/>
    <col min="9479" max="9479" width="9.33203125" style="279"/>
    <col min="9480" max="9481" width="10.1640625" style="279" customWidth="1"/>
    <col min="9482" max="9482" width="12" style="279" customWidth="1"/>
    <col min="9483" max="9483" width="10.1640625" style="279" customWidth="1"/>
    <col min="9484" max="9728" width="9.33203125" style="279"/>
    <col min="9729" max="9729" width="6.33203125" style="279" customWidth="1"/>
    <col min="9730" max="9731" width="8.33203125" style="279" customWidth="1"/>
    <col min="9732" max="9732" width="12.1640625" style="279" customWidth="1"/>
    <col min="9733" max="9733" width="60.5" style="279" customWidth="1"/>
    <col min="9734" max="9734" width="8.33203125" style="279" customWidth="1"/>
    <col min="9735" max="9735" width="9.33203125" style="279"/>
    <col min="9736" max="9737" width="10.1640625" style="279" customWidth="1"/>
    <col min="9738" max="9738" width="12" style="279" customWidth="1"/>
    <col min="9739" max="9739" width="10.1640625" style="279" customWidth="1"/>
    <col min="9740" max="9984" width="9.33203125" style="279"/>
    <col min="9985" max="9985" width="6.33203125" style="279" customWidth="1"/>
    <col min="9986" max="9987" width="8.33203125" style="279" customWidth="1"/>
    <col min="9988" max="9988" width="12.1640625" style="279" customWidth="1"/>
    <col min="9989" max="9989" width="60.5" style="279" customWidth="1"/>
    <col min="9990" max="9990" width="8.33203125" style="279" customWidth="1"/>
    <col min="9991" max="9991" width="9.33203125" style="279"/>
    <col min="9992" max="9993" width="10.1640625" style="279" customWidth="1"/>
    <col min="9994" max="9994" width="12" style="279" customWidth="1"/>
    <col min="9995" max="9995" width="10.1640625" style="279" customWidth="1"/>
    <col min="9996" max="10240" width="9.33203125" style="279"/>
    <col min="10241" max="10241" width="6.33203125" style="279" customWidth="1"/>
    <col min="10242" max="10243" width="8.33203125" style="279" customWidth="1"/>
    <col min="10244" max="10244" width="12.1640625" style="279" customWidth="1"/>
    <col min="10245" max="10245" width="60.5" style="279" customWidth="1"/>
    <col min="10246" max="10246" width="8.33203125" style="279" customWidth="1"/>
    <col min="10247" max="10247" width="9.33203125" style="279"/>
    <col min="10248" max="10249" width="10.1640625" style="279" customWidth="1"/>
    <col min="10250" max="10250" width="12" style="279" customWidth="1"/>
    <col min="10251" max="10251" width="10.1640625" style="279" customWidth="1"/>
    <col min="10252" max="10496" width="9.33203125" style="279"/>
    <col min="10497" max="10497" width="6.33203125" style="279" customWidth="1"/>
    <col min="10498" max="10499" width="8.33203125" style="279" customWidth="1"/>
    <col min="10500" max="10500" width="12.1640625" style="279" customWidth="1"/>
    <col min="10501" max="10501" width="60.5" style="279" customWidth="1"/>
    <col min="10502" max="10502" width="8.33203125" style="279" customWidth="1"/>
    <col min="10503" max="10503" width="9.33203125" style="279"/>
    <col min="10504" max="10505" width="10.1640625" style="279" customWidth="1"/>
    <col min="10506" max="10506" width="12" style="279" customWidth="1"/>
    <col min="10507" max="10507" width="10.1640625" style="279" customWidth="1"/>
    <col min="10508" max="10752" width="9.33203125" style="279"/>
    <col min="10753" max="10753" width="6.33203125" style="279" customWidth="1"/>
    <col min="10754" max="10755" width="8.33203125" style="279" customWidth="1"/>
    <col min="10756" max="10756" width="12.1640625" style="279" customWidth="1"/>
    <col min="10757" max="10757" width="60.5" style="279" customWidth="1"/>
    <col min="10758" max="10758" width="8.33203125" style="279" customWidth="1"/>
    <col min="10759" max="10759" width="9.33203125" style="279"/>
    <col min="10760" max="10761" width="10.1640625" style="279" customWidth="1"/>
    <col min="10762" max="10762" width="12" style="279" customWidth="1"/>
    <col min="10763" max="10763" width="10.1640625" style="279" customWidth="1"/>
    <col min="10764" max="11008" width="9.33203125" style="279"/>
    <col min="11009" max="11009" width="6.33203125" style="279" customWidth="1"/>
    <col min="11010" max="11011" width="8.33203125" style="279" customWidth="1"/>
    <col min="11012" max="11012" width="12.1640625" style="279" customWidth="1"/>
    <col min="11013" max="11013" width="60.5" style="279" customWidth="1"/>
    <col min="11014" max="11014" width="8.33203125" style="279" customWidth="1"/>
    <col min="11015" max="11015" width="9.33203125" style="279"/>
    <col min="11016" max="11017" width="10.1640625" style="279" customWidth="1"/>
    <col min="11018" max="11018" width="12" style="279" customWidth="1"/>
    <col min="11019" max="11019" width="10.1640625" style="279" customWidth="1"/>
    <col min="11020" max="11264" width="9.33203125" style="279"/>
    <col min="11265" max="11265" width="6.33203125" style="279" customWidth="1"/>
    <col min="11266" max="11267" width="8.33203125" style="279" customWidth="1"/>
    <col min="11268" max="11268" width="12.1640625" style="279" customWidth="1"/>
    <col min="11269" max="11269" width="60.5" style="279" customWidth="1"/>
    <col min="11270" max="11270" width="8.33203125" style="279" customWidth="1"/>
    <col min="11271" max="11271" width="9.33203125" style="279"/>
    <col min="11272" max="11273" width="10.1640625" style="279" customWidth="1"/>
    <col min="11274" max="11274" width="12" style="279" customWidth="1"/>
    <col min="11275" max="11275" width="10.1640625" style="279" customWidth="1"/>
    <col min="11276" max="11520" width="9.33203125" style="279"/>
    <col min="11521" max="11521" width="6.33203125" style="279" customWidth="1"/>
    <col min="11522" max="11523" width="8.33203125" style="279" customWidth="1"/>
    <col min="11524" max="11524" width="12.1640625" style="279" customWidth="1"/>
    <col min="11525" max="11525" width="60.5" style="279" customWidth="1"/>
    <col min="11526" max="11526" width="8.33203125" style="279" customWidth="1"/>
    <col min="11527" max="11527" width="9.33203125" style="279"/>
    <col min="11528" max="11529" width="10.1640625" style="279" customWidth="1"/>
    <col min="11530" max="11530" width="12" style="279" customWidth="1"/>
    <col min="11531" max="11531" width="10.1640625" style="279" customWidth="1"/>
    <col min="11532" max="11776" width="9.33203125" style="279"/>
    <col min="11777" max="11777" width="6.33203125" style="279" customWidth="1"/>
    <col min="11778" max="11779" width="8.33203125" style="279" customWidth="1"/>
    <col min="11780" max="11780" width="12.1640625" style="279" customWidth="1"/>
    <col min="11781" max="11781" width="60.5" style="279" customWidth="1"/>
    <col min="11782" max="11782" width="8.33203125" style="279" customWidth="1"/>
    <col min="11783" max="11783" width="9.33203125" style="279"/>
    <col min="11784" max="11785" width="10.1640625" style="279" customWidth="1"/>
    <col min="11786" max="11786" width="12" style="279" customWidth="1"/>
    <col min="11787" max="11787" width="10.1640625" style="279" customWidth="1"/>
    <col min="11788" max="12032" width="9.33203125" style="279"/>
    <col min="12033" max="12033" width="6.33203125" style="279" customWidth="1"/>
    <col min="12034" max="12035" width="8.33203125" style="279" customWidth="1"/>
    <col min="12036" max="12036" width="12.1640625" style="279" customWidth="1"/>
    <col min="12037" max="12037" width="60.5" style="279" customWidth="1"/>
    <col min="12038" max="12038" width="8.33203125" style="279" customWidth="1"/>
    <col min="12039" max="12039" width="9.33203125" style="279"/>
    <col min="12040" max="12041" width="10.1640625" style="279" customWidth="1"/>
    <col min="12042" max="12042" width="12" style="279" customWidth="1"/>
    <col min="12043" max="12043" width="10.1640625" style="279" customWidth="1"/>
    <col min="12044" max="12288" width="9.33203125" style="279"/>
    <col min="12289" max="12289" width="6.33203125" style="279" customWidth="1"/>
    <col min="12290" max="12291" width="8.33203125" style="279" customWidth="1"/>
    <col min="12292" max="12292" width="12.1640625" style="279" customWidth="1"/>
    <col min="12293" max="12293" width="60.5" style="279" customWidth="1"/>
    <col min="12294" max="12294" width="8.33203125" style="279" customWidth="1"/>
    <col min="12295" max="12295" width="9.33203125" style="279"/>
    <col min="12296" max="12297" width="10.1640625" style="279" customWidth="1"/>
    <col min="12298" max="12298" width="12" style="279" customWidth="1"/>
    <col min="12299" max="12299" width="10.1640625" style="279" customWidth="1"/>
    <col min="12300" max="12544" width="9.33203125" style="279"/>
    <col min="12545" max="12545" width="6.33203125" style="279" customWidth="1"/>
    <col min="12546" max="12547" width="8.33203125" style="279" customWidth="1"/>
    <col min="12548" max="12548" width="12.1640625" style="279" customWidth="1"/>
    <col min="12549" max="12549" width="60.5" style="279" customWidth="1"/>
    <col min="12550" max="12550" width="8.33203125" style="279" customWidth="1"/>
    <col min="12551" max="12551" width="9.33203125" style="279"/>
    <col min="12552" max="12553" width="10.1640625" style="279" customWidth="1"/>
    <col min="12554" max="12554" width="12" style="279" customWidth="1"/>
    <col min="12555" max="12555" width="10.1640625" style="279" customWidth="1"/>
    <col min="12556" max="12800" width="9.33203125" style="279"/>
    <col min="12801" max="12801" width="6.33203125" style="279" customWidth="1"/>
    <col min="12802" max="12803" width="8.33203125" style="279" customWidth="1"/>
    <col min="12804" max="12804" width="12.1640625" style="279" customWidth="1"/>
    <col min="12805" max="12805" width="60.5" style="279" customWidth="1"/>
    <col min="12806" max="12806" width="8.33203125" style="279" customWidth="1"/>
    <col min="12807" max="12807" width="9.33203125" style="279"/>
    <col min="12808" max="12809" width="10.1640625" style="279" customWidth="1"/>
    <col min="12810" max="12810" width="12" style="279" customWidth="1"/>
    <col min="12811" max="12811" width="10.1640625" style="279" customWidth="1"/>
    <col min="12812" max="13056" width="9.33203125" style="279"/>
    <col min="13057" max="13057" width="6.33203125" style="279" customWidth="1"/>
    <col min="13058" max="13059" width="8.33203125" style="279" customWidth="1"/>
    <col min="13060" max="13060" width="12.1640625" style="279" customWidth="1"/>
    <col min="13061" max="13061" width="60.5" style="279" customWidth="1"/>
    <col min="13062" max="13062" width="8.33203125" style="279" customWidth="1"/>
    <col min="13063" max="13063" width="9.33203125" style="279"/>
    <col min="13064" max="13065" width="10.1640625" style="279" customWidth="1"/>
    <col min="13066" max="13066" width="12" style="279" customWidth="1"/>
    <col min="13067" max="13067" width="10.1640625" style="279" customWidth="1"/>
    <col min="13068" max="13312" width="9.33203125" style="279"/>
    <col min="13313" max="13313" width="6.33203125" style="279" customWidth="1"/>
    <col min="13314" max="13315" width="8.33203125" style="279" customWidth="1"/>
    <col min="13316" max="13316" width="12.1640625" style="279" customWidth="1"/>
    <col min="13317" max="13317" width="60.5" style="279" customWidth="1"/>
    <col min="13318" max="13318" width="8.33203125" style="279" customWidth="1"/>
    <col min="13319" max="13319" width="9.33203125" style="279"/>
    <col min="13320" max="13321" width="10.1640625" style="279" customWidth="1"/>
    <col min="13322" max="13322" width="12" style="279" customWidth="1"/>
    <col min="13323" max="13323" width="10.1640625" style="279" customWidth="1"/>
    <col min="13324" max="13568" width="9.33203125" style="279"/>
    <col min="13569" max="13569" width="6.33203125" style="279" customWidth="1"/>
    <col min="13570" max="13571" width="8.33203125" style="279" customWidth="1"/>
    <col min="13572" max="13572" width="12.1640625" style="279" customWidth="1"/>
    <col min="13573" max="13573" width="60.5" style="279" customWidth="1"/>
    <col min="13574" max="13574" width="8.33203125" style="279" customWidth="1"/>
    <col min="13575" max="13575" width="9.33203125" style="279"/>
    <col min="13576" max="13577" width="10.1640625" style="279" customWidth="1"/>
    <col min="13578" max="13578" width="12" style="279" customWidth="1"/>
    <col min="13579" max="13579" width="10.1640625" style="279" customWidth="1"/>
    <col min="13580" max="13824" width="9.33203125" style="279"/>
    <col min="13825" max="13825" width="6.33203125" style="279" customWidth="1"/>
    <col min="13826" max="13827" width="8.33203125" style="279" customWidth="1"/>
    <col min="13828" max="13828" width="12.1640625" style="279" customWidth="1"/>
    <col min="13829" max="13829" width="60.5" style="279" customWidth="1"/>
    <col min="13830" max="13830" width="8.33203125" style="279" customWidth="1"/>
    <col min="13831" max="13831" width="9.33203125" style="279"/>
    <col min="13832" max="13833" width="10.1640625" style="279" customWidth="1"/>
    <col min="13834" max="13834" width="12" style="279" customWidth="1"/>
    <col min="13835" max="13835" width="10.1640625" style="279" customWidth="1"/>
    <col min="13836" max="14080" width="9.33203125" style="279"/>
    <col min="14081" max="14081" width="6.33203125" style="279" customWidth="1"/>
    <col min="14082" max="14083" width="8.33203125" style="279" customWidth="1"/>
    <col min="14084" max="14084" width="12.1640625" style="279" customWidth="1"/>
    <col min="14085" max="14085" width="60.5" style="279" customWidth="1"/>
    <col min="14086" max="14086" width="8.33203125" style="279" customWidth="1"/>
    <col min="14087" max="14087" width="9.33203125" style="279"/>
    <col min="14088" max="14089" width="10.1640625" style="279" customWidth="1"/>
    <col min="14090" max="14090" width="12" style="279" customWidth="1"/>
    <col min="14091" max="14091" width="10.1640625" style="279" customWidth="1"/>
    <col min="14092" max="14336" width="9.33203125" style="279"/>
    <col min="14337" max="14337" width="6.33203125" style="279" customWidth="1"/>
    <col min="14338" max="14339" width="8.33203125" style="279" customWidth="1"/>
    <col min="14340" max="14340" width="12.1640625" style="279" customWidth="1"/>
    <col min="14341" max="14341" width="60.5" style="279" customWidth="1"/>
    <col min="14342" max="14342" width="8.33203125" style="279" customWidth="1"/>
    <col min="14343" max="14343" width="9.33203125" style="279"/>
    <col min="14344" max="14345" width="10.1640625" style="279" customWidth="1"/>
    <col min="14346" max="14346" width="12" style="279" customWidth="1"/>
    <col min="14347" max="14347" width="10.1640625" style="279" customWidth="1"/>
    <col min="14348" max="14592" width="9.33203125" style="279"/>
    <col min="14593" max="14593" width="6.33203125" style="279" customWidth="1"/>
    <col min="14594" max="14595" width="8.33203125" style="279" customWidth="1"/>
    <col min="14596" max="14596" width="12.1640625" style="279" customWidth="1"/>
    <col min="14597" max="14597" width="60.5" style="279" customWidth="1"/>
    <col min="14598" max="14598" width="8.33203125" style="279" customWidth="1"/>
    <col min="14599" max="14599" width="9.33203125" style="279"/>
    <col min="14600" max="14601" width="10.1640625" style="279" customWidth="1"/>
    <col min="14602" max="14602" width="12" style="279" customWidth="1"/>
    <col min="14603" max="14603" width="10.1640625" style="279" customWidth="1"/>
    <col min="14604" max="14848" width="9.33203125" style="279"/>
    <col min="14849" max="14849" width="6.33203125" style="279" customWidth="1"/>
    <col min="14850" max="14851" width="8.33203125" style="279" customWidth="1"/>
    <col min="14852" max="14852" width="12.1640625" style="279" customWidth="1"/>
    <col min="14853" max="14853" width="60.5" style="279" customWidth="1"/>
    <col min="14854" max="14854" width="8.33203125" style="279" customWidth="1"/>
    <col min="14855" max="14855" width="9.33203125" style="279"/>
    <col min="14856" max="14857" width="10.1640625" style="279" customWidth="1"/>
    <col min="14858" max="14858" width="12" style="279" customWidth="1"/>
    <col min="14859" max="14859" width="10.1640625" style="279" customWidth="1"/>
    <col min="14860" max="15104" width="9.33203125" style="279"/>
    <col min="15105" max="15105" width="6.33203125" style="279" customWidth="1"/>
    <col min="15106" max="15107" width="8.33203125" style="279" customWidth="1"/>
    <col min="15108" max="15108" width="12.1640625" style="279" customWidth="1"/>
    <col min="15109" max="15109" width="60.5" style="279" customWidth="1"/>
    <col min="15110" max="15110" width="8.33203125" style="279" customWidth="1"/>
    <col min="15111" max="15111" width="9.33203125" style="279"/>
    <col min="15112" max="15113" width="10.1640625" style="279" customWidth="1"/>
    <col min="15114" max="15114" width="12" style="279" customWidth="1"/>
    <col min="15115" max="15115" width="10.1640625" style="279" customWidth="1"/>
    <col min="15116" max="15360" width="9.33203125" style="279"/>
    <col min="15361" max="15361" width="6.33203125" style="279" customWidth="1"/>
    <col min="15362" max="15363" width="8.33203125" style="279" customWidth="1"/>
    <col min="15364" max="15364" width="12.1640625" style="279" customWidth="1"/>
    <col min="15365" max="15365" width="60.5" style="279" customWidth="1"/>
    <col min="15366" max="15366" width="8.33203125" style="279" customWidth="1"/>
    <col min="15367" max="15367" width="9.33203125" style="279"/>
    <col min="15368" max="15369" width="10.1640625" style="279" customWidth="1"/>
    <col min="15370" max="15370" width="12" style="279" customWidth="1"/>
    <col min="15371" max="15371" width="10.1640625" style="279" customWidth="1"/>
    <col min="15372" max="15616" width="9.33203125" style="279"/>
    <col min="15617" max="15617" width="6.33203125" style="279" customWidth="1"/>
    <col min="15618" max="15619" width="8.33203125" style="279" customWidth="1"/>
    <col min="15620" max="15620" width="12.1640625" style="279" customWidth="1"/>
    <col min="15621" max="15621" width="60.5" style="279" customWidth="1"/>
    <col min="15622" max="15622" width="8.33203125" style="279" customWidth="1"/>
    <col min="15623" max="15623" width="9.33203125" style="279"/>
    <col min="15624" max="15625" width="10.1640625" style="279" customWidth="1"/>
    <col min="15626" max="15626" width="12" style="279" customWidth="1"/>
    <col min="15627" max="15627" width="10.1640625" style="279" customWidth="1"/>
    <col min="15628" max="15872" width="9.33203125" style="279"/>
    <col min="15873" max="15873" width="6.33203125" style="279" customWidth="1"/>
    <col min="15874" max="15875" width="8.33203125" style="279" customWidth="1"/>
    <col min="15876" max="15876" width="12.1640625" style="279" customWidth="1"/>
    <col min="15877" max="15877" width="60.5" style="279" customWidth="1"/>
    <col min="15878" max="15878" width="8.33203125" style="279" customWidth="1"/>
    <col min="15879" max="15879" width="9.33203125" style="279"/>
    <col min="15880" max="15881" width="10.1640625" style="279" customWidth="1"/>
    <col min="15882" max="15882" width="12" style="279" customWidth="1"/>
    <col min="15883" max="15883" width="10.1640625" style="279" customWidth="1"/>
    <col min="15884" max="16128" width="9.33203125" style="279"/>
    <col min="16129" max="16129" width="6.33203125" style="279" customWidth="1"/>
    <col min="16130" max="16131" width="8.33203125" style="279" customWidth="1"/>
    <col min="16132" max="16132" width="12.1640625" style="279" customWidth="1"/>
    <col min="16133" max="16133" width="60.5" style="279" customWidth="1"/>
    <col min="16134" max="16134" width="8.33203125" style="279" customWidth="1"/>
    <col min="16135" max="16135" width="9.33203125" style="279"/>
    <col min="16136" max="16137" width="10.1640625" style="279" customWidth="1"/>
    <col min="16138" max="16138" width="12" style="279" customWidth="1"/>
    <col min="16139" max="16139" width="10.1640625" style="279" customWidth="1"/>
    <col min="16140" max="16384" width="9.33203125" style="279"/>
  </cols>
  <sheetData>
    <row r="1" spans="1:13" ht="15.75">
      <c r="A1" s="277"/>
      <c r="B1" s="277"/>
      <c r="C1" s="277"/>
      <c r="D1" s="277"/>
      <c r="E1" s="278" t="s">
        <v>1461</v>
      </c>
      <c r="F1" s="277"/>
      <c r="G1" s="277"/>
      <c r="H1" s="466"/>
      <c r="I1" s="466"/>
      <c r="J1" s="466"/>
      <c r="K1" s="466"/>
      <c r="L1" s="277"/>
      <c r="M1" s="277"/>
    </row>
    <row r="2" spans="1:13" ht="14.25">
      <c r="A2" s="277"/>
      <c r="B2" s="279" t="s">
        <v>16</v>
      </c>
      <c r="C2" s="280" t="s">
        <v>17</v>
      </c>
      <c r="D2" s="280"/>
      <c r="E2" s="280"/>
      <c r="F2" s="277"/>
      <c r="G2" s="277"/>
      <c r="H2" s="466"/>
      <c r="I2" s="466"/>
      <c r="J2" s="466"/>
      <c r="K2" s="466"/>
      <c r="L2" s="277"/>
      <c r="M2" s="277"/>
    </row>
    <row r="3" spans="1:13" ht="15">
      <c r="A3" s="277"/>
      <c r="B3" s="279" t="s">
        <v>97</v>
      </c>
      <c r="C3" s="281" t="s">
        <v>1462</v>
      </c>
      <c r="D3" s="281"/>
      <c r="E3" s="281"/>
      <c r="F3" s="277"/>
      <c r="G3" s="277"/>
      <c r="H3" s="466"/>
      <c r="I3" s="466"/>
      <c r="J3" s="466"/>
      <c r="K3" s="466"/>
      <c r="L3" s="277"/>
      <c r="M3" s="277"/>
    </row>
    <row r="4" spans="1:13" ht="15">
      <c r="A4" s="277"/>
      <c r="C4" s="281"/>
      <c r="D4" s="281"/>
      <c r="E4" s="281"/>
      <c r="F4" s="277"/>
      <c r="G4" s="277"/>
      <c r="H4" s="466"/>
      <c r="I4" s="466"/>
      <c r="J4" s="466"/>
      <c r="K4" s="466"/>
      <c r="L4" s="277"/>
      <c r="M4" s="277"/>
    </row>
    <row r="5" spans="1:13" ht="15">
      <c r="A5" s="277"/>
      <c r="B5" s="279" t="s">
        <v>20</v>
      </c>
      <c r="C5" s="281"/>
      <c r="D5" s="281"/>
      <c r="E5" s="281"/>
      <c r="F5" s="277"/>
      <c r="G5" s="277"/>
      <c r="H5" s="466"/>
      <c r="I5" s="466"/>
      <c r="J5" s="491" t="s">
        <v>22</v>
      </c>
      <c r="K5" s="467" t="s">
        <v>1463</v>
      </c>
      <c r="L5" s="277"/>
      <c r="M5" s="277"/>
    </row>
    <row r="6" spans="1:13" ht="15">
      <c r="A6" s="277"/>
      <c r="B6" s="279" t="s">
        <v>24</v>
      </c>
      <c r="C6" s="281"/>
      <c r="D6" s="281"/>
      <c r="E6" s="281"/>
      <c r="F6" s="277"/>
      <c r="G6" s="277"/>
      <c r="H6" s="466"/>
      <c r="I6" s="466"/>
      <c r="J6" s="491" t="s">
        <v>29</v>
      </c>
      <c r="K6" s="491" t="s">
        <v>1464</v>
      </c>
      <c r="L6" s="277"/>
      <c r="M6" s="277"/>
    </row>
    <row r="7" spans="1:13" ht="13.5" thickBot="1">
      <c r="A7" s="282"/>
      <c r="B7" s="282" t="s">
        <v>51</v>
      </c>
      <c r="C7" s="570" t="s">
        <v>28</v>
      </c>
      <c r="D7" s="570"/>
      <c r="E7" s="570"/>
      <c r="F7" s="282"/>
      <c r="G7" s="282"/>
      <c r="H7" s="468"/>
      <c r="I7" s="468"/>
      <c r="J7" s="468"/>
      <c r="K7" s="468"/>
      <c r="L7" s="282"/>
      <c r="M7" s="277"/>
    </row>
    <row r="8" spans="1:13">
      <c r="A8" s="632" t="s">
        <v>1465</v>
      </c>
      <c r="B8" s="283" t="s">
        <v>1466</v>
      </c>
      <c r="C8" s="283" t="s">
        <v>1467</v>
      </c>
      <c r="D8" s="284" t="s">
        <v>1468</v>
      </c>
      <c r="E8" s="634" t="s">
        <v>1469</v>
      </c>
      <c r="F8" s="283" t="s">
        <v>1470</v>
      </c>
      <c r="G8" s="285" t="s">
        <v>1471</v>
      </c>
      <c r="H8" s="636" t="s">
        <v>1628</v>
      </c>
      <c r="I8" s="637"/>
      <c r="J8" s="636" t="s">
        <v>1629</v>
      </c>
      <c r="K8" s="638"/>
      <c r="L8" s="286" t="s">
        <v>21</v>
      </c>
      <c r="M8" s="277"/>
    </row>
    <row r="9" spans="1:13" ht="13.5" thickBot="1">
      <c r="A9" s="633"/>
      <c r="B9" s="287" t="s">
        <v>1474</v>
      </c>
      <c r="C9" s="287" t="s">
        <v>1475</v>
      </c>
      <c r="D9" s="287" t="s">
        <v>21</v>
      </c>
      <c r="E9" s="635"/>
      <c r="F9" s="287" t="s">
        <v>1476</v>
      </c>
      <c r="G9" s="288" t="s">
        <v>1477</v>
      </c>
      <c r="H9" s="492" t="s">
        <v>1478</v>
      </c>
      <c r="I9" s="493" t="s">
        <v>1479</v>
      </c>
      <c r="J9" s="493" t="s">
        <v>1478</v>
      </c>
      <c r="K9" s="494" t="s">
        <v>1479</v>
      </c>
      <c r="L9" s="289"/>
      <c r="M9" s="277"/>
    </row>
    <row r="10" spans="1:13">
      <c r="A10" s="290"/>
      <c r="B10" s="291"/>
      <c r="C10" s="292"/>
      <c r="D10" s="293"/>
      <c r="E10" s="294" t="s">
        <v>1480</v>
      </c>
      <c r="F10" s="295"/>
      <c r="G10" s="296"/>
      <c r="H10" s="495"/>
      <c r="I10" s="496"/>
      <c r="J10" s="501"/>
      <c r="K10" s="502"/>
      <c r="L10" s="297"/>
      <c r="M10" s="277"/>
    </row>
    <row r="11" spans="1:13">
      <c r="A11" s="298">
        <v>1</v>
      </c>
      <c r="B11" s="299"/>
      <c r="C11" s="300"/>
      <c r="D11" s="301"/>
      <c r="E11" s="302" t="s">
        <v>1481</v>
      </c>
      <c r="F11" s="303" t="s">
        <v>266</v>
      </c>
      <c r="G11" s="304">
        <v>33</v>
      </c>
      <c r="H11" s="572"/>
      <c r="I11" s="572"/>
      <c r="J11" s="501">
        <f>G11*H11</f>
        <v>0</v>
      </c>
      <c r="K11" s="502">
        <f>G11*I11</f>
        <v>0</v>
      </c>
      <c r="L11" s="297"/>
      <c r="M11" s="277"/>
    </row>
    <row r="12" spans="1:13">
      <c r="A12" s="298">
        <v>2</v>
      </c>
      <c r="B12" s="299"/>
      <c r="C12" s="300"/>
      <c r="D12" s="301"/>
      <c r="E12" s="305" t="s">
        <v>1482</v>
      </c>
      <c r="F12" s="306" t="s">
        <v>266</v>
      </c>
      <c r="G12" s="307">
        <v>308</v>
      </c>
      <c r="H12" s="572"/>
      <c r="I12" s="572"/>
      <c r="J12" s="501">
        <f t="shared" ref="J12:J32" si="0">G12*H12</f>
        <v>0</v>
      </c>
      <c r="K12" s="502">
        <f t="shared" ref="K12:K38" si="1">G12*I12</f>
        <v>0</v>
      </c>
      <c r="L12" s="297"/>
      <c r="M12" s="277"/>
    </row>
    <row r="13" spans="1:13">
      <c r="A13" s="298">
        <v>3</v>
      </c>
      <c r="B13" s="299"/>
      <c r="C13" s="300"/>
      <c r="D13" s="301"/>
      <c r="E13" s="305" t="s">
        <v>1483</v>
      </c>
      <c r="F13" s="306" t="s">
        <v>266</v>
      </c>
      <c r="G13" s="307">
        <v>8</v>
      </c>
      <c r="H13" s="572"/>
      <c r="I13" s="572"/>
      <c r="J13" s="501">
        <f t="shared" si="0"/>
        <v>0</v>
      </c>
      <c r="K13" s="502">
        <f t="shared" si="1"/>
        <v>0</v>
      </c>
      <c r="L13" s="297"/>
      <c r="M13" s="277"/>
    </row>
    <row r="14" spans="1:13">
      <c r="A14" s="298">
        <v>4</v>
      </c>
      <c r="B14" s="299"/>
      <c r="C14" s="300"/>
      <c r="D14" s="301"/>
      <c r="E14" s="305" t="s">
        <v>1484</v>
      </c>
      <c r="F14" s="306" t="s">
        <v>266</v>
      </c>
      <c r="G14" s="307">
        <v>16</v>
      </c>
      <c r="H14" s="572"/>
      <c r="I14" s="572"/>
      <c r="J14" s="501">
        <f t="shared" si="0"/>
        <v>0</v>
      </c>
      <c r="K14" s="502">
        <f t="shared" si="1"/>
        <v>0</v>
      </c>
      <c r="L14" s="297"/>
      <c r="M14" s="277"/>
    </row>
    <row r="15" spans="1:13">
      <c r="A15" s="308">
        <v>5</v>
      </c>
      <c r="B15" s="309"/>
      <c r="C15" s="310"/>
      <c r="D15" s="311"/>
      <c r="E15" s="312" t="s">
        <v>1485</v>
      </c>
      <c r="F15" s="313" t="s">
        <v>266</v>
      </c>
      <c r="G15" s="314">
        <v>4</v>
      </c>
      <c r="H15" s="572"/>
      <c r="I15" s="572"/>
      <c r="J15" s="501">
        <f t="shared" si="0"/>
        <v>0</v>
      </c>
      <c r="K15" s="502">
        <f t="shared" si="1"/>
        <v>0</v>
      </c>
      <c r="L15" s="297"/>
      <c r="M15" s="277"/>
    </row>
    <row r="16" spans="1:13">
      <c r="A16" s="298">
        <v>6</v>
      </c>
      <c r="B16" s="299"/>
      <c r="C16" s="300"/>
      <c r="D16" s="301"/>
      <c r="E16" s="305" t="s">
        <v>1486</v>
      </c>
      <c r="F16" s="306" t="s">
        <v>266</v>
      </c>
      <c r="G16" s="307">
        <v>14</v>
      </c>
      <c r="H16" s="572"/>
      <c r="I16" s="572"/>
      <c r="J16" s="501">
        <f t="shared" si="0"/>
        <v>0</v>
      </c>
      <c r="K16" s="502">
        <f t="shared" si="1"/>
        <v>0</v>
      </c>
      <c r="L16" s="297"/>
      <c r="M16" s="277"/>
    </row>
    <row r="17" spans="1:13">
      <c r="A17" s="298">
        <v>7</v>
      </c>
      <c r="B17" s="299"/>
      <c r="C17" s="300"/>
      <c r="D17" s="301"/>
      <c r="E17" s="312" t="s">
        <v>1487</v>
      </c>
      <c r="F17" s="313" t="s">
        <v>266</v>
      </c>
      <c r="G17" s="315">
        <v>98</v>
      </c>
      <c r="H17" s="572"/>
      <c r="I17" s="572"/>
      <c r="J17" s="501">
        <f t="shared" si="0"/>
        <v>0</v>
      </c>
      <c r="K17" s="502">
        <f t="shared" si="1"/>
        <v>0</v>
      </c>
      <c r="L17" s="297"/>
      <c r="M17" s="277"/>
    </row>
    <row r="18" spans="1:13">
      <c r="A18" s="298">
        <v>8</v>
      </c>
      <c r="B18" s="299"/>
      <c r="C18" s="300"/>
      <c r="D18" s="301"/>
      <c r="E18" s="305" t="s">
        <v>1488</v>
      </c>
      <c r="F18" s="306" t="s">
        <v>266</v>
      </c>
      <c r="G18" s="316">
        <v>31</v>
      </c>
      <c r="H18" s="572"/>
      <c r="I18" s="572"/>
      <c r="J18" s="501">
        <f t="shared" si="0"/>
        <v>0</v>
      </c>
      <c r="K18" s="502">
        <f t="shared" si="1"/>
        <v>0</v>
      </c>
      <c r="L18" s="297"/>
      <c r="M18" s="277"/>
    </row>
    <row r="19" spans="1:13">
      <c r="A19" s="298">
        <v>9</v>
      </c>
      <c r="B19" s="299"/>
      <c r="C19" s="300"/>
      <c r="D19" s="301"/>
      <c r="E19" s="305" t="s">
        <v>1489</v>
      </c>
      <c r="F19" s="306" t="s">
        <v>266</v>
      </c>
      <c r="G19" s="316">
        <v>15</v>
      </c>
      <c r="H19" s="572"/>
      <c r="I19" s="572"/>
      <c r="J19" s="501">
        <f t="shared" si="0"/>
        <v>0</v>
      </c>
      <c r="K19" s="502">
        <f t="shared" si="1"/>
        <v>0</v>
      </c>
      <c r="L19" s="297"/>
      <c r="M19" s="277"/>
    </row>
    <row r="20" spans="1:13">
      <c r="A20" s="317">
        <v>10</v>
      </c>
      <c r="B20" s="299"/>
      <c r="C20" s="318"/>
      <c r="D20" s="319"/>
      <c r="E20" s="305" t="s">
        <v>1490</v>
      </c>
      <c r="F20" s="306" t="s">
        <v>674</v>
      </c>
      <c r="G20" s="316">
        <v>11</v>
      </c>
      <c r="H20" s="572"/>
      <c r="I20" s="572"/>
      <c r="J20" s="501">
        <f t="shared" si="0"/>
        <v>0</v>
      </c>
      <c r="K20" s="502">
        <f t="shared" si="1"/>
        <v>0</v>
      </c>
      <c r="L20" s="297"/>
      <c r="M20" s="277"/>
    </row>
    <row r="21" spans="1:13">
      <c r="A21" s="317">
        <v>11</v>
      </c>
      <c r="B21" s="299"/>
      <c r="C21" s="318"/>
      <c r="D21" s="319"/>
      <c r="E21" s="305" t="s">
        <v>1491</v>
      </c>
      <c r="F21" s="306" t="s">
        <v>674</v>
      </c>
      <c r="G21" s="316">
        <v>9</v>
      </c>
      <c r="H21" s="572"/>
      <c r="I21" s="572"/>
      <c r="J21" s="501">
        <f t="shared" si="0"/>
        <v>0</v>
      </c>
      <c r="K21" s="502">
        <f t="shared" si="1"/>
        <v>0</v>
      </c>
      <c r="L21" s="297"/>
      <c r="M21" s="277"/>
    </row>
    <row r="22" spans="1:13">
      <c r="A22" s="317">
        <v>12</v>
      </c>
      <c r="B22" s="299"/>
      <c r="C22" s="318"/>
      <c r="D22" s="319"/>
      <c r="E22" s="305" t="s">
        <v>1492</v>
      </c>
      <c r="F22" s="306" t="s">
        <v>674</v>
      </c>
      <c r="G22" s="316">
        <v>3</v>
      </c>
      <c r="H22" s="572"/>
      <c r="I22" s="572"/>
      <c r="J22" s="501">
        <f t="shared" si="0"/>
        <v>0</v>
      </c>
      <c r="K22" s="502">
        <f t="shared" si="1"/>
        <v>0</v>
      </c>
      <c r="L22" s="297"/>
      <c r="M22" s="277"/>
    </row>
    <row r="23" spans="1:13">
      <c r="A23" s="317">
        <v>13</v>
      </c>
      <c r="B23" s="299"/>
      <c r="C23" s="318"/>
      <c r="D23" s="311"/>
      <c r="E23" s="312" t="s">
        <v>1493</v>
      </c>
      <c r="F23" s="306"/>
      <c r="G23" s="316"/>
      <c r="H23" s="572"/>
      <c r="I23" s="572"/>
      <c r="J23" s="501"/>
      <c r="K23" s="502"/>
      <c r="L23" s="297"/>
      <c r="M23" s="277"/>
    </row>
    <row r="24" spans="1:13">
      <c r="A24" s="317"/>
      <c r="B24" s="299"/>
      <c r="C24" s="318"/>
      <c r="D24" s="311"/>
      <c r="E24" s="312" t="s">
        <v>1494</v>
      </c>
      <c r="F24" s="306" t="s">
        <v>674</v>
      </c>
      <c r="G24" s="316">
        <v>1</v>
      </c>
      <c r="H24" s="572"/>
      <c r="I24" s="572"/>
      <c r="J24" s="501">
        <f t="shared" si="0"/>
        <v>0</v>
      </c>
      <c r="K24" s="502">
        <f t="shared" si="1"/>
        <v>0</v>
      </c>
      <c r="L24" s="297"/>
      <c r="M24" s="277"/>
    </row>
    <row r="25" spans="1:13">
      <c r="A25" s="317">
        <v>14</v>
      </c>
      <c r="B25" s="299"/>
      <c r="C25" s="318"/>
      <c r="D25" s="311"/>
      <c r="E25" s="305" t="s">
        <v>1495</v>
      </c>
      <c r="F25" s="306" t="s">
        <v>674</v>
      </c>
      <c r="G25" s="316">
        <v>23</v>
      </c>
      <c r="H25" s="572"/>
      <c r="I25" s="572"/>
      <c r="J25" s="501">
        <f t="shared" si="0"/>
        <v>0</v>
      </c>
      <c r="K25" s="502">
        <f t="shared" si="1"/>
        <v>0</v>
      </c>
      <c r="L25" s="297"/>
      <c r="M25" s="277"/>
    </row>
    <row r="26" spans="1:13">
      <c r="A26" s="317">
        <v>15</v>
      </c>
      <c r="B26" s="299"/>
      <c r="C26" s="318"/>
      <c r="D26" s="311"/>
      <c r="E26" s="305" t="s">
        <v>1496</v>
      </c>
      <c r="F26" s="306" t="s">
        <v>674</v>
      </c>
      <c r="G26" s="316">
        <v>2</v>
      </c>
      <c r="H26" s="572"/>
      <c r="I26" s="572"/>
      <c r="J26" s="501">
        <f t="shared" si="0"/>
        <v>0</v>
      </c>
      <c r="K26" s="502">
        <f t="shared" si="1"/>
        <v>0</v>
      </c>
      <c r="L26" s="297"/>
      <c r="M26" s="277"/>
    </row>
    <row r="27" spans="1:13">
      <c r="A27" s="317">
        <v>16</v>
      </c>
      <c r="B27" s="299"/>
      <c r="C27" s="318"/>
      <c r="D27" s="311"/>
      <c r="E27" s="305" t="s">
        <v>1497</v>
      </c>
      <c r="F27" s="306" t="s">
        <v>674</v>
      </c>
      <c r="G27" s="320">
        <v>2</v>
      </c>
      <c r="H27" s="572"/>
      <c r="I27" s="572"/>
      <c r="J27" s="501">
        <f t="shared" si="0"/>
        <v>0</v>
      </c>
      <c r="K27" s="502">
        <f t="shared" si="1"/>
        <v>0</v>
      </c>
      <c r="L27" s="297"/>
      <c r="M27" s="277"/>
    </row>
    <row r="28" spans="1:13">
      <c r="A28" s="317">
        <v>17</v>
      </c>
      <c r="B28" s="299"/>
      <c r="C28" s="318"/>
      <c r="D28" s="311"/>
      <c r="E28" s="321" t="s">
        <v>1498</v>
      </c>
      <c r="F28" s="322" t="s">
        <v>674</v>
      </c>
      <c r="G28" s="323">
        <v>3</v>
      </c>
      <c r="H28" s="572"/>
      <c r="I28" s="572"/>
      <c r="J28" s="501">
        <f t="shared" si="0"/>
        <v>0</v>
      </c>
      <c r="K28" s="502">
        <f t="shared" si="1"/>
        <v>0</v>
      </c>
      <c r="L28" s="297"/>
      <c r="M28" s="277"/>
    </row>
    <row r="29" spans="1:13">
      <c r="A29" s="317">
        <v>18</v>
      </c>
      <c r="B29" s="299"/>
      <c r="C29" s="318"/>
      <c r="D29" s="311"/>
      <c r="E29" s="321" t="s">
        <v>1499</v>
      </c>
      <c r="F29" s="322" t="s">
        <v>674</v>
      </c>
      <c r="G29" s="323">
        <v>1</v>
      </c>
      <c r="H29" s="572"/>
      <c r="I29" s="572"/>
      <c r="J29" s="501">
        <f t="shared" si="0"/>
        <v>0</v>
      </c>
      <c r="K29" s="502">
        <f t="shared" si="1"/>
        <v>0</v>
      </c>
      <c r="L29" s="297"/>
      <c r="M29" s="277"/>
    </row>
    <row r="30" spans="1:13">
      <c r="A30" s="317">
        <v>19</v>
      </c>
      <c r="B30" s="299"/>
      <c r="C30" s="318"/>
      <c r="D30" s="311"/>
      <c r="E30" s="324" t="s">
        <v>1500</v>
      </c>
      <c r="F30" s="325" t="s">
        <v>266</v>
      </c>
      <c r="G30" s="326">
        <v>15</v>
      </c>
      <c r="H30" s="572"/>
      <c r="I30" s="572"/>
      <c r="J30" s="501">
        <f t="shared" si="0"/>
        <v>0</v>
      </c>
      <c r="K30" s="502">
        <f t="shared" si="1"/>
        <v>0</v>
      </c>
      <c r="L30" s="297"/>
      <c r="M30" s="277"/>
    </row>
    <row r="31" spans="1:13">
      <c r="A31" s="317">
        <v>20</v>
      </c>
      <c r="B31" s="299"/>
      <c r="C31" s="318"/>
      <c r="D31" s="311"/>
      <c r="E31" s="324" t="s">
        <v>1501</v>
      </c>
      <c r="F31" s="325" t="s">
        <v>674</v>
      </c>
      <c r="G31" s="326">
        <v>1</v>
      </c>
      <c r="H31" s="572"/>
      <c r="I31" s="572"/>
      <c r="J31" s="501">
        <f t="shared" si="0"/>
        <v>0</v>
      </c>
      <c r="K31" s="502">
        <f t="shared" si="1"/>
        <v>0</v>
      </c>
      <c r="L31" s="297"/>
      <c r="M31" s="277"/>
    </row>
    <row r="32" spans="1:13">
      <c r="A32" s="317">
        <v>21</v>
      </c>
      <c r="B32" s="299"/>
      <c r="C32" s="318"/>
      <c r="D32" s="311"/>
      <c r="E32" s="324" t="s">
        <v>1502</v>
      </c>
      <c r="F32" s="325" t="s">
        <v>674</v>
      </c>
      <c r="G32" s="326">
        <v>1</v>
      </c>
      <c r="H32" s="572"/>
      <c r="I32" s="572"/>
      <c r="J32" s="501">
        <f t="shared" si="0"/>
        <v>0</v>
      </c>
      <c r="K32" s="502">
        <f t="shared" si="1"/>
        <v>0</v>
      </c>
      <c r="L32" s="297"/>
      <c r="M32" s="277"/>
    </row>
    <row r="33" spans="1:13">
      <c r="A33" s="327" t="s">
        <v>258</v>
      </c>
      <c r="B33" s="309"/>
      <c r="C33" s="310"/>
      <c r="D33" s="311"/>
      <c r="E33" s="305" t="s">
        <v>1503</v>
      </c>
      <c r="F33" s="306"/>
      <c r="G33" s="328">
        <v>0.05</v>
      </c>
      <c r="H33" s="501"/>
      <c r="I33" s="503"/>
      <c r="J33" s="499">
        <f>(J11+J12+J13+J14+J15+J16+J17+J18)*0.05</f>
        <v>0</v>
      </c>
      <c r="K33" s="502"/>
      <c r="L33" s="297"/>
      <c r="M33" s="277"/>
    </row>
    <row r="34" spans="1:13">
      <c r="A34" s="327" t="s">
        <v>21</v>
      </c>
      <c r="B34" s="309"/>
      <c r="C34" s="310"/>
      <c r="D34" s="311"/>
      <c r="E34" s="329" t="s">
        <v>21</v>
      </c>
      <c r="F34" s="330" t="s">
        <v>21</v>
      </c>
      <c r="G34" s="331" t="s">
        <v>21</v>
      </c>
      <c r="H34" s="513"/>
      <c r="I34" s="504"/>
      <c r="J34" s="501"/>
      <c r="K34" s="502"/>
      <c r="L34" s="297"/>
      <c r="M34" s="277"/>
    </row>
    <row r="35" spans="1:13">
      <c r="A35" s="317" t="s">
        <v>21</v>
      </c>
      <c r="B35" s="299"/>
      <c r="C35" s="318" t="s">
        <v>21</v>
      </c>
      <c r="D35" s="301" t="s">
        <v>21</v>
      </c>
      <c r="E35" s="332" t="s">
        <v>1504</v>
      </c>
      <c r="F35" s="306"/>
      <c r="G35" s="328">
        <v>0.03</v>
      </c>
      <c r="H35" s="501"/>
      <c r="I35" s="503"/>
      <c r="J35" s="501">
        <f>SUM(K20:K35)*0.03</f>
        <v>0</v>
      </c>
      <c r="K35" s="502"/>
      <c r="L35" s="333"/>
      <c r="M35" s="277"/>
    </row>
    <row r="36" spans="1:13">
      <c r="A36" s="317">
        <v>1</v>
      </c>
      <c r="B36" s="299"/>
      <c r="C36" s="318" t="s">
        <v>21</v>
      </c>
      <c r="D36" s="301" t="s">
        <v>21</v>
      </c>
      <c r="E36" s="334" t="s">
        <v>1505</v>
      </c>
      <c r="F36" s="335" t="s">
        <v>674</v>
      </c>
      <c r="G36" s="336">
        <v>166</v>
      </c>
      <c r="H36" s="498"/>
      <c r="I36" s="572"/>
      <c r="J36" s="501"/>
      <c r="K36" s="502">
        <f t="shared" si="1"/>
        <v>0</v>
      </c>
      <c r="L36" s="333"/>
      <c r="M36" s="277"/>
    </row>
    <row r="37" spans="1:13">
      <c r="A37" s="317">
        <v>2</v>
      </c>
      <c r="B37" s="299" t="s">
        <v>21</v>
      </c>
      <c r="C37" s="318" t="s">
        <v>21</v>
      </c>
      <c r="D37" s="337" t="s">
        <v>21</v>
      </c>
      <c r="E37" s="329" t="s">
        <v>1506</v>
      </c>
      <c r="F37" s="330" t="s">
        <v>674</v>
      </c>
      <c r="G37" s="338">
        <v>20</v>
      </c>
      <c r="H37" s="515"/>
      <c r="I37" s="572"/>
      <c r="J37" s="501"/>
      <c r="K37" s="502">
        <f t="shared" si="1"/>
        <v>0</v>
      </c>
      <c r="L37" s="333"/>
      <c r="M37" s="277"/>
    </row>
    <row r="38" spans="1:13" ht="23.25" thickBot="1">
      <c r="A38" s="339">
        <v>3</v>
      </c>
      <c r="B38" s="340"/>
      <c r="C38" s="341"/>
      <c r="D38" s="342"/>
      <c r="E38" s="343" t="s">
        <v>1507</v>
      </c>
      <c r="F38" s="344" t="s">
        <v>674</v>
      </c>
      <c r="G38" s="345">
        <v>5</v>
      </c>
      <c r="H38" s="516"/>
      <c r="I38" s="516"/>
      <c r="J38" s="568"/>
      <c r="K38" s="569">
        <f t="shared" si="1"/>
        <v>0</v>
      </c>
      <c r="L38" s="333"/>
      <c r="M38" s="277"/>
    </row>
    <row r="39" spans="1:13">
      <c r="A39" s="346"/>
      <c r="B39" s="347"/>
      <c r="C39" s="346"/>
      <c r="D39" s="348"/>
      <c r="E39" s="349"/>
      <c r="F39" s="350"/>
      <c r="G39" s="351"/>
      <c r="H39" s="517"/>
      <c r="I39" s="517"/>
      <c r="J39" s="517"/>
      <c r="K39" s="517"/>
      <c r="L39" s="333"/>
      <c r="M39" s="277"/>
    </row>
    <row r="40" spans="1:13" ht="13.5" thickBot="1">
      <c r="A40" s="346"/>
      <c r="B40" s="347"/>
      <c r="C40" s="346"/>
      <c r="D40" s="348"/>
      <c r="E40" s="349"/>
      <c r="F40" s="350"/>
      <c r="G40" s="351"/>
      <c r="H40" s="517"/>
      <c r="I40" s="517"/>
      <c r="J40" s="517"/>
      <c r="K40" s="517"/>
      <c r="L40" s="333"/>
      <c r="M40" s="277"/>
    </row>
    <row r="41" spans="1:13">
      <c r="A41" s="632" t="s">
        <v>1465</v>
      </c>
      <c r="B41" s="283" t="s">
        <v>1466</v>
      </c>
      <c r="C41" s="283" t="s">
        <v>1467</v>
      </c>
      <c r="D41" s="284" t="s">
        <v>1468</v>
      </c>
      <c r="E41" s="634" t="s">
        <v>1469</v>
      </c>
      <c r="F41" s="283" t="s">
        <v>1470</v>
      </c>
      <c r="G41" s="285" t="s">
        <v>1471</v>
      </c>
      <c r="H41" s="636" t="s">
        <v>1472</v>
      </c>
      <c r="I41" s="637"/>
      <c r="J41" s="636" t="s">
        <v>1473</v>
      </c>
      <c r="K41" s="638"/>
      <c r="L41" s="333"/>
      <c r="M41" s="277"/>
    </row>
    <row r="42" spans="1:13" ht="13.5" thickBot="1">
      <c r="A42" s="633"/>
      <c r="B42" s="287" t="s">
        <v>1474</v>
      </c>
      <c r="C42" s="287" t="s">
        <v>1475</v>
      </c>
      <c r="D42" s="287" t="s">
        <v>21</v>
      </c>
      <c r="E42" s="635"/>
      <c r="F42" s="287" t="s">
        <v>1476</v>
      </c>
      <c r="G42" s="288" t="s">
        <v>1477</v>
      </c>
      <c r="H42" s="493" t="s">
        <v>1478</v>
      </c>
      <c r="I42" s="518" t="s">
        <v>1479</v>
      </c>
      <c r="J42" s="493" t="s">
        <v>1478</v>
      </c>
      <c r="K42" s="494" t="s">
        <v>1479</v>
      </c>
      <c r="L42" s="333"/>
      <c r="M42" s="277"/>
    </row>
    <row r="43" spans="1:13">
      <c r="A43" s="317" t="s">
        <v>21</v>
      </c>
      <c r="B43" s="299"/>
      <c r="C43" s="318" t="s">
        <v>21</v>
      </c>
      <c r="D43" s="301" t="s">
        <v>21</v>
      </c>
      <c r="E43" s="352" t="s">
        <v>1508</v>
      </c>
      <c r="F43" s="353"/>
      <c r="G43" s="354"/>
      <c r="H43" s="509"/>
      <c r="I43" s="510"/>
      <c r="J43" s="511" t="s">
        <v>21</v>
      </c>
      <c r="K43" s="512"/>
      <c r="L43" s="333"/>
      <c r="M43" s="277"/>
    </row>
    <row r="44" spans="1:13">
      <c r="A44" s="317">
        <v>1</v>
      </c>
      <c r="B44" s="299"/>
      <c r="C44" s="318"/>
      <c r="D44" s="301"/>
      <c r="E44" s="355" t="s">
        <v>1509</v>
      </c>
      <c r="F44" s="356" t="s">
        <v>1510</v>
      </c>
      <c r="G44" s="357">
        <v>0.52500000000000002</v>
      </c>
      <c r="H44" s="519"/>
      <c r="I44" s="572"/>
      <c r="J44" s="511"/>
      <c r="K44" s="512">
        <f t="shared" ref="K44:K46" si="2">G44*I44</f>
        <v>0</v>
      </c>
      <c r="L44" s="333"/>
      <c r="M44" s="277"/>
    </row>
    <row r="45" spans="1:13">
      <c r="A45" s="317">
        <v>2</v>
      </c>
      <c r="B45" s="299"/>
      <c r="C45" s="318"/>
      <c r="D45" s="301"/>
      <c r="E45" s="355" t="s">
        <v>1511</v>
      </c>
      <c r="F45" s="356" t="s">
        <v>1510</v>
      </c>
      <c r="G45" s="357">
        <v>0.52500000000000002</v>
      </c>
      <c r="H45" s="519"/>
      <c r="I45" s="572"/>
      <c r="J45" s="511"/>
      <c r="K45" s="512">
        <f t="shared" si="2"/>
        <v>0</v>
      </c>
      <c r="L45" s="333"/>
      <c r="M45" s="277"/>
    </row>
    <row r="46" spans="1:13">
      <c r="A46" s="317">
        <v>3</v>
      </c>
      <c r="B46" s="299"/>
      <c r="C46" s="318"/>
      <c r="D46" s="301"/>
      <c r="E46" s="358" t="s">
        <v>1512</v>
      </c>
      <c r="F46" s="359" t="s">
        <v>266</v>
      </c>
      <c r="G46" s="360">
        <v>10</v>
      </c>
      <c r="H46" s="520"/>
      <c r="I46" s="572"/>
      <c r="J46" s="511"/>
      <c r="K46" s="512">
        <f t="shared" si="2"/>
        <v>0</v>
      </c>
      <c r="L46" s="333"/>
      <c r="M46" s="277"/>
    </row>
    <row r="47" spans="1:13" ht="12.75" customHeight="1">
      <c r="A47" s="317">
        <v>4</v>
      </c>
      <c r="B47" s="299"/>
      <c r="C47" s="318"/>
      <c r="D47" s="301"/>
      <c r="E47" s="324" t="s">
        <v>1513</v>
      </c>
      <c r="F47" s="325" t="s">
        <v>21</v>
      </c>
      <c r="G47" s="326" t="s">
        <v>21</v>
      </c>
      <c r="H47" s="521"/>
      <c r="I47" s="510"/>
      <c r="J47" s="511"/>
      <c r="K47" s="512" t="s">
        <v>21</v>
      </c>
      <c r="L47" s="333"/>
      <c r="M47" s="277"/>
    </row>
    <row r="48" spans="1:13">
      <c r="A48" s="317" t="s">
        <v>21</v>
      </c>
      <c r="B48" s="299"/>
      <c r="C48" s="318"/>
      <c r="D48" s="301"/>
      <c r="E48" s="324" t="s">
        <v>1514</v>
      </c>
      <c r="F48" s="325" t="s">
        <v>674</v>
      </c>
      <c r="G48" s="326">
        <v>1</v>
      </c>
      <c r="H48" s="521"/>
      <c r="I48" s="572"/>
      <c r="J48" s="511"/>
      <c r="K48" s="512">
        <f t="shared" ref="K48:K49" si="3">G48*I48</f>
        <v>0</v>
      </c>
      <c r="L48" s="333"/>
      <c r="M48" s="277"/>
    </row>
    <row r="49" spans="1:13" ht="12.75" customHeight="1">
      <c r="A49" s="317">
        <v>5</v>
      </c>
      <c r="B49" s="299"/>
      <c r="C49" s="318"/>
      <c r="D49" s="301"/>
      <c r="E49" s="324" t="s">
        <v>1515</v>
      </c>
      <c r="F49" s="325" t="s">
        <v>1516</v>
      </c>
      <c r="G49" s="326">
        <v>24</v>
      </c>
      <c r="H49" s="521"/>
      <c r="I49" s="572"/>
      <c r="J49" s="511"/>
      <c r="K49" s="512">
        <f t="shared" si="3"/>
        <v>0</v>
      </c>
      <c r="L49" s="333"/>
      <c r="M49" s="277"/>
    </row>
    <row r="50" spans="1:13">
      <c r="A50" s="317"/>
      <c r="B50" s="299"/>
      <c r="C50" s="318"/>
      <c r="D50" s="301" t="s">
        <v>21</v>
      </c>
      <c r="E50" s="324" t="s">
        <v>21</v>
      </c>
      <c r="F50" s="325" t="s">
        <v>21</v>
      </c>
      <c r="G50" s="326" t="s">
        <v>21</v>
      </c>
      <c r="H50" s="521"/>
      <c r="I50" s="510" t="s">
        <v>21</v>
      </c>
      <c r="J50" s="511"/>
      <c r="K50" s="512" t="s">
        <v>21</v>
      </c>
      <c r="L50" s="333"/>
      <c r="M50" s="277"/>
    </row>
    <row r="51" spans="1:13" ht="13.5" thickBot="1">
      <c r="A51" s="339" t="s">
        <v>21</v>
      </c>
      <c r="B51" s="340"/>
      <c r="C51" s="341"/>
      <c r="D51" s="342"/>
      <c r="E51" s="361" t="s">
        <v>21</v>
      </c>
      <c r="F51" s="362" t="s">
        <v>21</v>
      </c>
      <c r="G51" s="363" t="s">
        <v>21</v>
      </c>
      <c r="H51" s="522"/>
      <c r="I51" s="523" t="s">
        <v>21</v>
      </c>
      <c r="J51" s="524"/>
      <c r="K51" s="525" t="s">
        <v>21</v>
      </c>
      <c r="L51" s="333"/>
      <c r="M51" s="277"/>
    </row>
    <row r="52" spans="1:13">
      <c r="A52" s="346"/>
      <c r="B52" s="347"/>
      <c r="C52" s="346"/>
      <c r="D52" s="348"/>
      <c r="E52" s="349"/>
      <c r="F52" s="350"/>
      <c r="G52" s="351"/>
      <c r="H52" s="517"/>
      <c r="I52" s="517"/>
      <c r="J52" s="517"/>
      <c r="K52" s="517"/>
      <c r="L52" s="333"/>
      <c r="M52" s="277"/>
    </row>
    <row r="53" spans="1:13" ht="13.5" thickBot="1">
      <c r="A53" s="347"/>
      <c r="B53" s="347"/>
      <c r="C53" s="346"/>
      <c r="D53" s="364"/>
      <c r="E53" s="365"/>
      <c r="F53" s="366"/>
      <c r="G53" s="367"/>
      <c r="H53" s="526"/>
      <c r="I53" s="527"/>
      <c r="J53" s="526"/>
      <c r="K53" s="527"/>
      <c r="L53" s="333"/>
      <c r="M53" s="277"/>
    </row>
    <row r="54" spans="1:13">
      <c r="A54" s="368"/>
      <c r="B54" s="369"/>
      <c r="C54" s="370"/>
      <c r="D54" s="370"/>
      <c r="E54" s="370"/>
      <c r="F54" s="370"/>
      <c r="G54" s="371" t="s">
        <v>21</v>
      </c>
      <c r="H54" s="528"/>
      <c r="I54" s="529" t="s">
        <v>1517</v>
      </c>
      <c r="J54" s="530">
        <f>J11+J12+J13+J14+J15+J16+J17+J18+J19+J20+J21+J22+J23+J24+J25+J26+J27+J28+J29+J30+J31+J32+J33+J35</f>
        <v>0</v>
      </c>
      <c r="K54" s="468"/>
      <c r="L54" s="282"/>
      <c r="M54" s="277"/>
    </row>
    <row r="55" spans="1:13" ht="13.5" thickBot="1">
      <c r="A55" s="372"/>
      <c r="B55" s="289"/>
      <c r="C55" s="289"/>
      <c r="D55" s="289"/>
      <c r="E55" s="289" t="s">
        <v>21</v>
      </c>
      <c r="F55" s="289"/>
      <c r="G55" s="289"/>
      <c r="H55" s="531"/>
      <c r="I55" s="532" t="s">
        <v>1518</v>
      </c>
      <c r="J55" s="533">
        <f>K11+K12+K13+K14+K15+K16+K17+K18+K19+K20+K21+K22+K23+K24+K25+K26+K27+K28+K29+K30+K31+K32+K36+K37+K38+K44+K45+K46+K48+K49</f>
        <v>0</v>
      </c>
      <c r="K55" s="468"/>
      <c r="L55" s="282"/>
      <c r="M55" s="277"/>
    </row>
    <row r="56" spans="1:13" ht="14.25" thickTop="1" thickBot="1">
      <c r="A56" s="373"/>
      <c r="B56" s="374"/>
      <c r="C56" s="374"/>
      <c r="D56" s="374"/>
      <c r="E56" s="374"/>
      <c r="F56" s="374"/>
      <c r="G56" s="374"/>
      <c r="H56" s="534"/>
      <c r="I56" s="535" t="s">
        <v>1519</v>
      </c>
      <c r="J56" s="536">
        <f>J54+J55</f>
        <v>0</v>
      </c>
      <c r="K56" s="468"/>
      <c r="L56" s="282"/>
      <c r="M56" s="277"/>
    </row>
    <row r="57" spans="1:13">
      <c r="A57" s="289"/>
      <c r="B57" s="289"/>
      <c r="C57" s="289"/>
      <c r="D57" s="289"/>
      <c r="E57" s="289"/>
      <c r="F57" s="289"/>
      <c r="G57" s="289"/>
      <c r="H57" s="488"/>
      <c r="I57" s="537"/>
      <c r="J57" s="538"/>
      <c r="K57" s="468"/>
      <c r="L57" s="282"/>
      <c r="M57" s="277"/>
    </row>
    <row r="58" spans="1:13">
      <c r="A58" s="289"/>
      <c r="B58" s="289"/>
      <c r="C58" s="289"/>
      <c r="D58" s="289"/>
      <c r="E58" s="289"/>
      <c r="F58" s="289"/>
      <c r="G58" s="289"/>
      <c r="H58" s="488"/>
      <c r="I58" s="537"/>
      <c r="J58" s="538"/>
      <c r="K58" s="468"/>
      <c r="L58" s="282"/>
      <c r="M58" s="277"/>
    </row>
    <row r="59" spans="1:13" ht="13.5" thickBot="1">
      <c r="A59" s="289"/>
      <c r="B59" s="289"/>
      <c r="C59" s="289"/>
      <c r="D59" s="289"/>
      <c r="E59" s="289"/>
      <c r="F59" s="289"/>
      <c r="G59" s="289"/>
      <c r="H59" s="488"/>
      <c r="I59" s="537"/>
      <c r="J59" s="538"/>
      <c r="K59" s="468"/>
      <c r="L59" s="282"/>
      <c r="M59" s="277"/>
    </row>
    <row r="60" spans="1:13">
      <c r="A60" s="639" t="s">
        <v>1465</v>
      </c>
      <c r="B60" s="283" t="s">
        <v>1466</v>
      </c>
      <c r="C60" s="283" t="s">
        <v>1467</v>
      </c>
      <c r="D60" s="284" t="s">
        <v>1468</v>
      </c>
      <c r="E60" s="634" t="s">
        <v>1469</v>
      </c>
      <c r="F60" s="283" t="s">
        <v>1470</v>
      </c>
      <c r="G60" s="285" t="s">
        <v>1471</v>
      </c>
      <c r="H60" s="636" t="s">
        <v>1628</v>
      </c>
      <c r="I60" s="637"/>
      <c r="J60" s="636" t="s">
        <v>33</v>
      </c>
      <c r="K60" s="638"/>
      <c r="L60" s="282"/>
      <c r="M60" s="277"/>
    </row>
    <row r="61" spans="1:13" ht="13.5" thickBot="1">
      <c r="A61" s="640"/>
      <c r="B61" s="287" t="s">
        <v>1474</v>
      </c>
      <c r="C61" s="287" t="s">
        <v>1475</v>
      </c>
      <c r="D61" s="287" t="s">
        <v>21</v>
      </c>
      <c r="E61" s="635"/>
      <c r="F61" s="287" t="s">
        <v>1476</v>
      </c>
      <c r="G61" s="288" t="s">
        <v>1477</v>
      </c>
      <c r="H61" s="493" t="s">
        <v>1478</v>
      </c>
      <c r="I61" s="518" t="s">
        <v>1479</v>
      </c>
      <c r="J61" s="493" t="s">
        <v>1478</v>
      </c>
      <c r="K61" s="494" t="s">
        <v>1479</v>
      </c>
      <c r="L61" s="282"/>
      <c r="M61" s="277"/>
    </row>
    <row r="62" spans="1:13">
      <c r="A62" s="290"/>
      <c r="B62" s="291"/>
      <c r="C62" s="292"/>
      <c r="D62" s="293"/>
      <c r="E62" s="375" t="s">
        <v>1520</v>
      </c>
      <c r="F62" s="376"/>
      <c r="G62" s="377"/>
      <c r="H62" s="539"/>
      <c r="I62" s="540"/>
      <c r="J62" s="539"/>
      <c r="K62" s="541"/>
      <c r="L62" s="282"/>
      <c r="M62" s="277"/>
    </row>
    <row r="63" spans="1:13">
      <c r="A63" s="317">
        <v>1</v>
      </c>
      <c r="B63" s="299"/>
      <c r="C63" s="318" t="s">
        <v>21</v>
      </c>
      <c r="D63" s="301" t="s">
        <v>21</v>
      </c>
      <c r="E63" s="378" t="s">
        <v>1500</v>
      </c>
      <c r="F63" s="325" t="s">
        <v>266</v>
      </c>
      <c r="G63" s="326">
        <v>44</v>
      </c>
      <c r="H63" s="572"/>
      <c r="I63" s="572"/>
      <c r="J63" s="501">
        <f t="shared" ref="J63:J74" si="4">G63*H63</f>
        <v>0</v>
      </c>
      <c r="K63" s="502">
        <f t="shared" ref="K63:K74" si="5">G63*I63</f>
        <v>0</v>
      </c>
      <c r="L63" s="282"/>
      <c r="M63" s="277"/>
    </row>
    <row r="64" spans="1:13">
      <c r="A64" s="317">
        <v>2</v>
      </c>
      <c r="B64" s="299"/>
      <c r="C64" s="318" t="s">
        <v>21</v>
      </c>
      <c r="D64" s="301" t="s">
        <v>21</v>
      </c>
      <c r="E64" s="378" t="s">
        <v>1521</v>
      </c>
      <c r="F64" s="325" t="s">
        <v>266</v>
      </c>
      <c r="G64" s="326">
        <v>34</v>
      </c>
      <c r="H64" s="572"/>
      <c r="I64" s="572"/>
      <c r="J64" s="501">
        <f t="shared" si="4"/>
        <v>0</v>
      </c>
      <c r="K64" s="502">
        <f t="shared" si="5"/>
        <v>0</v>
      </c>
      <c r="L64" s="282"/>
      <c r="M64" s="277"/>
    </row>
    <row r="65" spans="1:13">
      <c r="A65" s="317">
        <v>3</v>
      </c>
      <c r="B65" s="299" t="s">
        <v>21</v>
      </c>
      <c r="C65" s="318" t="s">
        <v>21</v>
      </c>
      <c r="D65" s="337" t="s">
        <v>21</v>
      </c>
      <c r="E65" s="378" t="s">
        <v>1501</v>
      </c>
      <c r="F65" s="325" t="s">
        <v>674</v>
      </c>
      <c r="G65" s="326">
        <v>2</v>
      </c>
      <c r="H65" s="572"/>
      <c r="I65" s="572"/>
      <c r="J65" s="501">
        <f t="shared" si="4"/>
        <v>0</v>
      </c>
      <c r="K65" s="502">
        <f t="shared" si="5"/>
        <v>0</v>
      </c>
      <c r="L65" s="282"/>
      <c r="M65" s="277"/>
    </row>
    <row r="66" spans="1:13">
      <c r="A66" s="317">
        <v>4</v>
      </c>
      <c r="B66" s="299"/>
      <c r="C66" s="318"/>
      <c r="D66" s="379"/>
      <c r="E66" s="378" t="s">
        <v>1502</v>
      </c>
      <c r="F66" s="325" t="s">
        <v>674</v>
      </c>
      <c r="G66" s="326">
        <v>2</v>
      </c>
      <c r="H66" s="572"/>
      <c r="I66" s="572"/>
      <c r="J66" s="501">
        <f t="shared" si="4"/>
        <v>0</v>
      </c>
      <c r="K66" s="502">
        <f t="shared" si="5"/>
        <v>0</v>
      </c>
      <c r="L66" s="282"/>
      <c r="M66" s="277"/>
    </row>
    <row r="67" spans="1:13">
      <c r="A67" s="317">
        <v>5</v>
      </c>
      <c r="B67" s="299"/>
      <c r="C67" s="318"/>
      <c r="D67" s="379"/>
      <c r="E67" s="378" t="s">
        <v>1523</v>
      </c>
      <c r="F67" s="325" t="s">
        <v>674</v>
      </c>
      <c r="G67" s="326">
        <v>6</v>
      </c>
      <c r="H67" s="572"/>
      <c r="I67" s="572"/>
      <c r="J67" s="501">
        <f t="shared" si="4"/>
        <v>0</v>
      </c>
      <c r="K67" s="502">
        <f t="shared" si="5"/>
        <v>0</v>
      </c>
      <c r="L67" s="282"/>
      <c r="M67" s="277"/>
    </row>
    <row r="68" spans="1:13">
      <c r="A68" s="317">
        <v>6</v>
      </c>
      <c r="B68" s="299"/>
      <c r="C68" s="318"/>
      <c r="D68" s="379"/>
      <c r="E68" s="378" t="s">
        <v>1524</v>
      </c>
      <c r="F68" s="325" t="s">
        <v>674</v>
      </c>
      <c r="G68" s="326">
        <v>8</v>
      </c>
      <c r="H68" s="572"/>
      <c r="I68" s="572"/>
      <c r="J68" s="501">
        <f t="shared" si="4"/>
        <v>0</v>
      </c>
      <c r="K68" s="502">
        <f t="shared" si="5"/>
        <v>0</v>
      </c>
      <c r="L68" s="282"/>
      <c r="M68" s="277"/>
    </row>
    <row r="69" spans="1:13">
      <c r="A69" s="317">
        <v>7</v>
      </c>
      <c r="B69" s="299"/>
      <c r="C69" s="318" t="s">
        <v>21</v>
      </c>
      <c r="D69" s="319" t="s">
        <v>21</v>
      </c>
      <c r="E69" s="378" t="s">
        <v>1525</v>
      </c>
      <c r="F69" s="325" t="s">
        <v>674</v>
      </c>
      <c r="G69" s="326">
        <v>6</v>
      </c>
      <c r="H69" s="572"/>
      <c r="I69" s="572"/>
      <c r="J69" s="501">
        <f t="shared" si="4"/>
        <v>0</v>
      </c>
      <c r="K69" s="502">
        <f t="shared" si="5"/>
        <v>0</v>
      </c>
      <c r="L69" s="282"/>
      <c r="M69" s="277"/>
    </row>
    <row r="70" spans="1:13">
      <c r="A70" s="317">
        <v>8</v>
      </c>
      <c r="B70" s="299"/>
      <c r="C70" s="318" t="s">
        <v>21</v>
      </c>
      <c r="D70" s="319" t="s">
        <v>21</v>
      </c>
      <c r="E70" s="378" t="s">
        <v>1526</v>
      </c>
      <c r="F70" s="325" t="s">
        <v>674</v>
      </c>
      <c r="G70" s="326">
        <v>4</v>
      </c>
      <c r="H70" s="572"/>
      <c r="I70" s="572"/>
      <c r="J70" s="501">
        <f t="shared" si="4"/>
        <v>0</v>
      </c>
      <c r="K70" s="502">
        <f t="shared" si="5"/>
        <v>0</v>
      </c>
      <c r="L70" s="282"/>
      <c r="M70" s="277"/>
    </row>
    <row r="71" spans="1:13">
      <c r="A71" s="317">
        <v>9</v>
      </c>
      <c r="B71" s="299"/>
      <c r="C71" s="318"/>
      <c r="D71" s="319"/>
      <c r="E71" s="378" t="s">
        <v>1527</v>
      </c>
      <c r="F71" s="325" t="s">
        <v>674</v>
      </c>
      <c r="G71" s="326">
        <v>2</v>
      </c>
      <c r="H71" s="572"/>
      <c r="I71" s="572"/>
      <c r="J71" s="501">
        <f t="shared" si="4"/>
        <v>0</v>
      </c>
      <c r="K71" s="502">
        <f t="shared" si="5"/>
        <v>0</v>
      </c>
      <c r="L71" s="282"/>
      <c r="M71" s="277"/>
    </row>
    <row r="72" spans="1:13">
      <c r="A72" s="317">
        <v>10</v>
      </c>
      <c r="B72" s="299"/>
      <c r="C72" s="318"/>
      <c r="D72" s="319"/>
      <c r="E72" s="378" t="s">
        <v>1528</v>
      </c>
      <c r="F72" s="325" t="s">
        <v>674</v>
      </c>
      <c r="G72" s="326">
        <v>2</v>
      </c>
      <c r="H72" s="572"/>
      <c r="I72" s="572"/>
      <c r="J72" s="501">
        <f t="shared" si="4"/>
        <v>0</v>
      </c>
      <c r="K72" s="502">
        <f t="shared" si="5"/>
        <v>0</v>
      </c>
      <c r="L72" s="282"/>
      <c r="M72" s="277"/>
    </row>
    <row r="73" spans="1:13">
      <c r="A73" s="317">
        <v>11</v>
      </c>
      <c r="B73" s="299"/>
      <c r="C73" s="318"/>
      <c r="D73" s="319"/>
      <c r="E73" s="378" t="s">
        <v>1529</v>
      </c>
      <c r="F73" s="325" t="s">
        <v>674</v>
      </c>
      <c r="G73" s="326">
        <v>2</v>
      </c>
      <c r="H73" s="572"/>
      <c r="I73" s="572"/>
      <c r="J73" s="501">
        <f t="shared" si="4"/>
        <v>0</v>
      </c>
      <c r="K73" s="502">
        <f t="shared" si="5"/>
        <v>0</v>
      </c>
      <c r="L73" s="282"/>
      <c r="M73" s="277"/>
    </row>
    <row r="74" spans="1:13">
      <c r="A74" s="317">
        <v>12</v>
      </c>
      <c r="B74" s="299"/>
      <c r="C74" s="318"/>
      <c r="D74" s="319"/>
      <c r="E74" s="378" t="s">
        <v>1530</v>
      </c>
      <c r="F74" s="325" t="s">
        <v>674</v>
      </c>
      <c r="G74" s="326">
        <v>2</v>
      </c>
      <c r="H74" s="572"/>
      <c r="I74" s="572"/>
      <c r="J74" s="501">
        <f t="shared" si="4"/>
        <v>0</v>
      </c>
      <c r="K74" s="502">
        <f t="shared" si="5"/>
        <v>0</v>
      </c>
      <c r="L74" s="282"/>
      <c r="M74" s="277"/>
    </row>
    <row r="75" spans="1:13">
      <c r="A75" s="317">
        <v>13</v>
      </c>
      <c r="B75" s="299"/>
      <c r="C75" s="318"/>
      <c r="D75" s="319"/>
      <c r="E75" s="378" t="s">
        <v>1503</v>
      </c>
      <c r="F75" s="325"/>
      <c r="G75" s="380">
        <v>0.05</v>
      </c>
      <c r="H75" s="509"/>
      <c r="I75" s="542"/>
      <c r="J75" s="499">
        <f>(J63+J64)*0.05</f>
        <v>0</v>
      </c>
      <c r="K75" s="543"/>
      <c r="L75" s="282"/>
      <c r="M75" s="277"/>
    </row>
    <row r="76" spans="1:13">
      <c r="A76" s="317" t="s">
        <v>21</v>
      </c>
      <c r="B76" s="299"/>
      <c r="C76" s="318" t="s">
        <v>21</v>
      </c>
      <c r="D76" s="311" t="s">
        <v>21</v>
      </c>
      <c r="E76" s="378"/>
      <c r="F76" s="325"/>
      <c r="G76" s="380"/>
      <c r="H76" s="509"/>
      <c r="I76" s="542"/>
      <c r="J76" s="509" t="s">
        <v>21</v>
      </c>
      <c r="K76" s="543"/>
      <c r="L76" s="282"/>
      <c r="M76" s="277"/>
    </row>
    <row r="77" spans="1:13">
      <c r="A77" s="317" t="s">
        <v>21</v>
      </c>
      <c r="B77" s="299"/>
      <c r="C77" s="318"/>
      <c r="D77" s="311"/>
      <c r="E77" s="352" t="s">
        <v>1504</v>
      </c>
      <c r="F77" s="325"/>
      <c r="G77" s="380">
        <v>0.03</v>
      </c>
      <c r="H77" s="509"/>
      <c r="I77" s="542"/>
      <c r="J77" s="499">
        <f>SUM(J63:J64)*0.03</f>
        <v>0</v>
      </c>
      <c r="K77" s="543"/>
      <c r="L77" s="282"/>
      <c r="M77" s="277"/>
    </row>
    <row r="78" spans="1:13">
      <c r="A78" s="317"/>
      <c r="B78" s="299"/>
      <c r="C78" s="318"/>
      <c r="D78" s="311"/>
      <c r="E78" s="381"/>
      <c r="F78" s="322"/>
      <c r="G78" s="382"/>
      <c r="H78" s="508"/>
      <c r="I78" s="542"/>
      <c r="J78" s="509"/>
      <c r="K78" s="543"/>
      <c r="L78" s="282"/>
      <c r="M78" s="277"/>
    </row>
    <row r="79" spans="1:13">
      <c r="A79" s="317"/>
      <c r="B79" s="299"/>
      <c r="C79" s="318"/>
      <c r="D79" s="311"/>
      <c r="E79" s="352" t="s">
        <v>1508</v>
      </c>
      <c r="F79" s="353"/>
      <c r="G79" s="354"/>
      <c r="H79" s="509"/>
      <c r="I79" s="542"/>
      <c r="J79" s="509"/>
      <c r="K79" s="543"/>
      <c r="L79" s="282"/>
      <c r="M79" s="277"/>
    </row>
    <row r="80" spans="1:13">
      <c r="A80" s="317">
        <v>1</v>
      </c>
      <c r="B80" s="299"/>
      <c r="C80" s="318"/>
      <c r="D80" s="311"/>
      <c r="E80" s="324" t="s">
        <v>1512</v>
      </c>
      <c r="F80" s="325" t="s">
        <v>266</v>
      </c>
      <c r="G80" s="326">
        <v>44</v>
      </c>
      <c r="H80" s="521"/>
      <c r="I80" s="572"/>
      <c r="J80" s="511"/>
      <c r="K80" s="512">
        <f t="shared" ref="K80:K81" si="6">G80*I80</f>
        <v>0</v>
      </c>
      <c r="L80" s="282"/>
      <c r="M80" s="277"/>
    </row>
    <row r="81" spans="1:13">
      <c r="A81" s="317">
        <v>2</v>
      </c>
      <c r="B81" s="299"/>
      <c r="C81" s="318"/>
      <c r="D81" s="311"/>
      <c r="E81" s="324" t="s">
        <v>1531</v>
      </c>
      <c r="F81" s="325" t="s">
        <v>674</v>
      </c>
      <c r="G81" s="326">
        <v>2</v>
      </c>
      <c r="H81" s="521"/>
      <c r="I81" s="572"/>
      <c r="J81" s="511"/>
      <c r="K81" s="512">
        <f t="shared" si="6"/>
        <v>0</v>
      </c>
      <c r="L81" s="282"/>
      <c r="M81" s="277"/>
    </row>
    <row r="82" spans="1:13">
      <c r="A82" s="317"/>
      <c r="B82" s="299"/>
      <c r="C82" s="318"/>
      <c r="D82" s="311"/>
      <c r="E82" s="324"/>
      <c r="F82" s="325"/>
      <c r="G82" s="326"/>
      <c r="H82" s="521"/>
      <c r="I82" s="544"/>
      <c r="J82" s="521"/>
      <c r="K82" s="545"/>
      <c r="L82" s="282"/>
      <c r="M82" s="277"/>
    </row>
    <row r="83" spans="1:13">
      <c r="A83" s="317" t="s">
        <v>21</v>
      </c>
      <c r="B83" s="299"/>
      <c r="C83" s="318"/>
      <c r="D83" s="311"/>
      <c r="E83" s="383" t="s">
        <v>21</v>
      </c>
      <c r="F83" s="384" t="s">
        <v>21</v>
      </c>
      <c r="G83" s="385" t="s">
        <v>21</v>
      </c>
      <c r="H83" s="546" t="s">
        <v>21</v>
      </c>
      <c r="I83" s="547" t="s">
        <v>21</v>
      </c>
      <c r="J83" s="546" t="s">
        <v>21</v>
      </c>
      <c r="K83" s="548" t="s">
        <v>21</v>
      </c>
      <c r="L83" s="282"/>
      <c r="M83" s="277"/>
    </row>
    <row r="84" spans="1:13" ht="13.5" thickBot="1">
      <c r="A84" s="386" t="s">
        <v>21</v>
      </c>
      <c r="B84" s="387"/>
      <c r="C84" s="388"/>
      <c r="D84" s="389"/>
      <c r="E84" s="390" t="s">
        <v>21</v>
      </c>
      <c r="F84" s="391" t="s">
        <v>21</v>
      </c>
      <c r="G84" s="392" t="s">
        <v>21</v>
      </c>
      <c r="H84" s="549" t="s">
        <v>21</v>
      </c>
      <c r="I84" s="550" t="s">
        <v>21</v>
      </c>
      <c r="J84" s="549" t="s">
        <v>21</v>
      </c>
      <c r="K84" s="551" t="s">
        <v>21</v>
      </c>
      <c r="L84" s="282"/>
      <c r="M84" s="277"/>
    </row>
    <row r="85" spans="1:13">
      <c r="A85" s="347"/>
      <c r="B85" s="347"/>
      <c r="C85" s="346"/>
      <c r="D85" s="364"/>
      <c r="E85" s="365"/>
      <c r="F85" s="366"/>
      <c r="G85" s="367"/>
      <c r="H85" s="526"/>
      <c r="I85" s="527"/>
      <c r="J85" s="526"/>
      <c r="K85" s="527"/>
      <c r="L85" s="282"/>
      <c r="M85" s="277"/>
    </row>
    <row r="86" spans="1:13" ht="13.5" thickBot="1">
      <c r="L86" s="282"/>
      <c r="M86" s="277"/>
    </row>
    <row r="87" spans="1:13">
      <c r="A87" s="368"/>
      <c r="B87" s="369"/>
      <c r="C87" s="370"/>
      <c r="D87" s="370"/>
      <c r="E87" s="370"/>
      <c r="F87" s="370"/>
      <c r="G87" s="371" t="s">
        <v>21</v>
      </c>
      <c r="H87" s="528"/>
      <c r="I87" s="529" t="s">
        <v>1517</v>
      </c>
      <c r="J87" s="553">
        <f>J63+J64+J65+J66+J67+J68+J69+J70+J71+J72+J73+J74+J75+J77</f>
        <v>0</v>
      </c>
      <c r="L87" s="282"/>
      <c r="M87" s="277"/>
    </row>
    <row r="88" spans="1:13" ht="13.5" thickBot="1">
      <c r="A88" s="372"/>
      <c r="B88" s="289"/>
      <c r="C88" s="289"/>
      <c r="D88" s="289"/>
      <c r="E88" s="289" t="s">
        <v>21</v>
      </c>
      <c r="F88" s="289"/>
      <c r="G88" s="289"/>
      <c r="H88" s="531"/>
      <c r="I88" s="532" t="s">
        <v>1518</v>
      </c>
      <c r="J88" s="554">
        <f>K63+K64+K65+K66+K67+K68+K69+K70+K71+K72+K73+K74+K80+K81</f>
        <v>0</v>
      </c>
      <c r="L88" s="282"/>
      <c r="M88" s="277"/>
    </row>
    <row r="89" spans="1:13" ht="14.25" thickTop="1" thickBot="1">
      <c r="A89" s="373"/>
      <c r="B89" s="374"/>
      <c r="C89" s="374"/>
      <c r="D89" s="374"/>
      <c r="E89" s="374"/>
      <c r="F89" s="374"/>
      <c r="G89" s="374"/>
      <c r="H89" s="534"/>
      <c r="I89" s="535" t="s">
        <v>1519</v>
      </c>
      <c r="J89" s="555">
        <f>J87+J88</f>
        <v>0</v>
      </c>
      <c r="L89" s="282"/>
      <c r="M89" s="277"/>
    </row>
    <row r="90" spans="1:13">
      <c r="L90" s="282"/>
      <c r="M90" s="277"/>
    </row>
    <row r="91" spans="1:13">
      <c r="A91" s="289"/>
      <c r="B91" s="289"/>
      <c r="C91" s="289"/>
      <c r="D91" s="289"/>
      <c r="E91" s="289"/>
      <c r="F91" s="289"/>
      <c r="G91" s="289"/>
      <c r="H91" s="488"/>
      <c r="I91" s="537"/>
      <c r="J91" s="538"/>
      <c r="K91" s="468"/>
      <c r="L91" s="282"/>
      <c r="M91" s="277"/>
    </row>
    <row r="92" spans="1:13">
      <c r="A92" s="289"/>
      <c r="B92" s="289"/>
      <c r="C92" s="289"/>
      <c r="D92" s="289"/>
      <c r="E92" s="289"/>
      <c r="F92" s="289"/>
      <c r="G92" s="289"/>
      <c r="H92" s="488"/>
      <c r="I92" s="537"/>
      <c r="J92" s="538"/>
      <c r="K92" s="468"/>
      <c r="L92" s="282"/>
      <c r="M92" s="277"/>
    </row>
    <row r="93" spans="1:13" ht="15.75">
      <c r="A93" s="393" t="s">
        <v>1522</v>
      </c>
      <c r="B93" s="277"/>
      <c r="C93" s="277"/>
      <c r="D93" s="277"/>
      <c r="E93" s="278" t="s">
        <v>21</v>
      </c>
      <c r="F93" s="277"/>
      <c r="G93" s="277"/>
      <c r="H93" s="466"/>
      <c r="I93" s="466"/>
      <c r="J93" s="466"/>
      <c r="K93" s="466"/>
      <c r="L93" s="277"/>
    </row>
    <row r="94" spans="1:13" ht="14.25">
      <c r="A94" s="277"/>
      <c r="B94" s="279" t="s">
        <v>21</v>
      </c>
      <c r="C94" s="280" t="s">
        <v>21</v>
      </c>
      <c r="D94" s="280"/>
      <c r="E94" s="280"/>
      <c r="F94" s="277"/>
      <c r="G94" s="277"/>
      <c r="H94" s="466"/>
      <c r="I94" s="466"/>
      <c r="J94" s="556" t="s">
        <v>21</v>
      </c>
      <c r="K94" s="556" t="s">
        <v>21</v>
      </c>
      <c r="L94" s="277"/>
    </row>
    <row r="95" spans="1:13" ht="15">
      <c r="A95" s="277"/>
      <c r="B95" s="279" t="s">
        <v>21</v>
      </c>
      <c r="C95" s="281" t="s">
        <v>21</v>
      </c>
      <c r="D95" s="281"/>
      <c r="E95" s="281"/>
      <c r="F95" s="277"/>
      <c r="G95" s="277"/>
      <c r="H95" s="466"/>
      <c r="I95" s="466"/>
      <c r="J95" s="466"/>
      <c r="K95" s="466"/>
      <c r="L95" s="277"/>
    </row>
    <row r="96" spans="1:13" ht="15">
      <c r="A96" s="277"/>
      <c r="C96" s="281"/>
      <c r="D96" s="281"/>
      <c r="E96" s="281"/>
      <c r="F96" s="277"/>
      <c r="G96" s="277"/>
      <c r="H96" s="466"/>
      <c r="I96" s="466"/>
      <c r="J96" s="466"/>
      <c r="K96" s="466"/>
      <c r="L96" s="277"/>
    </row>
    <row r="97" spans="1:12" ht="15">
      <c r="A97" s="277"/>
      <c r="B97" s="279" t="s">
        <v>21</v>
      </c>
      <c r="C97" s="281"/>
      <c r="D97" s="281"/>
      <c r="E97" s="281"/>
      <c r="F97" s="277"/>
      <c r="G97" s="277"/>
      <c r="H97" s="466"/>
      <c r="I97" s="466"/>
      <c r="J97" s="491" t="s">
        <v>21</v>
      </c>
      <c r="K97" s="467" t="s">
        <v>21</v>
      </c>
      <c r="L97" s="277"/>
    </row>
    <row r="98" spans="1:12" ht="13.5" thickBot="1">
      <c r="A98" s="394" t="s">
        <v>21</v>
      </c>
      <c r="B98" s="394"/>
      <c r="C98" s="395"/>
      <c r="D98" s="282" t="s">
        <v>21</v>
      </c>
      <c r="E98" s="282"/>
      <c r="F98" s="396"/>
      <c r="G98" s="396"/>
      <c r="H98" s="469"/>
      <c r="I98" s="469"/>
      <c r="J98" s="469"/>
      <c r="K98" s="470"/>
      <c r="L98" s="289"/>
    </row>
    <row r="99" spans="1:12">
      <c r="A99" s="632" t="s">
        <v>1465</v>
      </c>
      <c r="B99" s="283" t="s">
        <v>1466</v>
      </c>
      <c r="C99" s="283" t="s">
        <v>1467</v>
      </c>
      <c r="D99" s="284" t="s">
        <v>1468</v>
      </c>
      <c r="E99" s="634" t="s">
        <v>1469</v>
      </c>
      <c r="F99" s="283" t="s">
        <v>1470</v>
      </c>
      <c r="G99" s="285" t="s">
        <v>1471</v>
      </c>
      <c r="H99" s="636" t="s">
        <v>1630</v>
      </c>
      <c r="I99" s="637"/>
      <c r="J99" s="636" t="s">
        <v>33</v>
      </c>
      <c r="K99" s="638"/>
      <c r="L99" s="286" t="s">
        <v>21</v>
      </c>
    </row>
    <row r="100" spans="1:12" ht="13.5" thickBot="1">
      <c r="A100" s="633"/>
      <c r="B100" s="287" t="s">
        <v>1474</v>
      </c>
      <c r="C100" s="287" t="s">
        <v>1475</v>
      </c>
      <c r="D100" s="287" t="s">
        <v>21</v>
      </c>
      <c r="E100" s="635"/>
      <c r="F100" s="287" t="s">
        <v>1476</v>
      </c>
      <c r="G100" s="288" t="s">
        <v>1477</v>
      </c>
      <c r="H100" s="492" t="s">
        <v>1478</v>
      </c>
      <c r="I100" s="493" t="s">
        <v>1479</v>
      </c>
      <c r="J100" s="493" t="s">
        <v>1478</v>
      </c>
      <c r="K100" s="494" t="s">
        <v>1479</v>
      </c>
      <c r="L100" s="289"/>
    </row>
    <row r="101" spans="1:12">
      <c r="A101" s="290"/>
      <c r="B101" s="291"/>
      <c r="C101" s="292"/>
      <c r="D101" s="293"/>
      <c r="E101" s="294" t="s">
        <v>1532</v>
      </c>
      <c r="F101" s="295"/>
      <c r="G101" s="296"/>
      <c r="H101" s="495"/>
      <c r="I101" s="496"/>
      <c r="J101" s="496"/>
      <c r="K101" s="497"/>
      <c r="L101" s="297"/>
    </row>
    <row r="102" spans="1:12">
      <c r="A102" s="298">
        <v>1</v>
      </c>
      <c r="B102" s="299"/>
      <c r="C102" s="300"/>
      <c r="D102" s="301"/>
      <c r="E102" s="305" t="s">
        <v>1481</v>
      </c>
      <c r="F102" s="306" t="s">
        <v>266</v>
      </c>
      <c r="G102" s="307">
        <v>31</v>
      </c>
      <c r="H102" s="572"/>
      <c r="I102" s="572"/>
      <c r="J102" s="501">
        <f t="shared" ref="J102:J111" si="7">G102*H102</f>
        <v>0</v>
      </c>
      <c r="K102" s="502">
        <f t="shared" ref="K102:K111" si="8">G102*I102</f>
        <v>0</v>
      </c>
      <c r="L102" s="297"/>
    </row>
    <row r="103" spans="1:12">
      <c r="A103" s="298">
        <v>2</v>
      </c>
      <c r="B103" s="299"/>
      <c r="C103" s="300"/>
      <c r="D103" s="301"/>
      <c r="E103" s="305" t="s">
        <v>1482</v>
      </c>
      <c r="F103" s="306" t="s">
        <v>266</v>
      </c>
      <c r="G103" s="307">
        <v>67</v>
      </c>
      <c r="H103" s="572"/>
      <c r="I103" s="572"/>
      <c r="J103" s="501">
        <f t="shared" si="7"/>
        <v>0</v>
      </c>
      <c r="K103" s="502">
        <f t="shared" si="8"/>
        <v>0</v>
      </c>
      <c r="L103" s="297"/>
    </row>
    <row r="104" spans="1:12">
      <c r="A104" s="298">
        <v>3</v>
      </c>
      <c r="B104" s="299"/>
      <c r="C104" s="300"/>
      <c r="D104" s="301"/>
      <c r="E104" s="305" t="s">
        <v>1533</v>
      </c>
      <c r="F104" s="306" t="s">
        <v>266</v>
      </c>
      <c r="G104" s="397">
        <v>123</v>
      </c>
      <c r="H104" s="572"/>
      <c r="I104" s="572"/>
      <c r="J104" s="501">
        <f t="shared" si="7"/>
        <v>0</v>
      </c>
      <c r="K104" s="502">
        <f t="shared" si="8"/>
        <v>0</v>
      </c>
      <c r="L104" s="297"/>
    </row>
    <row r="105" spans="1:12">
      <c r="A105" s="298">
        <v>4</v>
      </c>
      <c r="B105" s="299"/>
      <c r="C105" s="300"/>
      <c r="D105" s="301"/>
      <c r="E105" s="305" t="s">
        <v>1534</v>
      </c>
      <c r="F105" s="306" t="s">
        <v>266</v>
      </c>
      <c r="G105" s="307">
        <v>221</v>
      </c>
      <c r="H105" s="572"/>
      <c r="I105" s="572"/>
      <c r="J105" s="501">
        <f t="shared" si="7"/>
        <v>0</v>
      </c>
      <c r="K105" s="502">
        <f t="shared" si="8"/>
        <v>0</v>
      </c>
      <c r="L105" s="297"/>
    </row>
    <row r="106" spans="1:12">
      <c r="A106" s="298">
        <v>5</v>
      </c>
      <c r="B106" s="299"/>
      <c r="C106" s="300"/>
      <c r="D106" s="301"/>
      <c r="E106" s="305" t="s">
        <v>1535</v>
      </c>
      <c r="F106" s="306" t="s">
        <v>266</v>
      </c>
      <c r="G106" s="307">
        <v>57</v>
      </c>
      <c r="H106" s="572"/>
      <c r="I106" s="572"/>
      <c r="J106" s="501">
        <f t="shared" si="7"/>
        <v>0</v>
      </c>
      <c r="K106" s="502">
        <f t="shared" si="8"/>
        <v>0</v>
      </c>
      <c r="L106" s="297"/>
    </row>
    <row r="107" spans="1:12">
      <c r="A107" s="298">
        <v>6</v>
      </c>
      <c r="B107" s="299"/>
      <c r="C107" s="300"/>
      <c r="D107" s="301"/>
      <c r="E107" s="329" t="s">
        <v>1536</v>
      </c>
      <c r="F107" s="330" t="s">
        <v>266</v>
      </c>
      <c r="G107" s="398">
        <v>107</v>
      </c>
      <c r="H107" s="572"/>
      <c r="I107" s="572"/>
      <c r="J107" s="501">
        <f t="shared" si="7"/>
        <v>0</v>
      </c>
      <c r="K107" s="502">
        <f t="shared" si="8"/>
        <v>0</v>
      </c>
      <c r="L107" s="297"/>
    </row>
    <row r="108" spans="1:12">
      <c r="A108" s="298">
        <v>7</v>
      </c>
      <c r="B108" s="299"/>
      <c r="C108" s="300"/>
      <c r="D108" s="301"/>
      <c r="E108" s="305" t="s">
        <v>1487</v>
      </c>
      <c r="F108" s="306" t="s">
        <v>266</v>
      </c>
      <c r="G108" s="316">
        <v>31</v>
      </c>
      <c r="H108" s="572"/>
      <c r="I108" s="572"/>
      <c r="J108" s="501">
        <f t="shared" si="7"/>
        <v>0</v>
      </c>
      <c r="K108" s="502">
        <f t="shared" si="8"/>
        <v>0</v>
      </c>
      <c r="L108" s="297"/>
    </row>
    <row r="109" spans="1:12">
      <c r="A109" s="298">
        <v>8</v>
      </c>
      <c r="B109" s="299"/>
      <c r="C109" s="300"/>
      <c r="D109" s="301"/>
      <c r="E109" s="305" t="s">
        <v>1488</v>
      </c>
      <c r="F109" s="306" t="s">
        <v>266</v>
      </c>
      <c r="G109" s="316">
        <v>39</v>
      </c>
      <c r="H109" s="572"/>
      <c r="I109" s="572"/>
      <c r="J109" s="501">
        <f t="shared" si="7"/>
        <v>0</v>
      </c>
      <c r="K109" s="502">
        <f t="shared" si="8"/>
        <v>0</v>
      </c>
      <c r="L109" s="297"/>
    </row>
    <row r="110" spans="1:12">
      <c r="A110" s="298">
        <v>9</v>
      </c>
      <c r="B110" s="299"/>
      <c r="C110" s="300"/>
      <c r="D110" s="301"/>
      <c r="E110" s="305" t="s">
        <v>1489</v>
      </c>
      <c r="F110" s="306" t="s">
        <v>266</v>
      </c>
      <c r="G110" s="316">
        <v>23</v>
      </c>
      <c r="H110" s="572"/>
      <c r="I110" s="572"/>
      <c r="J110" s="501">
        <f t="shared" si="7"/>
        <v>0</v>
      </c>
      <c r="K110" s="502">
        <f t="shared" si="8"/>
        <v>0</v>
      </c>
      <c r="L110" s="297"/>
    </row>
    <row r="111" spans="1:12">
      <c r="A111" s="298">
        <v>10</v>
      </c>
      <c r="B111" s="299"/>
      <c r="C111" s="300"/>
      <c r="D111" s="301"/>
      <c r="E111" s="305" t="s">
        <v>1537</v>
      </c>
      <c r="F111" s="306" t="s">
        <v>266</v>
      </c>
      <c r="G111" s="316">
        <v>6</v>
      </c>
      <c r="H111" s="572"/>
      <c r="I111" s="572"/>
      <c r="J111" s="501">
        <f t="shared" si="7"/>
        <v>0</v>
      </c>
      <c r="K111" s="502">
        <f t="shared" si="8"/>
        <v>0</v>
      </c>
      <c r="L111" s="297"/>
    </row>
    <row r="112" spans="1:12" ht="12.75" customHeight="1">
      <c r="A112" s="298">
        <v>11</v>
      </c>
      <c r="B112" s="299"/>
      <c r="C112" s="300"/>
      <c r="D112" s="301"/>
      <c r="E112" s="302" t="s">
        <v>1538</v>
      </c>
      <c r="F112" s="303"/>
      <c r="G112" s="399"/>
      <c r="H112" s="572"/>
      <c r="I112" s="572"/>
      <c r="J112" s="499" t="s">
        <v>21</v>
      </c>
      <c r="K112" s="500"/>
      <c r="L112" s="297"/>
    </row>
    <row r="113" spans="1:12">
      <c r="A113" s="298" t="s">
        <v>21</v>
      </c>
      <c r="B113" s="299"/>
      <c r="C113" s="300"/>
      <c r="D113" s="301"/>
      <c r="E113" s="305" t="s">
        <v>1539</v>
      </c>
      <c r="F113" s="306" t="s">
        <v>674</v>
      </c>
      <c r="G113" s="307">
        <v>9</v>
      </c>
      <c r="H113" s="572"/>
      <c r="I113" s="572"/>
      <c r="J113" s="501">
        <f t="shared" ref="J113" si="9">G113*H113</f>
        <v>0</v>
      </c>
      <c r="K113" s="502">
        <f t="shared" ref="K113" si="10">G113*I113</f>
        <v>0</v>
      </c>
      <c r="L113" s="297"/>
    </row>
    <row r="114" spans="1:12" ht="12.75" customHeight="1">
      <c r="A114" s="298">
        <v>12</v>
      </c>
      <c r="B114" s="299"/>
      <c r="C114" s="300"/>
      <c r="D114" s="301"/>
      <c r="E114" s="302" t="s">
        <v>1538</v>
      </c>
      <c r="F114" s="303"/>
      <c r="G114" s="399"/>
      <c r="H114" s="572"/>
      <c r="I114" s="572"/>
      <c r="J114" s="499" t="s">
        <v>21</v>
      </c>
      <c r="K114" s="500"/>
      <c r="L114" s="297"/>
    </row>
    <row r="115" spans="1:12">
      <c r="A115" s="298" t="s">
        <v>21</v>
      </c>
      <c r="B115" s="299"/>
      <c r="C115" s="300"/>
      <c r="D115" s="301"/>
      <c r="E115" s="305" t="s">
        <v>1540</v>
      </c>
      <c r="F115" s="306" t="s">
        <v>674</v>
      </c>
      <c r="G115" s="307">
        <v>3</v>
      </c>
      <c r="H115" s="572"/>
      <c r="I115" s="572"/>
      <c r="J115" s="501">
        <f t="shared" ref="J115:J125" si="11">G115*H115</f>
        <v>0</v>
      </c>
      <c r="K115" s="502">
        <f t="shared" ref="K115:K125" si="12">G115*I115</f>
        <v>0</v>
      </c>
      <c r="L115" s="297"/>
    </row>
    <row r="116" spans="1:12">
      <c r="A116" s="298">
        <v>13</v>
      </c>
      <c r="B116" s="299"/>
      <c r="C116" s="300"/>
      <c r="D116" s="301"/>
      <c r="E116" s="305" t="s">
        <v>1541</v>
      </c>
      <c r="F116" s="306" t="s">
        <v>674</v>
      </c>
      <c r="G116" s="307">
        <v>4</v>
      </c>
      <c r="H116" s="572"/>
      <c r="I116" s="572"/>
      <c r="J116" s="501">
        <f t="shared" si="11"/>
        <v>0</v>
      </c>
      <c r="K116" s="502">
        <f t="shared" si="12"/>
        <v>0</v>
      </c>
      <c r="L116" s="297"/>
    </row>
    <row r="117" spans="1:12">
      <c r="A117" s="298">
        <v>14</v>
      </c>
      <c r="B117" s="299"/>
      <c r="C117" s="300"/>
      <c r="D117" s="301"/>
      <c r="E117" s="305" t="s">
        <v>1542</v>
      </c>
      <c r="F117" s="306" t="s">
        <v>674</v>
      </c>
      <c r="G117" s="307">
        <v>2</v>
      </c>
      <c r="H117" s="572"/>
      <c r="I117" s="572"/>
      <c r="J117" s="501">
        <f t="shared" si="11"/>
        <v>0</v>
      </c>
      <c r="K117" s="502">
        <f t="shared" si="12"/>
        <v>0</v>
      </c>
      <c r="L117" s="297"/>
    </row>
    <row r="118" spans="1:12">
      <c r="A118" s="298">
        <v>15</v>
      </c>
      <c r="B118" s="299"/>
      <c r="C118" s="300"/>
      <c r="D118" s="301"/>
      <c r="E118" s="305" t="s">
        <v>1543</v>
      </c>
      <c r="F118" s="306" t="s">
        <v>674</v>
      </c>
      <c r="G118" s="316">
        <v>2</v>
      </c>
      <c r="H118" s="572"/>
      <c r="I118" s="572"/>
      <c r="J118" s="501">
        <f t="shared" si="11"/>
        <v>0</v>
      </c>
      <c r="K118" s="502">
        <f t="shared" si="12"/>
        <v>0</v>
      </c>
      <c r="L118" s="297"/>
    </row>
    <row r="119" spans="1:12">
      <c r="A119" s="298">
        <v>16</v>
      </c>
      <c r="B119" s="299"/>
      <c r="C119" s="300"/>
      <c r="D119" s="301"/>
      <c r="E119" s="305" t="s">
        <v>1544</v>
      </c>
      <c r="F119" s="306" t="s">
        <v>674</v>
      </c>
      <c r="G119" s="316">
        <v>4</v>
      </c>
      <c r="H119" s="572"/>
      <c r="I119" s="572"/>
      <c r="J119" s="501">
        <f t="shared" si="11"/>
        <v>0</v>
      </c>
      <c r="K119" s="502">
        <f t="shared" si="12"/>
        <v>0</v>
      </c>
      <c r="L119" s="297"/>
    </row>
    <row r="120" spans="1:12">
      <c r="A120" s="298">
        <v>17</v>
      </c>
      <c r="B120" s="299"/>
      <c r="C120" s="300"/>
      <c r="D120" s="301"/>
      <c r="E120" s="305" t="s">
        <v>1545</v>
      </c>
      <c r="F120" s="306" t="s">
        <v>674</v>
      </c>
      <c r="G120" s="316">
        <v>1</v>
      </c>
      <c r="H120" s="572"/>
      <c r="I120" s="572"/>
      <c r="J120" s="501">
        <f t="shared" si="11"/>
        <v>0</v>
      </c>
      <c r="K120" s="502">
        <f t="shared" si="12"/>
        <v>0</v>
      </c>
      <c r="L120" s="297"/>
    </row>
    <row r="121" spans="1:12">
      <c r="A121" s="400">
        <v>18</v>
      </c>
      <c r="B121" s="309"/>
      <c r="C121" s="401" t="s">
        <v>21</v>
      </c>
      <c r="D121" s="311" t="s">
        <v>21</v>
      </c>
      <c r="E121" s="312" t="s">
        <v>1492</v>
      </c>
      <c r="F121" s="313" t="s">
        <v>674</v>
      </c>
      <c r="G121" s="315">
        <v>1</v>
      </c>
      <c r="H121" s="572"/>
      <c r="I121" s="572"/>
      <c r="J121" s="501">
        <f t="shared" si="11"/>
        <v>0</v>
      </c>
      <c r="K121" s="502">
        <f t="shared" si="12"/>
        <v>0</v>
      </c>
      <c r="L121" s="297"/>
    </row>
    <row r="122" spans="1:12">
      <c r="A122" s="298">
        <v>19</v>
      </c>
      <c r="B122" s="299"/>
      <c r="C122" s="300"/>
      <c r="D122" s="301"/>
      <c r="E122" s="305" t="s">
        <v>1546</v>
      </c>
      <c r="F122" s="306" t="s">
        <v>674</v>
      </c>
      <c r="G122" s="307">
        <v>1</v>
      </c>
      <c r="H122" s="572"/>
      <c r="I122" s="572"/>
      <c r="J122" s="501">
        <f t="shared" si="11"/>
        <v>0</v>
      </c>
      <c r="K122" s="502">
        <f t="shared" si="12"/>
        <v>0</v>
      </c>
      <c r="L122" s="297"/>
    </row>
    <row r="123" spans="1:12">
      <c r="A123" s="298">
        <v>20</v>
      </c>
      <c r="B123" s="299" t="s">
        <v>21</v>
      </c>
      <c r="C123" s="300" t="s">
        <v>21</v>
      </c>
      <c r="D123" s="301" t="s">
        <v>21</v>
      </c>
      <c r="E123" s="305" t="s">
        <v>1547</v>
      </c>
      <c r="F123" s="306" t="s">
        <v>674</v>
      </c>
      <c r="G123" s="307">
        <v>1</v>
      </c>
      <c r="H123" s="572"/>
      <c r="I123" s="572"/>
      <c r="J123" s="501">
        <f t="shared" si="11"/>
        <v>0</v>
      </c>
      <c r="K123" s="502">
        <f t="shared" si="12"/>
        <v>0</v>
      </c>
      <c r="L123" s="297"/>
    </row>
    <row r="124" spans="1:12">
      <c r="A124" s="298">
        <v>21</v>
      </c>
      <c r="B124" s="299"/>
      <c r="C124" s="300"/>
      <c r="D124" s="301"/>
      <c r="E124" s="305" t="s">
        <v>1548</v>
      </c>
      <c r="F124" s="306" t="s">
        <v>674</v>
      </c>
      <c r="G124" s="307">
        <v>1</v>
      </c>
      <c r="H124" s="572"/>
      <c r="I124" s="572"/>
      <c r="J124" s="501">
        <f t="shared" si="11"/>
        <v>0</v>
      </c>
      <c r="K124" s="502">
        <f t="shared" si="12"/>
        <v>0</v>
      </c>
      <c r="L124" s="297"/>
    </row>
    <row r="125" spans="1:12">
      <c r="A125" s="298">
        <v>22</v>
      </c>
      <c r="B125" s="299"/>
      <c r="C125" s="300"/>
      <c r="D125" s="301"/>
      <c r="E125" s="305" t="s">
        <v>1549</v>
      </c>
      <c r="F125" s="306" t="s">
        <v>1550</v>
      </c>
      <c r="G125" s="307">
        <v>15</v>
      </c>
      <c r="H125" s="572"/>
      <c r="I125" s="572"/>
      <c r="J125" s="501">
        <f t="shared" si="11"/>
        <v>0</v>
      </c>
      <c r="K125" s="502">
        <f t="shared" si="12"/>
        <v>0</v>
      </c>
      <c r="L125" s="297"/>
    </row>
    <row r="126" spans="1:12" ht="12.75" customHeight="1">
      <c r="A126" s="317">
        <v>23</v>
      </c>
      <c r="B126" s="299"/>
      <c r="C126" s="318"/>
      <c r="D126" s="379"/>
      <c r="E126" s="402" t="s">
        <v>1503</v>
      </c>
      <c r="F126" s="403"/>
      <c r="G126" s="404">
        <v>0.05</v>
      </c>
      <c r="H126" s="558"/>
      <c r="I126" s="559"/>
      <c r="J126" s="499">
        <f>(J102+J103+J104+J105+J106+J107+J108+J109+J110+J111)*0.05</f>
        <v>0</v>
      </c>
      <c r="K126" s="560"/>
      <c r="L126" s="297"/>
    </row>
    <row r="127" spans="1:12">
      <c r="A127" s="400" t="s">
        <v>21</v>
      </c>
      <c r="B127" s="309"/>
      <c r="C127" s="401"/>
      <c r="D127" s="405"/>
      <c r="E127" s="329" t="s">
        <v>21</v>
      </c>
      <c r="F127" s="330" t="s">
        <v>21</v>
      </c>
      <c r="G127" s="331" t="s">
        <v>21</v>
      </c>
      <c r="H127" s="515"/>
      <c r="I127" s="514"/>
      <c r="J127" s="505" t="s">
        <v>21</v>
      </c>
      <c r="K127" s="506" t="s">
        <v>21</v>
      </c>
      <c r="L127" s="297"/>
    </row>
    <row r="128" spans="1:12">
      <c r="A128" s="317"/>
      <c r="B128" s="299"/>
      <c r="C128" s="318"/>
      <c r="D128" s="301"/>
      <c r="E128" s="332" t="s">
        <v>1504</v>
      </c>
      <c r="F128" s="306"/>
      <c r="G128" s="328">
        <v>0.03</v>
      </c>
      <c r="H128" s="507"/>
      <c r="I128" s="501"/>
      <c r="J128" s="499">
        <f>SUM(J121:J127)*0.03</f>
        <v>0</v>
      </c>
      <c r="K128" s="557"/>
      <c r="L128" s="297"/>
    </row>
    <row r="129" spans="1:12">
      <c r="A129" s="400">
        <v>1</v>
      </c>
      <c r="B129" s="309"/>
      <c r="C129" s="401"/>
      <c r="D129" s="311"/>
      <c r="E129" s="334" t="s">
        <v>1505</v>
      </c>
      <c r="F129" s="335" t="s">
        <v>674</v>
      </c>
      <c r="G129" s="399">
        <v>154</v>
      </c>
      <c r="H129" s="561"/>
      <c r="I129" s="572"/>
      <c r="J129" s="511"/>
      <c r="K129" s="512">
        <f t="shared" ref="K129:K132" si="13">G129*I129</f>
        <v>0</v>
      </c>
      <c r="L129" s="297"/>
    </row>
    <row r="130" spans="1:12" ht="12.75" customHeight="1">
      <c r="A130" s="400">
        <v>2</v>
      </c>
      <c r="B130" s="309"/>
      <c r="C130" s="401"/>
      <c r="D130" s="311"/>
      <c r="E130" s="329" t="s">
        <v>1551</v>
      </c>
      <c r="F130" s="330" t="s">
        <v>674</v>
      </c>
      <c r="G130" s="406">
        <v>7</v>
      </c>
      <c r="H130" s="515"/>
      <c r="I130" s="572"/>
      <c r="J130" s="511"/>
      <c r="K130" s="512">
        <f t="shared" si="13"/>
        <v>0</v>
      </c>
      <c r="L130" s="297"/>
    </row>
    <row r="131" spans="1:12">
      <c r="A131" s="400">
        <v>3</v>
      </c>
      <c r="B131" s="309"/>
      <c r="C131" s="401"/>
      <c r="D131" s="311"/>
      <c r="E131" s="329" t="s">
        <v>1552</v>
      </c>
      <c r="F131" s="330" t="s">
        <v>674</v>
      </c>
      <c r="G131" s="331">
        <v>8</v>
      </c>
      <c r="H131" s="515"/>
      <c r="I131" s="572"/>
      <c r="J131" s="511"/>
      <c r="K131" s="512">
        <f t="shared" si="13"/>
        <v>0</v>
      </c>
      <c r="L131" s="297"/>
    </row>
    <row r="132" spans="1:12" ht="25.5" customHeight="1">
      <c r="A132" s="327" t="s">
        <v>149</v>
      </c>
      <c r="B132" s="309"/>
      <c r="C132" s="310"/>
      <c r="D132" s="311"/>
      <c r="E132" s="329" t="s">
        <v>1507</v>
      </c>
      <c r="F132" s="407" t="s">
        <v>674</v>
      </c>
      <c r="G132" s="331">
        <v>4</v>
      </c>
      <c r="H132" s="514"/>
      <c r="I132" s="572"/>
      <c r="J132" s="511"/>
      <c r="K132" s="512">
        <f t="shared" si="13"/>
        <v>0</v>
      </c>
      <c r="L132" s="297"/>
    </row>
    <row r="133" spans="1:12" ht="13.5" thickBot="1">
      <c r="A133" s="386" t="s">
        <v>21</v>
      </c>
      <c r="B133" s="387"/>
      <c r="C133" s="388"/>
      <c r="D133" s="389"/>
      <c r="E133" s="390" t="s">
        <v>21</v>
      </c>
      <c r="F133" s="391" t="s">
        <v>21</v>
      </c>
      <c r="G133" s="392" t="s">
        <v>21</v>
      </c>
      <c r="H133" s="549" t="s">
        <v>21</v>
      </c>
      <c r="I133" s="550" t="s">
        <v>21</v>
      </c>
      <c r="J133" s="549" t="s">
        <v>21</v>
      </c>
      <c r="K133" s="551" t="s">
        <v>21</v>
      </c>
    </row>
    <row r="134" spans="1:12" ht="13.5" thickBot="1"/>
    <row r="135" spans="1:12">
      <c r="A135" s="368"/>
      <c r="B135" s="369"/>
      <c r="C135" s="370"/>
      <c r="D135" s="370"/>
      <c r="E135" s="370"/>
      <c r="F135" s="370"/>
      <c r="G135" s="371" t="s">
        <v>21</v>
      </c>
      <c r="H135" s="528"/>
      <c r="I135" s="529" t="s">
        <v>1517</v>
      </c>
      <c r="J135" s="530">
        <f>J102+J103+J104+J105+J106+J107+J108+J109+J110+J111+J113+J115+J116+J117+J118+J119+J120+J121+J122+J123+J124+J125+J126+J128</f>
        <v>0</v>
      </c>
    </row>
    <row r="136" spans="1:12" ht="13.5" thickBot="1">
      <c r="A136" s="372"/>
      <c r="B136" s="289"/>
      <c r="C136" s="289"/>
      <c r="D136" s="289"/>
      <c r="E136" s="289" t="s">
        <v>21</v>
      </c>
      <c r="F136" s="289"/>
      <c r="G136" s="289"/>
      <c r="H136" s="531"/>
      <c r="I136" s="532" t="s">
        <v>1518</v>
      </c>
      <c r="J136" s="533">
        <f>K102+K103+K104+K105+K106+K107+K108+K109+K110+K111+K113+K115+K116+K117+K118+K119+K120+K121+K122+K123+K124+K125+K129+K130+K131+K132</f>
        <v>0</v>
      </c>
    </row>
    <row r="137" spans="1:12" ht="14.25" thickTop="1" thickBot="1">
      <c r="A137" s="373"/>
      <c r="B137" s="374"/>
      <c r="C137" s="374"/>
      <c r="D137" s="374"/>
      <c r="E137" s="374"/>
      <c r="F137" s="374"/>
      <c r="G137" s="374"/>
      <c r="H137" s="534"/>
      <c r="I137" s="535" t="s">
        <v>1519</v>
      </c>
      <c r="J137" s="536">
        <f>J135+J136</f>
        <v>0</v>
      </c>
    </row>
    <row r="138" spans="1:12" ht="13.5" thickBot="1"/>
    <row r="139" spans="1:12">
      <c r="A139" s="639" t="s">
        <v>1465</v>
      </c>
      <c r="B139" s="283" t="s">
        <v>1466</v>
      </c>
      <c r="C139" s="283" t="s">
        <v>1467</v>
      </c>
      <c r="D139" s="284" t="s">
        <v>1468</v>
      </c>
      <c r="E139" s="634" t="s">
        <v>1469</v>
      </c>
      <c r="F139" s="283" t="s">
        <v>1470</v>
      </c>
      <c r="G139" s="285" t="s">
        <v>1471</v>
      </c>
      <c r="H139" s="636" t="s">
        <v>1628</v>
      </c>
      <c r="I139" s="637"/>
      <c r="J139" s="636" t="s">
        <v>1629</v>
      </c>
      <c r="K139" s="638"/>
    </row>
    <row r="140" spans="1:12" ht="13.5" thickBot="1">
      <c r="A140" s="640"/>
      <c r="B140" s="287" t="s">
        <v>1474</v>
      </c>
      <c r="C140" s="287" t="s">
        <v>1475</v>
      </c>
      <c r="D140" s="287" t="s">
        <v>21</v>
      </c>
      <c r="E140" s="635"/>
      <c r="F140" s="287" t="s">
        <v>1476</v>
      </c>
      <c r="G140" s="288" t="s">
        <v>1477</v>
      </c>
      <c r="H140" s="493" t="s">
        <v>1478</v>
      </c>
      <c r="I140" s="518" t="s">
        <v>1479</v>
      </c>
      <c r="J140" s="493" t="s">
        <v>1478</v>
      </c>
      <c r="K140" s="494" t="s">
        <v>1479</v>
      </c>
    </row>
    <row r="141" spans="1:12">
      <c r="A141" s="290"/>
      <c r="B141" s="291"/>
      <c r="C141" s="292"/>
      <c r="D141" s="293"/>
      <c r="E141" s="408" t="s">
        <v>1553</v>
      </c>
      <c r="F141" s="409"/>
      <c r="G141" s="410"/>
      <c r="H141" s="562"/>
      <c r="I141" s="563"/>
      <c r="J141" s="562"/>
      <c r="K141" s="564"/>
    </row>
    <row r="142" spans="1:12" ht="12.75" customHeight="1">
      <c r="A142" s="317">
        <v>1</v>
      </c>
      <c r="B142" s="299"/>
      <c r="C142" s="318" t="s">
        <v>21</v>
      </c>
      <c r="D142" s="301" t="s">
        <v>21</v>
      </c>
      <c r="E142" s="411" t="s">
        <v>1554</v>
      </c>
      <c r="F142" s="412" t="s">
        <v>674</v>
      </c>
      <c r="G142" s="413">
        <v>1</v>
      </c>
      <c r="H142" s="572"/>
      <c r="I142" s="572"/>
      <c r="J142" s="501">
        <f t="shared" ref="J142:J149" si="14">G142*H142</f>
        <v>0</v>
      </c>
      <c r="K142" s="502">
        <f t="shared" ref="K142:K149" si="15">G142*I142</f>
        <v>0</v>
      </c>
    </row>
    <row r="143" spans="1:12">
      <c r="A143" s="317">
        <v>2</v>
      </c>
      <c r="B143" s="299" t="s">
        <v>21</v>
      </c>
      <c r="C143" s="318" t="s">
        <v>21</v>
      </c>
      <c r="D143" s="337" t="s">
        <v>21</v>
      </c>
      <c r="E143" s="411" t="s">
        <v>1555</v>
      </c>
      <c r="F143" s="412" t="s">
        <v>674</v>
      </c>
      <c r="G143" s="413">
        <v>2</v>
      </c>
      <c r="H143" s="572"/>
      <c r="I143" s="572"/>
      <c r="J143" s="501">
        <f t="shared" si="14"/>
        <v>0</v>
      </c>
      <c r="K143" s="502">
        <f t="shared" si="15"/>
        <v>0</v>
      </c>
    </row>
    <row r="144" spans="1:12">
      <c r="A144" s="317">
        <v>3</v>
      </c>
      <c r="B144" s="299"/>
      <c r="C144" s="318"/>
      <c r="D144" s="379"/>
      <c r="E144" s="411" t="s">
        <v>1556</v>
      </c>
      <c r="F144" s="412" t="s">
        <v>674</v>
      </c>
      <c r="G144" s="413">
        <v>2</v>
      </c>
      <c r="H144" s="572"/>
      <c r="I144" s="572"/>
      <c r="J144" s="501">
        <f t="shared" si="14"/>
        <v>0</v>
      </c>
      <c r="K144" s="502">
        <f t="shared" si="15"/>
        <v>0</v>
      </c>
    </row>
    <row r="145" spans="1:11">
      <c r="A145" s="317">
        <v>4</v>
      </c>
      <c r="B145" s="299"/>
      <c r="C145" s="318"/>
      <c r="D145" s="379"/>
      <c r="E145" s="414" t="s">
        <v>1557</v>
      </c>
      <c r="F145" s="415" t="s">
        <v>674</v>
      </c>
      <c r="G145" s="416">
        <v>2</v>
      </c>
      <c r="H145" s="572"/>
      <c r="I145" s="572"/>
      <c r="J145" s="501">
        <f t="shared" si="14"/>
        <v>0</v>
      </c>
      <c r="K145" s="502">
        <f t="shared" si="15"/>
        <v>0</v>
      </c>
    </row>
    <row r="146" spans="1:11">
      <c r="A146" s="317">
        <v>5</v>
      </c>
      <c r="B146" s="299"/>
      <c r="C146" s="318"/>
      <c r="D146" s="379"/>
      <c r="E146" s="414" t="s">
        <v>1558</v>
      </c>
      <c r="F146" s="415" t="s">
        <v>674</v>
      </c>
      <c r="G146" s="416">
        <v>1</v>
      </c>
      <c r="H146" s="572"/>
      <c r="I146" s="572"/>
      <c r="J146" s="501">
        <f t="shared" si="14"/>
        <v>0</v>
      </c>
      <c r="K146" s="502">
        <f t="shared" si="15"/>
        <v>0</v>
      </c>
    </row>
    <row r="147" spans="1:11">
      <c r="A147" s="317">
        <v>6</v>
      </c>
      <c r="B147" s="299"/>
      <c r="C147" s="318" t="s">
        <v>21</v>
      </c>
      <c r="D147" s="319" t="s">
        <v>21</v>
      </c>
      <c r="E147" s="383" t="s">
        <v>1559</v>
      </c>
      <c r="F147" s="384" t="s">
        <v>266</v>
      </c>
      <c r="G147" s="417">
        <v>76</v>
      </c>
      <c r="H147" s="572"/>
      <c r="I147" s="572"/>
      <c r="J147" s="501">
        <f t="shared" si="14"/>
        <v>0</v>
      </c>
      <c r="K147" s="502">
        <f t="shared" si="15"/>
        <v>0</v>
      </c>
    </row>
    <row r="148" spans="1:11">
      <c r="A148" s="317">
        <v>7</v>
      </c>
      <c r="B148" s="299"/>
      <c r="C148" s="318" t="s">
        <v>21</v>
      </c>
      <c r="D148" s="319" t="s">
        <v>21</v>
      </c>
      <c r="E148" s="383" t="s">
        <v>1487</v>
      </c>
      <c r="F148" s="384" t="s">
        <v>266</v>
      </c>
      <c r="G148" s="417">
        <v>4</v>
      </c>
      <c r="H148" s="572"/>
      <c r="I148" s="572"/>
      <c r="J148" s="501">
        <f t="shared" si="14"/>
        <v>0</v>
      </c>
      <c r="K148" s="502">
        <f t="shared" si="15"/>
        <v>0</v>
      </c>
    </row>
    <row r="149" spans="1:11">
      <c r="A149" s="317">
        <v>8</v>
      </c>
      <c r="B149" s="299"/>
      <c r="C149" s="318"/>
      <c r="D149" s="319"/>
      <c r="E149" s="383" t="s">
        <v>1488</v>
      </c>
      <c r="F149" s="384" t="s">
        <v>266</v>
      </c>
      <c r="G149" s="417">
        <v>22</v>
      </c>
      <c r="H149" s="572"/>
      <c r="I149" s="572"/>
      <c r="J149" s="501">
        <f t="shared" si="14"/>
        <v>0</v>
      </c>
      <c r="K149" s="502">
        <f t="shared" si="15"/>
        <v>0</v>
      </c>
    </row>
    <row r="150" spans="1:11">
      <c r="A150" s="317">
        <v>9</v>
      </c>
      <c r="B150" s="299"/>
      <c r="C150" s="318"/>
      <c r="D150" s="319"/>
      <c r="E150" s="402" t="s">
        <v>1503</v>
      </c>
      <c r="F150" s="403"/>
      <c r="G150" s="404">
        <v>0.05</v>
      </c>
      <c r="H150" s="558"/>
      <c r="I150" s="559"/>
      <c r="J150" s="499">
        <f>(J147+J148+J149)*0.05</f>
        <v>0</v>
      </c>
      <c r="K150" s="560"/>
    </row>
    <row r="151" spans="1:11">
      <c r="A151" s="317" t="s">
        <v>21</v>
      </c>
      <c r="B151" s="299"/>
      <c r="C151" s="318"/>
      <c r="D151" s="319"/>
      <c r="E151" s="383" t="s">
        <v>21</v>
      </c>
      <c r="F151" s="384" t="s">
        <v>21</v>
      </c>
      <c r="G151" s="417" t="s">
        <v>21</v>
      </c>
      <c r="H151" s="546"/>
      <c r="I151" s="547"/>
      <c r="J151" s="499" t="s">
        <v>21</v>
      </c>
      <c r="K151" s="566" t="s">
        <v>21</v>
      </c>
    </row>
    <row r="152" spans="1:11">
      <c r="A152" s="317" t="s">
        <v>21</v>
      </c>
      <c r="B152" s="299"/>
      <c r="C152" s="318"/>
      <c r="D152" s="319"/>
      <c r="E152" s="418" t="s">
        <v>1504</v>
      </c>
      <c r="F152" s="384"/>
      <c r="G152" s="419">
        <v>0.03</v>
      </c>
      <c r="H152" s="546"/>
      <c r="I152" s="547"/>
      <c r="J152" s="499">
        <f>SUM(J142:J151)*0.03</f>
        <v>0</v>
      </c>
      <c r="K152" s="548"/>
    </row>
    <row r="153" spans="1:11">
      <c r="A153" s="317">
        <v>1</v>
      </c>
      <c r="B153" s="299"/>
      <c r="C153" s="318"/>
      <c r="D153" s="319"/>
      <c r="E153" s="414" t="s">
        <v>1560</v>
      </c>
      <c r="F153" s="415" t="s">
        <v>674</v>
      </c>
      <c r="G153" s="416">
        <v>18</v>
      </c>
      <c r="H153" s="567"/>
      <c r="I153" s="572"/>
      <c r="J153" s="511"/>
      <c r="K153" s="512">
        <f t="shared" ref="K153" si="16">G153*I153</f>
        <v>0</v>
      </c>
    </row>
    <row r="154" spans="1:11">
      <c r="A154" s="317" t="s">
        <v>21</v>
      </c>
      <c r="B154" s="299"/>
      <c r="C154" s="318" t="s">
        <v>21</v>
      </c>
      <c r="D154" s="311" t="s">
        <v>21</v>
      </c>
      <c r="E154" s="383" t="s">
        <v>21</v>
      </c>
      <c r="F154" s="384" t="s">
        <v>21</v>
      </c>
      <c r="G154" s="385" t="s">
        <v>21</v>
      </c>
      <c r="H154" s="546" t="s">
        <v>21</v>
      </c>
      <c r="I154" s="565" t="s">
        <v>21</v>
      </c>
      <c r="J154" s="546" t="s">
        <v>21</v>
      </c>
      <c r="K154" s="548" t="s">
        <v>21</v>
      </c>
    </row>
    <row r="155" spans="1:11">
      <c r="A155" s="317" t="s">
        <v>21</v>
      </c>
      <c r="B155" s="299"/>
      <c r="C155" s="318"/>
      <c r="D155" s="311"/>
      <c r="E155" s="383" t="s">
        <v>21</v>
      </c>
      <c r="F155" s="384" t="s">
        <v>21</v>
      </c>
      <c r="G155" s="385" t="s">
        <v>21</v>
      </c>
      <c r="H155" s="546" t="s">
        <v>21</v>
      </c>
      <c r="I155" s="547" t="s">
        <v>21</v>
      </c>
      <c r="J155" s="546" t="s">
        <v>21</v>
      </c>
      <c r="K155" s="548" t="s">
        <v>21</v>
      </c>
    </row>
    <row r="156" spans="1:11" ht="13.5" thickBot="1">
      <c r="A156" s="386" t="s">
        <v>21</v>
      </c>
      <c r="B156" s="387"/>
      <c r="C156" s="388"/>
      <c r="D156" s="389"/>
      <c r="E156" s="390" t="s">
        <v>21</v>
      </c>
      <c r="F156" s="391" t="s">
        <v>21</v>
      </c>
      <c r="G156" s="392" t="s">
        <v>21</v>
      </c>
      <c r="H156" s="549" t="s">
        <v>21</v>
      </c>
      <c r="I156" s="550" t="s">
        <v>21</v>
      </c>
      <c r="J156" s="549" t="s">
        <v>21</v>
      </c>
      <c r="K156" s="551" t="s">
        <v>21</v>
      </c>
    </row>
    <row r="158" spans="1:11" ht="13.5" thickBot="1"/>
    <row r="159" spans="1:11">
      <c r="A159" s="368"/>
      <c r="B159" s="369"/>
      <c r="C159" s="370"/>
      <c r="D159" s="370"/>
      <c r="E159" s="370"/>
      <c r="F159" s="370"/>
      <c r="G159" s="371" t="s">
        <v>21</v>
      </c>
      <c r="H159" s="528"/>
      <c r="I159" s="529" t="s">
        <v>1517</v>
      </c>
      <c r="J159" s="553">
        <f>J142+J143+J144+J145+J146+J147+J148+J149+J150+J152</f>
        <v>0</v>
      </c>
    </row>
    <row r="160" spans="1:11" ht="13.5" thickBot="1">
      <c r="A160" s="372"/>
      <c r="B160" s="289"/>
      <c r="C160" s="289"/>
      <c r="D160" s="289"/>
      <c r="E160" s="289" t="s">
        <v>21</v>
      </c>
      <c r="F160" s="289"/>
      <c r="G160" s="289"/>
      <c r="H160" s="531"/>
      <c r="I160" s="532" t="s">
        <v>1518</v>
      </c>
      <c r="J160" s="554">
        <f>K142+K143+K144+K145+K146+K147+K148+K149+K153</f>
        <v>0</v>
      </c>
    </row>
    <row r="161" spans="1:10" ht="14.25" thickTop="1" thickBot="1">
      <c r="A161" s="373"/>
      <c r="B161" s="374"/>
      <c r="C161" s="374"/>
      <c r="D161" s="374"/>
      <c r="E161" s="374"/>
      <c r="F161" s="374"/>
      <c r="G161" s="374"/>
      <c r="H161" s="534"/>
      <c r="I161" s="535" t="s">
        <v>1519</v>
      </c>
      <c r="J161" s="555">
        <f>J159+J160</f>
        <v>0</v>
      </c>
    </row>
  </sheetData>
  <mergeCells count="20">
    <mergeCell ref="A139:A140"/>
    <mergeCell ref="E139:E140"/>
    <mergeCell ref="H139:I139"/>
    <mergeCell ref="J139:K139"/>
    <mergeCell ref="A60:A61"/>
    <mergeCell ref="E60:E61"/>
    <mergeCell ref="H60:I60"/>
    <mergeCell ref="J60:K60"/>
    <mergeCell ref="A99:A100"/>
    <mergeCell ref="E99:E100"/>
    <mergeCell ref="H99:I99"/>
    <mergeCell ref="J99:K99"/>
    <mergeCell ref="A8:A9"/>
    <mergeCell ref="E8:E9"/>
    <mergeCell ref="H8:I8"/>
    <mergeCell ref="J8:K8"/>
    <mergeCell ref="A41:A42"/>
    <mergeCell ref="E41:E42"/>
    <mergeCell ref="H41:I41"/>
    <mergeCell ref="J41:K41"/>
  </mergeCells>
  <printOptions horizontalCentered="1"/>
  <pageMargins left="0.11811023622047245" right="0.11811023622047245" top="0.19685039370078741" bottom="0.39370078740157483" header="0.31496062992125984" footer="0.31496062992125984"/>
  <pageSetup paperSize="9" scale="72" fitToHeight="3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2" ma:contentTypeDescription="Vytvoří nový dokument" ma:contentTypeScope="" ma:versionID="5cfe39cd43695f66057f875a85f5518d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75fc1d7a0391a01fe897d2d5f10d87aa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DFD1B03-A7BB-4716-8212-B80E78BF109B}"/>
</file>

<file path=customXml/itemProps2.xml><?xml version="1.0" encoding="utf-8"?>
<ds:datastoreItem xmlns:ds="http://schemas.openxmlformats.org/officeDocument/2006/customXml" ds:itemID="{6763BBE9-1D6E-463F-8D35-28B8B0AAA884}"/>
</file>

<file path=customXml/itemProps3.xml><?xml version="1.0" encoding="utf-8"?>
<ds:datastoreItem xmlns:ds="http://schemas.openxmlformats.org/officeDocument/2006/customXml" ds:itemID="{22340760-C15D-49AE-98DD-FB0BF5C86A6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15</vt:i4>
      </vt:variant>
    </vt:vector>
  </HeadingPairs>
  <TitlesOfParts>
    <vt:vector size="24" baseType="lpstr">
      <vt:lpstr>Rekapitulace_stavby</vt:lpstr>
      <vt:lpstr>Rekapitulace stavební SO</vt:lpstr>
      <vt:lpstr>SO 01 - Nový vodojem 900 ...</vt:lpstr>
      <vt:lpstr>SO 01_N - Nový vodojem 90...</vt:lpstr>
      <vt:lpstr>SO 02 - Zpevněné plochy</vt:lpstr>
      <vt:lpstr>SO 03 - Terénní a sadové ...</vt:lpstr>
      <vt:lpstr>VRN - Vedlejší rozpočtové...</vt:lpstr>
      <vt:lpstr>PS_01_Strojní_část</vt:lpstr>
      <vt:lpstr>PS_02_Elektrotechnologie_ASŘ_př</vt:lpstr>
      <vt:lpstr>'Rekapitulace stavební SO'!Názvy_tisku</vt:lpstr>
      <vt:lpstr>'SO 01 - Nový vodojem 900 ...'!Názvy_tisku</vt:lpstr>
      <vt:lpstr>'SO 01_N - Nový vodojem 90...'!Názvy_tisku</vt:lpstr>
      <vt:lpstr>'SO 02 - Zpevněné plochy'!Názvy_tisku</vt:lpstr>
      <vt:lpstr>'SO 03 - Terénní a sadové ...'!Názvy_tisku</vt:lpstr>
      <vt:lpstr>'VRN - Vedlejší rozpočtové...'!Názvy_tisku</vt:lpstr>
      <vt:lpstr>PS_01_Strojní_část!Oblast_tisku</vt:lpstr>
      <vt:lpstr>PS_02_Elektrotechnologie_ASŘ_př!Oblast_tisku</vt:lpstr>
      <vt:lpstr>'Rekapitulace stavební SO'!Oblast_tisku</vt:lpstr>
      <vt:lpstr>Rekapitulace_stavby!Oblast_tisku</vt:lpstr>
      <vt:lpstr>'SO 01 - Nový vodojem 900 ...'!Oblast_tisku</vt:lpstr>
      <vt:lpstr>'SO 01_N - Nový vodojem 90...'!Oblast_tisku</vt:lpstr>
      <vt:lpstr>'SO 02 - Zpevněné plochy'!Oblast_tisku</vt:lpstr>
      <vt:lpstr>'SO 03 - Terénní a sadové ...'!Oblast_tisku</vt:lpstr>
      <vt:lpstr>'VRN - Vedlejší rozpočtové...'!Oblast_tisku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Dita_PC\Pastova</dc:creator>
  <cp:lastModifiedBy>Cermak Petr</cp:lastModifiedBy>
  <cp:lastPrinted>2020-11-12T11:21:48Z</cp:lastPrinted>
  <dcterms:created xsi:type="dcterms:W3CDTF">2020-10-01T12:30:32Z</dcterms:created>
  <dcterms:modified xsi:type="dcterms:W3CDTF">2020-11-12T16:34:59Z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