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51-1 - Rekonstrukce LC -..." sheetId="2" r:id="rId2"/>
  </sheets>
  <definedNames>
    <definedName name="_xlnm.Print_Area" localSheetId="0">'Rekapitulace stavby'!$D$4:$AO$76,'Rekapitulace stavby'!$C$82:$AQ$96</definedName>
    <definedName name="_xlnm._FilterDatabase" localSheetId="1" hidden="1">'051-1 - Rekonstrukce LC -...'!$C$121:$K$222</definedName>
    <definedName name="_xlnm.Print_Area" localSheetId="1">'051-1 - Rekonstrukce LC -...'!$C$4:$J$76,'051-1 - Rekonstrukce LC -...'!$C$82:$J$105,'051-1 - Rekonstrukce LC -...'!$C$111:$K$222</definedName>
    <definedName name="_xlnm.Print_Titles" localSheetId="0">'Rekapitulace stavby'!$92:$92</definedName>
    <definedName name="_xlnm.Print_Titles" localSheetId="1">'051-1 - Rekonstrukce LC -...'!$121:$121</definedName>
  </definedNames>
  <calcPr fullCalcOnLoad="1"/>
</workbook>
</file>

<file path=xl/sharedStrings.xml><?xml version="1.0" encoding="utf-8"?>
<sst xmlns="http://schemas.openxmlformats.org/spreadsheetml/2006/main" count="1174" uniqueCount="359">
  <si>
    <t>Export Komplet</t>
  </si>
  <si>
    <t/>
  </si>
  <si>
    <t>2.0</t>
  </si>
  <si>
    <t>ZAMOK</t>
  </si>
  <si>
    <t>False</t>
  </si>
  <si>
    <t>{a0cd2535-d6dc-4be8-b618-90ac2a9b1762}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</si>
  <si>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</si>
  <si>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</si>
  <si>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</si>
  <si>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</si>
  <si>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</si>
  <si>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</si>
  <si>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</si>
  <si>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</si>
  <si>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051-1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</si>
  <si>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</si>
  <si>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</si>
  <si>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LC - lesní cesta Lásky</t>
  </si>
  <si>
    <t>KSO:</t>
  </si>
  <si>
    <t>CC-CZ:</t>
  </si>
  <si>
    <t>Místo:</t>
  </si>
  <si>
    <t>Doubravčice</t>
  </si>
  <si>
    <t>Datum:</t>
  </si>
  <si>
    <t>14. 10. 2021</t>
  </si>
  <si>
    <t>Zadavatel:</t>
  </si>
  <si>
    <t>IČ:</t>
  </si>
  <si>
    <t>00235334</t>
  </si>
  <si>
    <t xml:space="preserve">Město Český Brod, náměstí Husovo 70, 282 01 Český </t>
  </si>
  <si>
    <t>DIČ:</t>
  </si>
  <si>
    <t>Uchazeč:</t>
  </si>
  <si>
    <t>Vyplň údaj</t>
  </si>
  <si>
    <t>Projektant:</t>
  </si>
  <si>
    <t>29136504</t>
  </si>
  <si>
    <t>LNConsult s.r.o., U hřiště 250, 250 83 Škvorec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</si>
  <si>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</si>
  <si>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</si>
  <si>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</si>
  <si>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</si>
  <si>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</si>
  <si>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</si>
  <si>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</si>
  <si>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</si>
  <si>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</si>
  <si>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</si>
  <si>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</si>
  <si>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</si>
  <si>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</si>
  <si>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</si>
  <si>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</si>
  <si>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</si>
  <si>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</si>
  <si>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</si>
  <si>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</si>
  <si>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</si>
  <si>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</si>
  <si>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</si>
  <si>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</si>
  <si>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</si>
  <si>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</si>
  <si>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</si>
  <si>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</si>
  <si>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</si>
  <si>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</si>
  <si>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</si>
  <si>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</si>
  <si>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</si>
  <si>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</si>
  <si>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</si>
  <si>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</si>
  <si>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</si>
  <si>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</si>
  <si>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</si>
  <si>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</si>
  <si>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</si>
  <si>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</si>
  <si>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</si>
  <si>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</si>
  <si>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</si>
  <si>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</si>
  <si>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</si>
  <si>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</si>
  <si>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</si>
  <si>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</si>
  <si>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</si>
  <si>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</si>
  <si>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</si>
  <si>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</si>
  <si>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</si>
  <si>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</si>
  <si>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</si>
  <si>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</si>
  <si>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</si>
  <si>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</si>
  <si>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</si>
  <si>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</si>
  <si>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</si>
  <si>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</si>
  <si>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</si>
  <si>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</si>
  <si>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</si>
  <si>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</si>
  <si>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</si>
  <si>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</si>
  <si>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</si>
  <si>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</si>
  <si>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</si>
  <si>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</si>
  <si>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</si>
  <si>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</si>
  <si>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</si>
  <si>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</si>
  <si>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</si>
  <si>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</si>
  <si>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</si>
  <si>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</si>
  <si>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</si>
  <si>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</si>
  <si>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</si>
  <si>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</si>
  <si>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</si>
  <si>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</si>
  <si>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</si>
  <si>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</si>
  <si>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CS ÚRS 2021 02</t>
  </si>
  <si>
    <t>4</t>
  </si>
  <si>
    <t>545464856</t>
  </si>
  <si>
    <t>PP</t>
  </si>
  <si>
    <t>Odstranění křovin a stromů s odstraněním kořenů ručně průměru kmene do 100 mm jakékoliv plochy v rovině nebo ve svahu o sklonu do 1:5</t>
  </si>
  <si>
    <t>111251111</t>
  </si>
  <si>
    <t>Drcení ořezaných větví D do 100 mm s odvozem do 20 km</t>
  </si>
  <si>
    <t>m3</t>
  </si>
  <si>
    <t>CS ÚRS 2020 02</t>
  </si>
  <si>
    <t>-723756584</t>
  </si>
  <si>
    <t>Drcení ořezaných větví strojně - (štěpkování) s naložením na dopravní prostředek a odvozem drtě do 20 km a se složením o průměru větví do 100 mm</t>
  </si>
  <si>
    <t>3</t>
  </si>
  <si>
    <t>111209111</t>
  </si>
  <si>
    <t>Spálení proutí a klestu</t>
  </si>
  <si>
    <t>1629509104</t>
  </si>
  <si>
    <t>Spálení proutí, klestu z prořezávek a odstraněných křovin  pro jakoukoliv dřevinu</t>
  </si>
  <si>
    <t>112201112</t>
  </si>
  <si>
    <t>Odstranění pařezů D přes 0,2 do 0,3 m v rovině a svahu do 1:5 s odklizením do 20 m a zasypáním jámy</t>
  </si>
  <si>
    <t>kus</t>
  </si>
  <si>
    <t>-211373352</t>
  </si>
  <si>
    <t>Odstranění pařezu v rovině nebo na svahu do 1:5 o průměru pařezu na řezné ploše přes 200 do 300 mm</t>
  </si>
  <si>
    <t>5</t>
  </si>
  <si>
    <t>121111201</t>
  </si>
  <si>
    <t>Odstranění lesní hrabanky</t>
  </si>
  <si>
    <t>392217019</t>
  </si>
  <si>
    <t>Odstranění lesní hrabanky pro jakoukoliv tloušťku vrstvy</t>
  </si>
  <si>
    <t>6</t>
  </si>
  <si>
    <t>122151105</t>
  </si>
  <si>
    <t>Odkopávky a prokopávky nezapažené v hornině třídy těžitelnosti I skupiny 1 a 2 objem do 1000 m3 strojně</t>
  </si>
  <si>
    <t>-1801062109</t>
  </si>
  <si>
    <t>Odkopávky a prokopávky nezapažené strojně v hornině třídy těžitelnosti I skupiny 1 a 2 přes 500 do 1 000 m3</t>
  </si>
  <si>
    <t>7</t>
  </si>
  <si>
    <t>122251105</t>
  </si>
  <si>
    <t>Odkopávky a prokopávky nezapažené v hornině třídy těžitelnosti I skupiny 3 objem do 1000 m3 strojně</t>
  </si>
  <si>
    <t>840603126</t>
  </si>
  <si>
    <t>Odkopávky a prokopávky nezapažené strojně v hornině třídy těžitelnosti I skupiny 3 přes 500 do 1 000 m3</t>
  </si>
  <si>
    <t>8</t>
  </si>
  <si>
    <t>122351105</t>
  </si>
  <si>
    <t>Odkopávky a prokopávky nezapažené v hornině třídy těžitelnosti II skupiny 4 objem do 1000 m3 strojně</t>
  </si>
  <si>
    <t>-543577853</t>
  </si>
  <si>
    <t>Odkopávky a prokopávky nezapažené strojně v hornině třídy těžitelnosti II skupiny 4 přes 500 do 1 000 m3</t>
  </si>
  <si>
    <t>9</t>
  </si>
  <si>
    <t>131151100</t>
  </si>
  <si>
    <t>Hloubení jam nezapažených v hornině třídy těžitelnosti I skupiny 1 a 2 objem do 20 m3 strojně</t>
  </si>
  <si>
    <t>-60176267</t>
  </si>
  <si>
    <t>Hloubení nezapažených jam a zářezů strojně s urovnáním dna do předepsaného profilu a spádu v hornině třídy těžitelnosti I skupiny 1 a 2 do 20 m3</t>
  </si>
  <si>
    <t>10</t>
  </si>
  <si>
    <t>131251100</t>
  </si>
  <si>
    <t>Hloubení jam nezapažených v hornině třídy těžitelnosti I skupiny 3 objem do 20 m3 strojně</t>
  </si>
  <si>
    <t>-899716569</t>
  </si>
  <si>
    <t>Hloubení nezapažených jam a zářezů strojně s urovnáním dna do předepsaného profilu a spádu v hornině třídy těžitelnosti I skupiny 3 do 20 m3</t>
  </si>
  <si>
    <t>11</t>
  </si>
  <si>
    <t>131351100</t>
  </si>
  <si>
    <t>Hloubení jam nezapažených v hornině třídy těžitelnosti II skupiny 4 objem do 20 m3 strojně</t>
  </si>
  <si>
    <t>-1821002690</t>
  </si>
  <si>
    <t>Hloubení nezapažených jam a zářezů strojně s urovnáním dna do předepsaného profilu a spádu v hornině třídy těžitelnosti II skupiny 4 do 20 m3</t>
  </si>
  <si>
    <t>12</t>
  </si>
  <si>
    <t>132151252</t>
  </si>
  <si>
    <t>Hloubení rýh nezapažených š do 2000 mm v hornině třídy těžitelnosti I skupiny 1 a 2 objem do 50 m3 strojně</t>
  </si>
  <si>
    <t>-523435892</t>
  </si>
  <si>
    <t>Hloubení nezapažených rýh šířky přes 800 do 2 000 mm strojně s urovnáním dna do předepsaného profilu a spádu v hornině třídy těžitelnosti I skupiny 1 a 2 přes 20 do 50 m3</t>
  </si>
  <si>
    <t>13</t>
  </si>
  <si>
    <t>132251252</t>
  </si>
  <si>
    <t>Hloubení rýh nezapažených š do 2000 mm v hornině třídy těžitelnosti I skupiny 3 objem do 50 m3 strojně</t>
  </si>
  <si>
    <t>579771206</t>
  </si>
  <si>
    <t>Hloubení nezapažených rýh šířky přes 800 do 2 000 mm strojně s urovnáním dna do předepsaného profilu a spádu v hornině třídy těžitelnosti I skupiny 3 přes 20 do 50 m3</t>
  </si>
  <si>
    <t>14</t>
  </si>
  <si>
    <t>132351252</t>
  </si>
  <si>
    <t>Hloubení rýh nezapažených š do 2000 mm v hornině třídy těžitelnosti II skupiny 4 objem do 50 m3 strojně</t>
  </si>
  <si>
    <t>-421398052</t>
  </si>
  <si>
    <t>Hloubení nezapažených rýh šířky přes 800 do 2 000 mm strojně s urovnáním dna do předepsaného profilu a spádu v hornině třídy těžitelnosti II skupiny 4 přes 20 do 50 m3</t>
  </si>
  <si>
    <t>162201421</t>
  </si>
  <si>
    <t>Vodorovné přemístění pařezů do 1 km D přes 100 do 300 mm</t>
  </si>
  <si>
    <t>-1475944542</t>
  </si>
  <si>
    <t>Vodorovné přemístění větví, kmenů nebo pařezů s naložením, složením a dopravou do 1000 m pařezů kmenů, průměru přes 100 do 300 mm</t>
  </si>
  <si>
    <t>16</t>
  </si>
  <si>
    <t>162351104</t>
  </si>
  <si>
    <t>Vodorovné přemístění přes 500 do 1000 m výkopku/sypaniny z horniny třídy těžitelnosti I skupiny 1 až 3</t>
  </si>
  <si>
    <t>-1576812952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</si>
  <si>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</si>
  <si>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17</t>
  </si>
  <si>
    <t>171151103</t>
  </si>
  <si>
    <t>Uložení sypaniny z hornin soudržných do násypů zhutněných strojně</t>
  </si>
  <si>
    <t>1142781149</t>
  </si>
  <si>
    <t>Uložení sypanin do násypů strojně s rozprostřením sypaniny ve vrstvách a s hrubým urovnáním zhutněných z hornin soudržných jakékoliv třídy těžitelnosti</t>
  </si>
  <si>
    <t>18</t>
  </si>
  <si>
    <t>171251101</t>
  </si>
  <si>
    <t>Uložení sypaniny do násypů nezhutněných strojně</t>
  </si>
  <si>
    <t>-1208604123</t>
  </si>
  <si>
    <t>Uložení sypanin do násypů strojně s rozprostřením sypaniny ve vrstvách a s hrubým urovnáním nezhutněných jakékoliv třídy těžitelnosti</t>
  </si>
  <si>
    <t>19</t>
  </si>
  <si>
    <t>174151101</t>
  </si>
  <si>
    <t>Zásyp jam, šachet rýh nebo kolem objektů sypaninou se zhutněním</t>
  </si>
  <si>
    <t>1579655401</t>
  </si>
  <si>
    <t>Zásyp sypaninou z jakékoliv horniny strojně s uložením výkopku ve vrstvách se zhutněním jam, šachet, rýh nebo kolem objektů v těchto vykopávkách</t>
  </si>
  <si>
    <t>20</t>
  </si>
  <si>
    <t>181351103</t>
  </si>
  <si>
    <t>Rozprostření ornice tl vrstvy do 200 mm pl přes 100 do 500 m2 v rovině nebo ve svahu do 1:5 strojně</t>
  </si>
  <si>
    <t>-1771809393</t>
  </si>
  <si>
    <t>Rozprostření a urovnání ornice v rovině nebo ve svahu sklonu do 1:5 strojně při souvislé ploše přes 100 do 500 m2, tl. vrstvy do 200 mm</t>
  </si>
  <si>
    <t>181951114</t>
  </si>
  <si>
    <t>Úprava pláně v hornině třídy těžitelnosti II skupiny 4 a 5 se zhutněním strojně</t>
  </si>
  <si>
    <t>-2073917379</t>
  </si>
  <si>
    <t>Úprava pláně vyrovnáním výškových rozdílů strojně v hornině třídy těžitelnosti II, skupiny 4 a 5 se zhutněním</t>
  </si>
  <si>
    <t>22</t>
  </si>
  <si>
    <t>182151111</t>
  </si>
  <si>
    <t>Svahování v zářezech v hornině třídy těžitelnosti I skupiny 1 až 3 strojně</t>
  </si>
  <si>
    <t>1773611193</t>
  </si>
  <si>
    <t>Svahování trvalých svahů do projektovaných profilů strojně s potřebným přemístěním výkopku při svahování v zářezech v hornině třídy těžitelnosti I, skupiny 1 až 3</t>
  </si>
  <si>
    <t>23</t>
  </si>
  <si>
    <t>182251101</t>
  </si>
  <si>
    <t>Svahování násypů strojně</t>
  </si>
  <si>
    <t>-1151962678</t>
  </si>
  <si>
    <t>Svahování trvalých svahů do projektovaných profilů strojně s potřebným přemístěním výkopku při svahování násypů v jakékoliv hornině</t>
  </si>
  <si>
    <t>Vodorovné konstrukce</t>
  </si>
  <si>
    <t>24</t>
  </si>
  <si>
    <t>462512270</t>
  </si>
  <si>
    <t>Zához z lomového kamene s proštěrkováním z terénu hmotnost do 200 kg</t>
  </si>
  <si>
    <t>-1233782856</t>
  </si>
  <si>
    <t>Zához z lomového kamene neupraveného záhozového  s proštěrkováním z terénu, hmotnosti jednotlivých kamenů do 200 kg</t>
  </si>
  <si>
    <t>25</t>
  </si>
  <si>
    <t>462512370</t>
  </si>
  <si>
    <t>Zához z lomového kamene s proštěrkováním z terénu hmotnost přes 200 do 500 kg</t>
  </si>
  <si>
    <t>855058501</t>
  </si>
  <si>
    <t>Zához z lomového kamene neupraveného záhozového  s proštěrkováním z terénu, hmotnosti jednotlivých kamenů přes 200 do 500 kg</t>
  </si>
  <si>
    <t>26</t>
  </si>
  <si>
    <t>464511111</t>
  </si>
  <si>
    <t>Pohoz z lomového kamene neupraveného tříděného z terénu</t>
  </si>
  <si>
    <t>1951382865</t>
  </si>
  <si>
    <t>Pohoz dna nebo svahů jakékoliv tloušťky  z lomového kamene neupraveného tříděného z terénu</t>
  </si>
  <si>
    <t>Komunikace pozemní</t>
  </si>
  <si>
    <t>27</t>
  </si>
  <si>
    <t>564671111</t>
  </si>
  <si>
    <t>Podklad z kameniva hrubého drceného vel. 63-125 mm tl 250 mm</t>
  </si>
  <si>
    <t>2041118488</t>
  </si>
  <si>
    <t>Podklad z kameniva hrubého drceného  vel. 63-125 mm, s rozprostřením a zhutněním, po zhutnění tl. 250 mm</t>
  </si>
  <si>
    <t>28</t>
  </si>
  <si>
    <t>564811111</t>
  </si>
  <si>
    <t>Podklad ze štěrkodrtě ŠD tl 50 mm</t>
  </si>
  <si>
    <t>1305274847</t>
  </si>
  <si>
    <t>Podklad ze štěrkodrti ŠD  s rozprostřením a zhutněním, po zhutnění tl. 50 mm</t>
  </si>
  <si>
    <t>29</t>
  </si>
  <si>
    <t>564851111</t>
  </si>
  <si>
    <t>Podklad ze štěrkodrtě ŠD tl 150 mm</t>
  </si>
  <si>
    <t>1151257403</t>
  </si>
  <si>
    <t>Podklad ze štěrkodrti ŠD  s rozprostřením a zhutněním, po zhutnění tl. 150 mm</t>
  </si>
  <si>
    <t>30</t>
  </si>
  <si>
    <t>564871111</t>
  </si>
  <si>
    <t>Podklad ze štěrkodrtě ŠD tl 250 mm</t>
  </si>
  <si>
    <t>-904726108</t>
  </si>
  <si>
    <t>Podklad ze štěrkodrti ŠD  s rozprostřením a zhutněním, po zhutnění tl. 250 mm</t>
  </si>
  <si>
    <t>31</t>
  </si>
  <si>
    <t>571904111</t>
  </si>
  <si>
    <t>Posyp krytu kamenivem drceným nebo těženým přes 15 do 20 kg/m2</t>
  </si>
  <si>
    <t>1214425804</t>
  </si>
  <si>
    <t>Posyp podkladu nebo krytu s rozprostřením a zhutněním kamenivem  drceným nebo těženým, v množství přes 15 do 20 kg/m2</t>
  </si>
  <si>
    <t>32</t>
  </si>
  <si>
    <t>571907114</t>
  </si>
  <si>
    <t>Posyp krytu kamenivem drceným nebo těženým přes 45 do 50 kg/m2</t>
  </si>
  <si>
    <t>-714166282</t>
  </si>
  <si>
    <t>Posyp podkladu nebo krytu s rozprostřením a zhutněním kamenivem  drceným nebo těženým, v množství přes 45 do 50 kg/m2</t>
  </si>
  <si>
    <t>33</t>
  </si>
  <si>
    <t>597161111</t>
  </si>
  <si>
    <t>Rigol dlážděný do lože z betonu tl 100 mm z lomového kamene</t>
  </si>
  <si>
    <t>2021187796</t>
  </si>
  <si>
    <t>Rigol dlážděný  do lože z betonu prostého tl. 100 mm, s vyplněním a zatřením spár cementovou maltou z lomového kamene tl. do 250 mm</t>
  </si>
  <si>
    <t>Ostatní konstrukce a práce, bourání</t>
  </si>
  <si>
    <t>34</t>
  </si>
  <si>
    <t>919441211</t>
  </si>
  <si>
    <t>Čelo propustku z lomového kamene pro propustek z trub DN 300 až 500</t>
  </si>
  <si>
    <t>-38645790</t>
  </si>
  <si>
    <t>Čelo propustku  včetně římsy ze zdiva z lomového kamene, pro propustek z trub DN 300 až 500 mm</t>
  </si>
  <si>
    <t>35</t>
  </si>
  <si>
    <t>919443111</t>
  </si>
  <si>
    <t>Vtoková jímka z lomového kamene propustku z trub do DN 800</t>
  </si>
  <si>
    <t>-522477087</t>
  </si>
  <si>
    <t>Vtoková jímka propustku  ze zdiva z lomového kamene na maltu cementovou, propustku z trub DN do 800 mm</t>
  </si>
  <si>
    <t>36</t>
  </si>
  <si>
    <t>919521120</t>
  </si>
  <si>
    <t>Zřízení silničního propustku z trub betonových nebo ŽB DN 400</t>
  </si>
  <si>
    <t>m</t>
  </si>
  <si>
    <t>-403909294</t>
  </si>
  <si>
    <t>Zřízení silničního propustku z trub betonových nebo železobetonových  DN 400 mm</t>
  </si>
  <si>
    <t>37</t>
  </si>
  <si>
    <t>M</t>
  </si>
  <si>
    <t>PFB.1020101</t>
  </si>
  <si>
    <t>Trouba hrdlová železobetonová TZH-Q 40/250</t>
  </si>
  <si>
    <t>2146235410</t>
  </si>
  <si>
    <t>38</t>
  </si>
  <si>
    <t>919535557</t>
  </si>
  <si>
    <t>Obetonování trubního propustku betonem prostým tř. C 16/20</t>
  </si>
  <si>
    <t>-1633682696</t>
  </si>
  <si>
    <t>Obetonování trubního propustku  betonem prostým bez zvýšených nároků na prostředí tř. C 16/20</t>
  </si>
  <si>
    <t>998</t>
  </si>
  <si>
    <t>Přesun hmot</t>
  </si>
  <si>
    <t>39</t>
  </si>
  <si>
    <t>998225111</t>
  </si>
  <si>
    <t>Přesun hmot pro pozemní komunikace s krytem z kamene, monolitickým betonovým nebo živičným</t>
  </si>
  <si>
    <t>t</t>
  </si>
  <si>
    <t>345360848</t>
  </si>
  <si>
    <t>Přesun hmot pro komunikace s krytem z kameniva, monolitickým betonovým nebo živičným  dopravní vzdálenost do 200 m jakékoliv délky objektu</t>
  </si>
  <si>
    <t>VRN</t>
  </si>
  <si>
    <t>Vedlejší rozpočtové náklady</t>
  </si>
  <si>
    <t>VRN1</t>
  </si>
  <si>
    <t>Průzkumné, geodetické a projektové práce</t>
  </si>
  <si>
    <t>40</t>
  </si>
  <si>
    <t>012103000</t>
  </si>
  <si>
    <t>Geodetické práce před výstavbou</t>
  </si>
  <si>
    <t>…</t>
  </si>
  <si>
    <t>1024</t>
  </si>
  <si>
    <t>1910402174</t>
  </si>
  <si>
    <t>41</t>
  </si>
  <si>
    <t>012303000</t>
  </si>
  <si>
    <t>Geodetické práce po výstavbě</t>
  </si>
  <si>
    <t>-155840549</t>
  </si>
  <si>
    <t>42</t>
  </si>
  <si>
    <t>013254000</t>
  </si>
  <si>
    <t>Dokumentace skutečného provedení stavby</t>
  </si>
  <si>
    <t>321942339</t>
  </si>
  <si>
    <t>VRN3</t>
  </si>
  <si>
    <t>Zařízení staveniště</t>
  </si>
  <si>
    <t>43</t>
  </si>
  <si>
    <t>032103000</t>
  </si>
  <si>
    <t>Náklady na stavební buňky</t>
  </si>
  <si>
    <t>-1355197642</t>
  </si>
  <si>
    <t>VRN4</t>
  </si>
  <si>
    <t>Inženýrská činnost</t>
  </si>
  <si>
    <t>44</t>
  </si>
  <si>
    <t>049103000</t>
  </si>
  <si>
    <t>Náklady vzniklé v souvislosti s realizací stavby</t>
  </si>
  <si>
    <t>-105375343</t>
  </si>
  <si>
    <t>45</t>
  </si>
  <si>
    <t>0491030000</t>
  </si>
  <si>
    <t>Náklady na dopravní značení dle DIO</t>
  </si>
  <si>
    <t>kpl</t>
  </si>
  <si>
    <t>-726956579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</si>
</sst>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32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42</v>
      </c>
      <c r="E29" s="44"/>
      <c r="F29" s="29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51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52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54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53</v>
      </c>
      <c r="AI60" s="39"/>
      <c r="AJ60" s="39"/>
      <c r="AK60" s="39"/>
      <c r="AL60" s="39"/>
      <c r="AM60" s="61" t="s">
        <v>54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55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56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53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54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53</v>
      </c>
      <c r="AI75" s="39"/>
      <c r="AJ75" s="39"/>
      <c r="AK75" s="39"/>
      <c r="AL75" s="39"/>
      <c r="AM75" s="61" t="s">
        <v>54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051-1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Rekonstrukce LC - lesní cesta Lásky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Doubravčice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14. 10. 2021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25.6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Město Český Brod, náměstí Husovo 70, 282 01 Český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>LNConsult s.r.o., U hřiště 250, 250 83 Škvorec</v>
      </c>
      <c r="AN89" s="68"/>
      <c r="AO89" s="68"/>
      <c r="AP89" s="68"/>
      <c r="AQ89" s="37"/>
      <c r="AR89" s="41"/>
      <c r="AS89" s="78" t="s">
        <v>58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59</v>
      </c>
      <c r="D92" s="91"/>
      <c r="E92" s="91"/>
      <c r="F92" s="91"/>
      <c r="G92" s="91"/>
      <c r="H92" s="92"/>
      <c r="I92" s="93" t="s">
        <v>60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61</v>
      </c>
      <c r="AH92" s="91"/>
      <c r="AI92" s="91"/>
      <c r="AJ92" s="91"/>
      <c r="AK92" s="91"/>
      <c r="AL92" s="91"/>
      <c r="AM92" s="91"/>
      <c r="AN92" s="93" t="s">
        <v>62</v>
      </c>
      <c r="AO92" s="91"/>
      <c r="AP92" s="95"/>
      <c r="AQ92" s="96" t="s">
        <v>63</v>
      </c>
      <c r="AR92" s="41"/>
      <c r="AS92" s="97" t="s">
        <v>64</v>
      </c>
      <c r="AT92" s="98" t="s">
        <v>65</v>
      </c>
      <c r="AU92" s="98" t="s">
        <v>66</v>
      </c>
      <c r="AV92" s="98" t="s">
        <v>67</v>
      </c>
      <c r="AW92" s="98" t="s">
        <v>68</v>
      </c>
      <c r="AX92" s="98" t="s">
        <v>69</v>
      </c>
      <c r="AY92" s="98" t="s">
        <v>70</v>
      </c>
      <c r="AZ92" s="98" t="s">
        <v>71</v>
      </c>
      <c r="BA92" s="98" t="s">
        <v>72</v>
      </c>
      <c r="BB92" s="98" t="s">
        <v>73</v>
      </c>
      <c r="BC92" s="98" t="s">
        <v>74</v>
      </c>
      <c r="BD92" s="99" t="s">
        <v>75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76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77</v>
      </c>
      <c r="BT94" s="114" t="s">
        <v>78</v>
      </c>
      <c r="BV94" s="114" t="s">
        <v>79</v>
      </c>
      <c r="BW94" s="114" t="s">
        <v>5</v>
      </c>
      <c r="BX94" s="114" t="s">
        <v>80</v>
      </c>
      <c r="CL94" s="114" t="s">
        <v>1</v>
      </c>
    </row>
    <row r="95" spans="1:90" s="7" customFormat="1" ht="16.5" customHeight="1">
      <c r="A95" s="115" t="s">
        <v>81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'051-1 - Rekonstrukce LC -...'!J28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82</v>
      </c>
      <c r="AR95" s="122"/>
      <c r="AS95" s="123">
        <v>0</v>
      </c>
      <c r="AT95" s="124">
        <f>ROUND(SUM(AV95:AW95),2)</f>
        <v>0</v>
      </c>
      <c r="AU95" s="125">
        <f>'051-1 - Rekonstrukce LC -...'!P122</f>
        <v>0</v>
      </c>
      <c r="AV95" s="124">
        <f>'051-1 - Rekonstrukce LC -...'!J31</f>
        <v>0</v>
      </c>
      <c r="AW95" s="124">
        <f>'051-1 - Rekonstrukce LC -...'!J32</f>
        <v>0</v>
      </c>
      <c r="AX95" s="124">
        <f>'051-1 - Rekonstrukce LC -...'!J33</f>
        <v>0</v>
      </c>
      <c r="AY95" s="124">
        <f>'051-1 - Rekonstrukce LC -...'!J34</f>
        <v>0</v>
      </c>
      <c r="AZ95" s="124">
        <f>'051-1 - Rekonstrukce LC -...'!F31</f>
        <v>0</v>
      </c>
      <c r="BA95" s="124">
        <f>'051-1 - Rekonstrukce LC -...'!F32</f>
        <v>0</v>
      </c>
      <c r="BB95" s="124">
        <f>'051-1 - Rekonstrukce LC -...'!F33</f>
        <v>0</v>
      </c>
      <c r="BC95" s="124">
        <f>'051-1 - Rekonstrukce LC -...'!F34</f>
        <v>0</v>
      </c>
      <c r="BD95" s="126">
        <f>'051-1 - Rekonstrukce LC -...'!F35</f>
        <v>0</v>
      </c>
      <c r="BE95" s="7"/>
      <c r="BT95" s="127" t="s">
        <v>83</v>
      </c>
      <c r="BU95" s="127" t="s">
        <v>84</v>
      </c>
      <c r="BV95" s="127" t="s">
        <v>79</v>
      </c>
      <c r="BW95" s="127" t="s">
        <v>5</v>
      </c>
      <c r="BX95" s="127" t="s">
        <v>80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51-1 - Rekonstrukce LC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85</v>
      </c>
    </row>
    <row r="4" spans="2:46" s="1" customFormat="1" ht="24.95" customHeight="1">
      <c r="B4" s="17"/>
      <c r="D4" s="130" t="s">
        <v>86</v>
      </c>
      <c r="L4" s="17"/>
      <c r="M4" s="131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14. 10. 2021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4" t="s">
        <v>27</v>
      </c>
      <c r="F13" s="35"/>
      <c r="G13" s="35"/>
      <c r="H13" s="35"/>
      <c r="I13" s="132" t="s">
        <v>28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2" t="s">
        <v>29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2" t="s">
        <v>31</v>
      </c>
      <c r="E18" s="35"/>
      <c r="F18" s="35"/>
      <c r="G18" s="35"/>
      <c r="H18" s="35"/>
      <c r="I18" s="132" t="s">
        <v>25</v>
      </c>
      <c r="J18" s="134" t="s">
        <v>32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4" t="s">
        <v>33</v>
      </c>
      <c r="F19" s="35"/>
      <c r="G19" s="35"/>
      <c r="H19" s="35"/>
      <c r="I19" s="132" t="s">
        <v>28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2" t="s">
        <v>35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28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2" t="s">
        <v>37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1" t="s">
        <v>38</v>
      </c>
      <c r="E28" s="35"/>
      <c r="F28" s="35"/>
      <c r="G28" s="35"/>
      <c r="H28" s="35"/>
      <c r="I28" s="35"/>
      <c r="J28" s="142">
        <f>ROUND(J122,2)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3" t="s">
        <v>40</v>
      </c>
      <c r="G30" s="35"/>
      <c r="H30" s="35"/>
      <c r="I30" s="143" t="s">
        <v>39</v>
      </c>
      <c r="J30" s="143" t="s">
        <v>41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44" t="s">
        <v>42</v>
      </c>
      <c r="E31" s="132" t="s">
        <v>43</v>
      </c>
      <c r="F31" s="145">
        <f>ROUND((SUM(BE122:BE222)),2)</f>
        <v>0</v>
      </c>
      <c r="G31" s="35"/>
      <c r="H31" s="35"/>
      <c r="I31" s="146">
        <v>0.21</v>
      </c>
      <c r="J31" s="145">
        <f>ROUND(((SUM(BE122:BE222))*I31),2)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2" t="s">
        <v>44</v>
      </c>
      <c r="F32" s="145">
        <f>ROUND((SUM(BF122:BF222)),2)</f>
        <v>0</v>
      </c>
      <c r="G32" s="35"/>
      <c r="H32" s="35"/>
      <c r="I32" s="146">
        <v>0.15</v>
      </c>
      <c r="J32" s="145">
        <f>ROUND(((SUM(BF122:BF222))*I32),2)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45</v>
      </c>
      <c r="F33" s="145">
        <f>ROUND((SUM(BG122:BG222)),2)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46</v>
      </c>
      <c r="F34" s="145">
        <f>ROUND((SUM(BH122:BH222)),2)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47</v>
      </c>
      <c r="F35" s="145">
        <f>ROUND((SUM(BI122:BI222)),2)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47"/>
      <c r="D37" s="148" t="s">
        <v>48</v>
      </c>
      <c r="E37" s="149"/>
      <c r="F37" s="149"/>
      <c r="G37" s="150" t="s">
        <v>49</v>
      </c>
      <c r="H37" s="151" t="s">
        <v>50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L39" s="17"/>
    </row>
    <row r="40" spans="2:12" s="1" customFormat="1" ht="14.4" customHeight="1">
      <c r="B40" s="17"/>
      <c r="L40" s="17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4" t="s">
        <v>51</v>
      </c>
      <c r="E50" s="155"/>
      <c r="F50" s="155"/>
      <c r="G50" s="154" t="s">
        <v>52</v>
      </c>
      <c r="H50" s="155"/>
      <c r="I50" s="155"/>
      <c r="J50" s="155"/>
      <c r="K50" s="155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6" t="s">
        <v>53</v>
      </c>
      <c r="E61" s="157"/>
      <c r="F61" s="158" t="s">
        <v>54</v>
      </c>
      <c r="G61" s="156" t="s">
        <v>53</v>
      </c>
      <c r="H61" s="157"/>
      <c r="I61" s="157"/>
      <c r="J61" s="159" t="s">
        <v>54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4" t="s">
        <v>55</v>
      </c>
      <c r="E65" s="160"/>
      <c r="F65" s="160"/>
      <c r="G65" s="154" t="s">
        <v>56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6" t="s">
        <v>53</v>
      </c>
      <c r="E76" s="157"/>
      <c r="F76" s="158" t="s">
        <v>54</v>
      </c>
      <c r="G76" s="156" t="s">
        <v>53</v>
      </c>
      <c r="H76" s="157"/>
      <c r="I76" s="157"/>
      <c r="J76" s="159" t="s">
        <v>54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Rekonstrukce LC - lesní cesta Lásky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Doubravčice</v>
      </c>
      <c r="G87" s="37"/>
      <c r="H87" s="37"/>
      <c r="I87" s="29" t="s">
        <v>22</v>
      </c>
      <c r="J87" s="76" t="str">
        <f>IF(J10="","",J10)</f>
        <v>14. 10. 2021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.05" customHeight="1">
      <c r="A89" s="35"/>
      <c r="B89" s="36"/>
      <c r="C89" s="29" t="s">
        <v>24</v>
      </c>
      <c r="D89" s="37"/>
      <c r="E89" s="37"/>
      <c r="F89" s="24" t="str">
        <f>E13</f>
        <v xml:space="preserve">Město Český Brod, náměstí Husovo 70, 282 01 Český </v>
      </c>
      <c r="G89" s="37"/>
      <c r="H89" s="37"/>
      <c r="I89" s="29" t="s">
        <v>31</v>
      </c>
      <c r="J89" s="33" t="str">
        <f>E19</f>
        <v>LNConsult s.r.o., U hřiště 250, 250 83 Škvorec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29" t="s">
        <v>35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88</v>
      </c>
      <c r="D92" s="166"/>
      <c r="E92" s="166"/>
      <c r="F92" s="166"/>
      <c r="G92" s="166"/>
      <c r="H92" s="166"/>
      <c r="I92" s="166"/>
      <c r="J92" s="167" t="s">
        <v>89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90</v>
      </c>
      <c r="D94" s="37"/>
      <c r="E94" s="37"/>
      <c r="F94" s="37"/>
      <c r="G94" s="37"/>
      <c r="H94" s="37"/>
      <c r="I94" s="37"/>
      <c r="J94" s="107">
        <f>J122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91</v>
      </c>
    </row>
    <row r="95" spans="1:31" s="9" customFormat="1" ht="24.95" customHeight="1">
      <c r="A95" s="9"/>
      <c r="B95" s="169"/>
      <c r="C95" s="170"/>
      <c r="D95" s="171" t="s">
        <v>92</v>
      </c>
      <c r="E95" s="172"/>
      <c r="F95" s="172"/>
      <c r="G95" s="172"/>
      <c r="H95" s="172"/>
      <c r="I95" s="172"/>
      <c r="J95" s="173">
        <f>J123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93</v>
      </c>
      <c r="E96" s="178"/>
      <c r="F96" s="178"/>
      <c r="G96" s="178"/>
      <c r="H96" s="178"/>
      <c r="I96" s="178"/>
      <c r="J96" s="179">
        <f>J124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94</v>
      </c>
      <c r="E97" s="178"/>
      <c r="F97" s="178"/>
      <c r="G97" s="178"/>
      <c r="H97" s="178"/>
      <c r="I97" s="178"/>
      <c r="J97" s="179">
        <f>J171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95</v>
      </c>
      <c r="E98" s="178"/>
      <c r="F98" s="178"/>
      <c r="G98" s="178"/>
      <c r="H98" s="178"/>
      <c r="I98" s="178"/>
      <c r="J98" s="179">
        <f>J178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96</v>
      </c>
      <c r="E99" s="178"/>
      <c r="F99" s="178"/>
      <c r="G99" s="178"/>
      <c r="H99" s="178"/>
      <c r="I99" s="178"/>
      <c r="J99" s="179">
        <f>J193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97</v>
      </c>
      <c r="E100" s="178"/>
      <c r="F100" s="178"/>
      <c r="G100" s="178"/>
      <c r="H100" s="178"/>
      <c r="I100" s="178"/>
      <c r="J100" s="179">
        <f>J204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69"/>
      <c r="C101" s="170"/>
      <c r="D101" s="171" t="s">
        <v>98</v>
      </c>
      <c r="E101" s="172"/>
      <c r="F101" s="172"/>
      <c r="G101" s="172"/>
      <c r="H101" s="172"/>
      <c r="I101" s="172"/>
      <c r="J101" s="173">
        <f>J207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5"/>
      <c r="C102" s="176"/>
      <c r="D102" s="177" t="s">
        <v>99</v>
      </c>
      <c r="E102" s="178"/>
      <c r="F102" s="178"/>
      <c r="G102" s="178"/>
      <c r="H102" s="178"/>
      <c r="I102" s="178"/>
      <c r="J102" s="179">
        <f>J208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100</v>
      </c>
      <c r="E103" s="178"/>
      <c r="F103" s="178"/>
      <c r="G103" s="178"/>
      <c r="H103" s="178"/>
      <c r="I103" s="178"/>
      <c r="J103" s="179">
        <f>J215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5"/>
      <c r="C104" s="176"/>
      <c r="D104" s="177" t="s">
        <v>101</v>
      </c>
      <c r="E104" s="178"/>
      <c r="F104" s="178"/>
      <c r="G104" s="178"/>
      <c r="H104" s="178"/>
      <c r="I104" s="178"/>
      <c r="J104" s="179">
        <f>J218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102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73" t="str">
        <f>E7</f>
        <v>Rekonstrukce LC - lesní cesta Lásky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7"/>
      <c r="E116" s="37"/>
      <c r="F116" s="24" t="str">
        <f>F10</f>
        <v>Doubravčice</v>
      </c>
      <c r="G116" s="37"/>
      <c r="H116" s="37"/>
      <c r="I116" s="29" t="s">
        <v>22</v>
      </c>
      <c r="J116" s="76" t="str">
        <f>IF(J10="","",J10)</f>
        <v>14. 10. 2021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40.05" customHeight="1">
      <c r="A118" s="35"/>
      <c r="B118" s="36"/>
      <c r="C118" s="29" t="s">
        <v>24</v>
      </c>
      <c r="D118" s="37"/>
      <c r="E118" s="37"/>
      <c r="F118" s="24" t="str">
        <f>E13</f>
        <v xml:space="preserve">Město Český Brod, náměstí Husovo 70, 282 01 Český </v>
      </c>
      <c r="G118" s="37"/>
      <c r="H118" s="37"/>
      <c r="I118" s="29" t="s">
        <v>31</v>
      </c>
      <c r="J118" s="33" t="str">
        <f>E19</f>
        <v>LNConsult s.r.o., U hřiště 250, 250 83 Škvorec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29</v>
      </c>
      <c r="D119" s="37"/>
      <c r="E119" s="37"/>
      <c r="F119" s="24" t="str">
        <f>IF(E16="","",E16)</f>
        <v>Vyplň údaj</v>
      </c>
      <c r="G119" s="37"/>
      <c r="H119" s="37"/>
      <c r="I119" s="29" t="s">
        <v>35</v>
      </c>
      <c r="J119" s="33" t="str">
        <f>E22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81"/>
      <c r="B121" s="182"/>
      <c r="C121" s="183" t="s">
        <v>103</v>
      </c>
      <c r="D121" s="184" t="s">
        <v>63</v>
      </c>
      <c r="E121" s="184" t="s">
        <v>59</v>
      </c>
      <c r="F121" s="184" t="s">
        <v>60</v>
      </c>
      <c r="G121" s="184" t="s">
        <v>104</v>
      </c>
      <c r="H121" s="184" t="s">
        <v>105</v>
      </c>
      <c r="I121" s="184" t="s">
        <v>106</v>
      </c>
      <c r="J121" s="184" t="s">
        <v>89</v>
      </c>
      <c r="K121" s="185" t="s">
        <v>107</v>
      </c>
      <c r="L121" s="186"/>
      <c r="M121" s="97" t="s">
        <v>1</v>
      </c>
      <c r="N121" s="98" t="s">
        <v>42</v>
      </c>
      <c r="O121" s="98" t="s">
        <v>108</v>
      </c>
      <c r="P121" s="98" t="s">
        <v>109</v>
      </c>
      <c r="Q121" s="98" t="s">
        <v>110</v>
      </c>
      <c r="R121" s="98" t="s">
        <v>111</v>
      </c>
      <c r="S121" s="98" t="s">
        <v>112</v>
      </c>
      <c r="T121" s="99" t="s">
        <v>113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3" s="2" customFormat="1" ht="22.8" customHeight="1">
      <c r="A122" s="35"/>
      <c r="B122" s="36"/>
      <c r="C122" s="104" t="s">
        <v>114</v>
      </c>
      <c r="D122" s="37"/>
      <c r="E122" s="37"/>
      <c r="F122" s="37"/>
      <c r="G122" s="37"/>
      <c r="H122" s="37"/>
      <c r="I122" s="37"/>
      <c r="J122" s="187">
        <f>BK122</f>
        <v>0</v>
      </c>
      <c r="K122" s="37"/>
      <c r="L122" s="41"/>
      <c r="M122" s="100"/>
      <c r="N122" s="188"/>
      <c r="O122" s="101"/>
      <c r="P122" s="189">
        <f>P123+P207</f>
        <v>0</v>
      </c>
      <c r="Q122" s="101"/>
      <c r="R122" s="189">
        <f>R123+R207</f>
        <v>284.25183103</v>
      </c>
      <c r="S122" s="101"/>
      <c r="T122" s="190">
        <f>T123+T207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77</v>
      </c>
      <c r="AU122" s="14" t="s">
        <v>91</v>
      </c>
      <c r="BK122" s="191">
        <f>BK123+BK207</f>
        <v>0</v>
      </c>
    </row>
    <row r="123" spans="1:63" s="12" customFormat="1" ht="25.9" customHeight="1">
      <c r="A123" s="12"/>
      <c r="B123" s="192"/>
      <c r="C123" s="193"/>
      <c r="D123" s="194" t="s">
        <v>77</v>
      </c>
      <c r="E123" s="195" t="s">
        <v>115</v>
      </c>
      <c r="F123" s="195" t="s">
        <v>116</v>
      </c>
      <c r="G123" s="193"/>
      <c r="H123" s="193"/>
      <c r="I123" s="196"/>
      <c r="J123" s="197">
        <f>BK123</f>
        <v>0</v>
      </c>
      <c r="K123" s="193"/>
      <c r="L123" s="198"/>
      <c r="M123" s="199"/>
      <c r="N123" s="200"/>
      <c r="O123" s="200"/>
      <c r="P123" s="201">
        <f>P124+P171+P178+P193+P204</f>
        <v>0</v>
      </c>
      <c r="Q123" s="200"/>
      <c r="R123" s="201">
        <f>R124+R171+R178+R193+R204</f>
        <v>284.25183103</v>
      </c>
      <c r="S123" s="200"/>
      <c r="T123" s="202">
        <f>T124+T171+T178+T193+T204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3" t="s">
        <v>83</v>
      </c>
      <c r="AT123" s="204" t="s">
        <v>77</v>
      </c>
      <c r="AU123" s="204" t="s">
        <v>78</v>
      </c>
      <c r="AY123" s="203" t="s">
        <v>117</v>
      </c>
      <c r="BK123" s="205">
        <f>BK124+BK171+BK178+BK193+BK204</f>
        <v>0</v>
      </c>
    </row>
    <row r="124" spans="1:63" s="12" customFormat="1" ht="22.8" customHeight="1">
      <c r="A124" s="12"/>
      <c r="B124" s="192"/>
      <c r="C124" s="193"/>
      <c r="D124" s="194" t="s">
        <v>77</v>
      </c>
      <c r="E124" s="206" t="s">
        <v>83</v>
      </c>
      <c r="F124" s="206" t="s">
        <v>118</v>
      </c>
      <c r="G124" s="193"/>
      <c r="H124" s="193"/>
      <c r="I124" s="196"/>
      <c r="J124" s="207">
        <f>BK124</f>
        <v>0</v>
      </c>
      <c r="K124" s="193"/>
      <c r="L124" s="198"/>
      <c r="M124" s="199"/>
      <c r="N124" s="200"/>
      <c r="O124" s="200"/>
      <c r="P124" s="201">
        <f>SUM(P125:P170)</f>
        <v>0</v>
      </c>
      <c r="Q124" s="200"/>
      <c r="R124" s="201">
        <f>SUM(R125:R170)</f>
        <v>0.024300000000000002</v>
      </c>
      <c r="S124" s="200"/>
      <c r="T124" s="202">
        <f>SUM(T125:T170)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3" t="s">
        <v>83</v>
      </c>
      <c r="AT124" s="204" t="s">
        <v>77</v>
      </c>
      <c r="AU124" s="204" t="s">
        <v>83</v>
      </c>
      <c r="AY124" s="203" t="s">
        <v>117</v>
      </c>
      <c r="BK124" s="205">
        <f>SUM(BK125:BK170)</f>
        <v>0</v>
      </c>
    </row>
    <row r="125" spans="1:65" s="2" customFormat="1" ht="33" customHeight="1">
      <c r="A125" s="35"/>
      <c r="B125" s="36"/>
      <c r="C125" s="208" t="s">
        <v>83</v>
      </c>
      <c r="D125" s="208" t="s">
        <v>119</v>
      </c>
      <c r="E125" s="209" t="s">
        <v>120</v>
      </c>
      <c r="F125" s="210" t="s">
        <v>121</v>
      </c>
      <c r="G125" s="211" t="s">
        <v>122</v>
      </c>
      <c r="H125" s="212">
        <v>810</v>
      </c>
      <c r="I125" s="213"/>
      <c r="J125" s="214">
        <f>ROUND(I125*H125,2)</f>
        <v>0</v>
      </c>
      <c r="K125" s="210" t="s">
        <v>123</v>
      </c>
      <c r="L125" s="41"/>
      <c r="M125" s="215" t="s">
        <v>1</v>
      </c>
      <c r="N125" s="216" t="s">
        <v>43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124</v>
      </c>
      <c r="AT125" s="219" t="s">
        <v>119</v>
      </c>
      <c r="AU125" s="219" t="s">
        <v>85</v>
      </c>
      <c r="AY125" s="14" t="s">
        <v>117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83</v>
      </c>
      <c r="BK125" s="220">
        <f>ROUND(I125*H125,2)</f>
        <v>0</v>
      </c>
      <c r="BL125" s="14" t="s">
        <v>124</v>
      </c>
      <c r="BM125" s="219" t="s">
        <v>125</v>
      </c>
    </row>
    <row r="126" spans="1:47" s="2" customFormat="1" ht="12">
      <c r="A126" s="35"/>
      <c r="B126" s="36"/>
      <c r="C126" s="37"/>
      <c r="D126" s="221" t="s">
        <v>126</v>
      </c>
      <c r="E126" s="37"/>
      <c r="F126" s="222" t="s">
        <v>127</v>
      </c>
      <c r="G126" s="37"/>
      <c r="H126" s="37"/>
      <c r="I126" s="223"/>
      <c r="J126" s="37"/>
      <c r="K126" s="37"/>
      <c r="L126" s="41"/>
      <c r="M126" s="224"/>
      <c r="N126" s="225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126</v>
      </c>
      <c r="AU126" s="14" t="s">
        <v>85</v>
      </c>
    </row>
    <row r="127" spans="1:65" s="2" customFormat="1" ht="24.15" customHeight="1">
      <c r="A127" s="35"/>
      <c r="B127" s="36"/>
      <c r="C127" s="208" t="s">
        <v>85</v>
      </c>
      <c r="D127" s="208" t="s">
        <v>119</v>
      </c>
      <c r="E127" s="209" t="s">
        <v>128</v>
      </c>
      <c r="F127" s="210" t="s">
        <v>129</v>
      </c>
      <c r="G127" s="211" t="s">
        <v>130</v>
      </c>
      <c r="H127" s="212">
        <v>8.1</v>
      </c>
      <c r="I127" s="213"/>
      <c r="J127" s="214">
        <f>ROUND(I127*H127,2)</f>
        <v>0</v>
      </c>
      <c r="K127" s="210" t="s">
        <v>131</v>
      </c>
      <c r="L127" s="41"/>
      <c r="M127" s="215" t="s">
        <v>1</v>
      </c>
      <c r="N127" s="216" t="s">
        <v>43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124</v>
      </c>
      <c r="AT127" s="219" t="s">
        <v>119</v>
      </c>
      <c r="AU127" s="219" t="s">
        <v>85</v>
      </c>
      <c r="AY127" s="14" t="s">
        <v>117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83</v>
      </c>
      <c r="BK127" s="220">
        <f>ROUND(I127*H127,2)</f>
        <v>0</v>
      </c>
      <c r="BL127" s="14" t="s">
        <v>124</v>
      </c>
      <c r="BM127" s="219" t="s">
        <v>132</v>
      </c>
    </row>
    <row r="128" spans="1:47" s="2" customFormat="1" ht="12">
      <c r="A128" s="35"/>
      <c r="B128" s="36"/>
      <c r="C128" s="37"/>
      <c r="D128" s="221" t="s">
        <v>126</v>
      </c>
      <c r="E128" s="37"/>
      <c r="F128" s="222" t="s">
        <v>133</v>
      </c>
      <c r="G128" s="37"/>
      <c r="H128" s="37"/>
      <c r="I128" s="223"/>
      <c r="J128" s="37"/>
      <c r="K128" s="37"/>
      <c r="L128" s="41"/>
      <c r="M128" s="224"/>
      <c r="N128" s="225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126</v>
      </c>
      <c r="AU128" s="14" t="s">
        <v>85</v>
      </c>
    </row>
    <row r="129" spans="1:65" s="2" customFormat="1" ht="16.5" customHeight="1">
      <c r="A129" s="35"/>
      <c r="B129" s="36"/>
      <c r="C129" s="208" t="s">
        <v>134</v>
      </c>
      <c r="D129" s="208" t="s">
        <v>119</v>
      </c>
      <c r="E129" s="209" t="s">
        <v>135</v>
      </c>
      <c r="F129" s="210" t="s">
        <v>136</v>
      </c>
      <c r="G129" s="211" t="s">
        <v>122</v>
      </c>
      <c r="H129" s="212">
        <v>810</v>
      </c>
      <c r="I129" s="213"/>
      <c r="J129" s="214">
        <f>ROUND(I129*H129,2)</f>
        <v>0</v>
      </c>
      <c r="K129" s="210" t="s">
        <v>123</v>
      </c>
      <c r="L129" s="41"/>
      <c r="M129" s="215" t="s">
        <v>1</v>
      </c>
      <c r="N129" s="216" t="s">
        <v>43</v>
      </c>
      <c r="O129" s="88"/>
      <c r="P129" s="217">
        <f>O129*H129</f>
        <v>0</v>
      </c>
      <c r="Q129" s="217">
        <v>3E-05</v>
      </c>
      <c r="R129" s="217">
        <f>Q129*H129</f>
        <v>0.024300000000000002</v>
      </c>
      <c r="S129" s="217">
        <v>0</v>
      </c>
      <c r="T129" s="218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124</v>
      </c>
      <c r="AT129" s="219" t="s">
        <v>119</v>
      </c>
      <c r="AU129" s="219" t="s">
        <v>85</v>
      </c>
      <c r="AY129" s="14" t="s">
        <v>117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83</v>
      </c>
      <c r="BK129" s="220">
        <f>ROUND(I129*H129,2)</f>
        <v>0</v>
      </c>
      <c r="BL129" s="14" t="s">
        <v>124</v>
      </c>
      <c r="BM129" s="219" t="s">
        <v>137</v>
      </c>
    </row>
    <row r="130" spans="1:47" s="2" customFormat="1" ht="12">
      <c r="A130" s="35"/>
      <c r="B130" s="36"/>
      <c r="C130" s="37"/>
      <c r="D130" s="221" t="s">
        <v>126</v>
      </c>
      <c r="E130" s="37"/>
      <c r="F130" s="222" t="s">
        <v>138</v>
      </c>
      <c r="G130" s="37"/>
      <c r="H130" s="37"/>
      <c r="I130" s="223"/>
      <c r="J130" s="37"/>
      <c r="K130" s="37"/>
      <c r="L130" s="41"/>
      <c r="M130" s="224"/>
      <c r="N130" s="225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126</v>
      </c>
      <c r="AU130" s="14" t="s">
        <v>85</v>
      </c>
    </row>
    <row r="131" spans="1:65" s="2" customFormat="1" ht="33" customHeight="1">
      <c r="A131" s="35"/>
      <c r="B131" s="36"/>
      <c r="C131" s="208" t="s">
        <v>124</v>
      </c>
      <c r="D131" s="208" t="s">
        <v>119</v>
      </c>
      <c r="E131" s="209" t="s">
        <v>139</v>
      </c>
      <c r="F131" s="210" t="s">
        <v>140</v>
      </c>
      <c r="G131" s="211" t="s">
        <v>141</v>
      </c>
      <c r="H131" s="212">
        <v>38</v>
      </c>
      <c r="I131" s="213"/>
      <c r="J131" s="214">
        <f>ROUND(I131*H131,2)</f>
        <v>0</v>
      </c>
      <c r="K131" s="210" t="s">
        <v>123</v>
      </c>
      <c r="L131" s="41"/>
      <c r="M131" s="215" t="s">
        <v>1</v>
      </c>
      <c r="N131" s="216" t="s">
        <v>43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9" t="s">
        <v>124</v>
      </c>
      <c r="AT131" s="219" t="s">
        <v>119</v>
      </c>
      <c r="AU131" s="219" t="s">
        <v>85</v>
      </c>
      <c r="AY131" s="14" t="s">
        <v>117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83</v>
      </c>
      <c r="BK131" s="220">
        <f>ROUND(I131*H131,2)</f>
        <v>0</v>
      </c>
      <c r="BL131" s="14" t="s">
        <v>124</v>
      </c>
      <c r="BM131" s="219" t="s">
        <v>142</v>
      </c>
    </row>
    <row r="132" spans="1:47" s="2" customFormat="1" ht="12">
      <c r="A132" s="35"/>
      <c r="B132" s="36"/>
      <c r="C132" s="37"/>
      <c r="D132" s="221" t="s">
        <v>126</v>
      </c>
      <c r="E132" s="37"/>
      <c r="F132" s="222" t="s">
        <v>143</v>
      </c>
      <c r="G132" s="37"/>
      <c r="H132" s="37"/>
      <c r="I132" s="223"/>
      <c r="J132" s="37"/>
      <c r="K132" s="37"/>
      <c r="L132" s="41"/>
      <c r="M132" s="224"/>
      <c r="N132" s="225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126</v>
      </c>
      <c r="AU132" s="14" t="s">
        <v>85</v>
      </c>
    </row>
    <row r="133" spans="1:65" s="2" customFormat="1" ht="16.5" customHeight="1">
      <c r="A133" s="35"/>
      <c r="B133" s="36"/>
      <c r="C133" s="208" t="s">
        <v>144</v>
      </c>
      <c r="D133" s="208" t="s">
        <v>119</v>
      </c>
      <c r="E133" s="209" t="s">
        <v>145</v>
      </c>
      <c r="F133" s="210" t="s">
        <v>146</v>
      </c>
      <c r="G133" s="211" t="s">
        <v>122</v>
      </c>
      <c r="H133" s="212">
        <v>3022.5</v>
      </c>
      <c r="I133" s="213"/>
      <c r="J133" s="214">
        <f>ROUND(I133*H133,2)</f>
        <v>0</v>
      </c>
      <c r="K133" s="210" t="s">
        <v>123</v>
      </c>
      <c r="L133" s="41"/>
      <c r="M133" s="215" t="s">
        <v>1</v>
      </c>
      <c r="N133" s="216" t="s">
        <v>43</v>
      </c>
      <c r="O133" s="88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124</v>
      </c>
      <c r="AT133" s="219" t="s">
        <v>119</v>
      </c>
      <c r="AU133" s="219" t="s">
        <v>85</v>
      </c>
      <c r="AY133" s="14" t="s">
        <v>117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83</v>
      </c>
      <c r="BK133" s="220">
        <f>ROUND(I133*H133,2)</f>
        <v>0</v>
      </c>
      <c r="BL133" s="14" t="s">
        <v>124</v>
      </c>
      <c r="BM133" s="219" t="s">
        <v>147</v>
      </c>
    </row>
    <row r="134" spans="1:47" s="2" customFormat="1" ht="12">
      <c r="A134" s="35"/>
      <c r="B134" s="36"/>
      <c r="C134" s="37"/>
      <c r="D134" s="221" t="s">
        <v>126</v>
      </c>
      <c r="E134" s="37"/>
      <c r="F134" s="222" t="s">
        <v>148</v>
      </c>
      <c r="G134" s="37"/>
      <c r="H134" s="37"/>
      <c r="I134" s="223"/>
      <c r="J134" s="37"/>
      <c r="K134" s="37"/>
      <c r="L134" s="41"/>
      <c r="M134" s="224"/>
      <c r="N134" s="225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126</v>
      </c>
      <c r="AU134" s="14" t="s">
        <v>85</v>
      </c>
    </row>
    <row r="135" spans="1:65" s="2" customFormat="1" ht="33" customHeight="1">
      <c r="A135" s="35"/>
      <c r="B135" s="36"/>
      <c r="C135" s="208" t="s">
        <v>149</v>
      </c>
      <c r="D135" s="208" t="s">
        <v>119</v>
      </c>
      <c r="E135" s="209" t="s">
        <v>150</v>
      </c>
      <c r="F135" s="210" t="s">
        <v>151</v>
      </c>
      <c r="G135" s="211" t="s">
        <v>130</v>
      </c>
      <c r="H135" s="212">
        <v>274.8</v>
      </c>
      <c r="I135" s="213"/>
      <c r="J135" s="214">
        <f>ROUND(I135*H135,2)</f>
        <v>0</v>
      </c>
      <c r="K135" s="210" t="s">
        <v>123</v>
      </c>
      <c r="L135" s="41"/>
      <c r="M135" s="215" t="s">
        <v>1</v>
      </c>
      <c r="N135" s="216" t="s">
        <v>43</v>
      </c>
      <c r="O135" s="88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9" t="s">
        <v>124</v>
      </c>
      <c r="AT135" s="219" t="s">
        <v>119</v>
      </c>
      <c r="AU135" s="219" t="s">
        <v>85</v>
      </c>
      <c r="AY135" s="14" t="s">
        <v>117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83</v>
      </c>
      <c r="BK135" s="220">
        <f>ROUND(I135*H135,2)</f>
        <v>0</v>
      </c>
      <c r="BL135" s="14" t="s">
        <v>124</v>
      </c>
      <c r="BM135" s="219" t="s">
        <v>152</v>
      </c>
    </row>
    <row r="136" spans="1:47" s="2" customFormat="1" ht="12">
      <c r="A136" s="35"/>
      <c r="B136" s="36"/>
      <c r="C136" s="37"/>
      <c r="D136" s="221" t="s">
        <v>126</v>
      </c>
      <c r="E136" s="37"/>
      <c r="F136" s="222" t="s">
        <v>153</v>
      </c>
      <c r="G136" s="37"/>
      <c r="H136" s="37"/>
      <c r="I136" s="223"/>
      <c r="J136" s="37"/>
      <c r="K136" s="37"/>
      <c r="L136" s="41"/>
      <c r="M136" s="224"/>
      <c r="N136" s="225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126</v>
      </c>
      <c r="AU136" s="14" t="s">
        <v>85</v>
      </c>
    </row>
    <row r="137" spans="1:65" s="2" customFormat="1" ht="33" customHeight="1">
      <c r="A137" s="35"/>
      <c r="B137" s="36"/>
      <c r="C137" s="208" t="s">
        <v>154</v>
      </c>
      <c r="D137" s="208" t="s">
        <v>119</v>
      </c>
      <c r="E137" s="209" t="s">
        <v>155</v>
      </c>
      <c r="F137" s="210" t="s">
        <v>156</v>
      </c>
      <c r="G137" s="211" t="s">
        <v>130</v>
      </c>
      <c r="H137" s="212">
        <v>549.6</v>
      </c>
      <c r="I137" s="213"/>
      <c r="J137" s="214">
        <f>ROUND(I137*H137,2)</f>
        <v>0</v>
      </c>
      <c r="K137" s="210" t="s">
        <v>123</v>
      </c>
      <c r="L137" s="41"/>
      <c r="M137" s="215" t="s">
        <v>1</v>
      </c>
      <c r="N137" s="216" t="s">
        <v>43</v>
      </c>
      <c r="O137" s="88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124</v>
      </c>
      <c r="AT137" s="219" t="s">
        <v>119</v>
      </c>
      <c r="AU137" s="219" t="s">
        <v>85</v>
      </c>
      <c r="AY137" s="14" t="s">
        <v>117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83</v>
      </c>
      <c r="BK137" s="220">
        <f>ROUND(I137*H137,2)</f>
        <v>0</v>
      </c>
      <c r="BL137" s="14" t="s">
        <v>124</v>
      </c>
      <c r="BM137" s="219" t="s">
        <v>157</v>
      </c>
    </row>
    <row r="138" spans="1:47" s="2" customFormat="1" ht="12">
      <c r="A138" s="35"/>
      <c r="B138" s="36"/>
      <c r="C138" s="37"/>
      <c r="D138" s="221" t="s">
        <v>126</v>
      </c>
      <c r="E138" s="37"/>
      <c r="F138" s="222" t="s">
        <v>158</v>
      </c>
      <c r="G138" s="37"/>
      <c r="H138" s="37"/>
      <c r="I138" s="223"/>
      <c r="J138" s="37"/>
      <c r="K138" s="37"/>
      <c r="L138" s="41"/>
      <c r="M138" s="224"/>
      <c r="N138" s="225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126</v>
      </c>
      <c r="AU138" s="14" t="s">
        <v>85</v>
      </c>
    </row>
    <row r="139" spans="1:65" s="2" customFormat="1" ht="33" customHeight="1">
      <c r="A139" s="35"/>
      <c r="B139" s="36"/>
      <c r="C139" s="208" t="s">
        <v>159</v>
      </c>
      <c r="D139" s="208" t="s">
        <v>119</v>
      </c>
      <c r="E139" s="209" t="s">
        <v>160</v>
      </c>
      <c r="F139" s="210" t="s">
        <v>161</v>
      </c>
      <c r="G139" s="211" t="s">
        <v>130</v>
      </c>
      <c r="H139" s="212">
        <v>549.6</v>
      </c>
      <c r="I139" s="213"/>
      <c r="J139" s="214">
        <f>ROUND(I139*H139,2)</f>
        <v>0</v>
      </c>
      <c r="K139" s="210" t="s">
        <v>123</v>
      </c>
      <c r="L139" s="41"/>
      <c r="M139" s="215" t="s">
        <v>1</v>
      </c>
      <c r="N139" s="216" t="s">
        <v>43</v>
      </c>
      <c r="O139" s="88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9" t="s">
        <v>124</v>
      </c>
      <c r="AT139" s="219" t="s">
        <v>119</v>
      </c>
      <c r="AU139" s="219" t="s">
        <v>85</v>
      </c>
      <c r="AY139" s="14" t="s">
        <v>117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83</v>
      </c>
      <c r="BK139" s="220">
        <f>ROUND(I139*H139,2)</f>
        <v>0</v>
      </c>
      <c r="BL139" s="14" t="s">
        <v>124</v>
      </c>
      <c r="BM139" s="219" t="s">
        <v>162</v>
      </c>
    </row>
    <row r="140" spans="1:47" s="2" customFormat="1" ht="12">
      <c r="A140" s="35"/>
      <c r="B140" s="36"/>
      <c r="C140" s="37"/>
      <c r="D140" s="221" t="s">
        <v>126</v>
      </c>
      <c r="E140" s="37"/>
      <c r="F140" s="222" t="s">
        <v>163</v>
      </c>
      <c r="G140" s="37"/>
      <c r="H140" s="37"/>
      <c r="I140" s="223"/>
      <c r="J140" s="37"/>
      <c r="K140" s="37"/>
      <c r="L140" s="41"/>
      <c r="M140" s="224"/>
      <c r="N140" s="225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126</v>
      </c>
      <c r="AU140" s="14" t="s">
        <v>85</v>
      </c>
    </row>
    <row r="141" spans="1:65" s="2" customFormat="1" ht="33" customHeight="1">
      <c r="A141" s="35"/>
      <c r="B141" s="36"/>
      <c r="C141" s="208" t="s">
        <v>164</v>
      </c>
      <c r="D141" s="208" t="s">
        <v>119</v>
      </c>
      <c r="E141" s="209" t="s">
        <v>165</v>
      </c>
      <c r="F141" s="210" t="s">
        <v>166</v>
      </c>
      <c r="G141" s="211" t="s">
        <v>130</v>
      </c>
      <c r="H141" s="212">
        <v>3.2</v>
      </c>
      <c r="I141" s="213"/>
      <c r="J141" s="214">
        <f>ROUND(I141*H141,2)</f>
        <v>0</v>
      </c>
      <c r="K141" s="210" t="s">
        <v>123</v>
      </c>
      <c r="L141" s="41"/>
      <c r="M141" s="215" t="s">
        <v>1</v>
      </c>
      <c r="N141" s="216" t="s">
        <v>43</v>
      </c>
      <c r="O141" s="88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9" t="s">
        <v>124</v>
      </c>
      <c r="AT141" s="219" t="s">
        <v>119</v>
      </c>
      <c r="AU141" s="219" t="s">
        <v>85</v>
      </c>
      <c r="AY141" s="14" t="s">
        <v>117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83</v>
      </c>
      <c r="BK141" s="220">
        <f>ROUND(I141*H141,2)</f>
        <v>0</v>
      </c>
      <c r="BL141" s="14" t="s">
        <v>124</v>
      </c>
      <c r="BM141" s="219" t="s">
        <v>167</v>
      </c>
    </row>
    <row r="142" spans="1:47" s="2" customFormat="1" ht="12">
      <c r="A142" s="35"/>
      <c r="B142" s="36"/>
      <c r="C142" s="37"/>
      <c r="D142" s="221" t="s">
        <v>126</v>
      </c>
      <c r="E142" s="37"/>
      <c r="F142" s="222" t="s">
        <v>168</v>
      </c>
      <c r="G142" s="37"/>
      <c r="H142" s="37"/>
      <c r="I142" s="223"/>
      <c r="J142" s="37"/>
      <c r="K142" s="37"/>
      <c r="L142" s="41"/>
      <c r="M142" s="224"/>
      <c r="N142" s="225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126</v>
      </c>
      <c r="AU142" s="14" t="s">
        <v>85</v>
      </c>
    </row>
    <row r="143" spans="1:65" s="2" customFormat="1" ht="24.15" customHeight="1">
      <c r="A143" s="35"/>
      <c r="B143" s="36"/>
      <c r="C143" s="208" t="s">
        <v>169</v>
      </c>
      <c r="D143" s="208" t="s">
        <v>119</v>
      </c>
      <c r="E143" s="209" t="s">
        <v>170</v>
      </c>
      <c r="F143" s="210" t="s">
        <v>171</v>
      </c>
      <c r="G143" s="211" t="s">
        <v>130</v>
      </c>
      <c r="H143" s="212">
        <v>6.4</v>
      </c>
      <c r="I143" s="213"/>
      <c r="J143" s="214">
        <f>ROUND(I143*H143,2)</f>
        <v>0</v>
      </c>
      <c r="K143" s="210" t="s">
        <v>123</v>
      </c>
      <c r="L143" s="41"/>
      <c r="M143" s="215" t="s">
        <v>1</v>
      </c>
      <c r="N143" s="216" t="s">
        <v>43</v>
      </c>
      <c r="O143" s="88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124</v>
      </c>
      <c r="AT143" s="219" t="s">
        <v>119</v>
      </c>
      <c r="AU143" s="219" t="s">
        <v>85</v>
      </c>
      <c r="AY143" s="14" t="s">
        <v>117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83</v>
      </c>
      <c r="BK143" s="220">
        <f>ROUND(I143*H143,2)</f>
        <v>0</v>
      </c>
      <c r="BL143" s="14" t="s">
        <v>124</v>
      </c>
      <c r="BM143" s="219" t="s">
        <v>172</v>
      </c>
    </row>
    <row r="144" spans="1:47" s="2" customFormat="1" ht="12">
      <c r="A144" s="35"/>
      <c r="B144" s="36"/>
      <c r="C144" s="37"/>
      <c r="D144" s="221" t="s">
        <v>126</v>
      </c>
      <c r="E144" s="37"/>
      <c r="F144" s="222" t="s">
        <v>173</v>
      </c>
      <c r="G144" s="37"/>
      <c r="H144" s="37"/>
      <c r="I144" s="223"/>
      <c r="J144" s="37"/>
      <c r="K144" s="37"/>
      <c r="L144" s="41"/>
      <c r="M144" s="224"/>
      <c r="N144" s="225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126</v>
      </c>
      <c r="AU144" s="14" t="s">
        <v>85</v>
      </c>
    </row>
    <row r="145" spans="1:65" s="2" customFormat="1" ht="33" customHeight="1">
      <c r="A145" s="35"/>
      <c r="B145" s="36"/>
      <c r="C145" s="208" t="s">
        <v>174</v>
      </c>
      <c r="D145" s="208" t="s">
        <v>119</v>
      </c>
      <c r="E145" s="209" t="s">
        <v>175</v>
      </c>
      <c r="F145" s="210" t="s">
        <v>176</v>
      </c>
      <c r="G145" s="211" t="s">
        <v>130</v>
      </c>
      <c r="H145" s="212">
        <v>6.4</v>
      </c>
      <c r="I145" s="213"/>
      <c r="J145" s="214">
        <f>ROUND(I145*H145,2)</f>
        <v>0</v>
      </c>
      <c r="K145" s="210" t="s">
        <v>123</v>
      </c>
      <c r="L145" s="41"/>
      <c r="M145" s="215" t="s">
        <v>1</v>
      </c>
      <c r="N145" s="216" t="s">
        <v>43</v>
      </c>
      <c r="O145" s="88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124</v>
      </c>
      <c r="AT145" s="219" t="s">
        <v>119</v>
      </c>
      <c r="AU145" s="219" t="s">
        <v>85</v>
      </c>
      <c r="AY145" s="14" t="s">
        <v>117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83</v>
      </c>
      <c r="BK145" s="220">
        <f>ROUND(I145*H145,2)</f>
        <v>0</v>
      </c>
      <c r="BL145" s="14" t="s">
        <v>124</v>
      </c>
      <c r="BM145" s="219" t="s">
        <v>177</v>
      </c>
    </row>
    <row r="146" spans="1:47" s="2" customFormat="1" ht="12">
      <c r="A146" s="35"/>
      <c r="B146" s="36"/>
      <c r="C146" s="37"/>
      <c r="D146" s="221" t="s">
        <v>126</v>
      </c>
      <c r="E146" s="37"/>
      <c r="F146" s="222" t="s">
        <v>178</v>
      </c>
      <c r="G146" s="37"/>
      <c r="H146" s="37"/>
      <c r="I146" s="223"/>
      <c r="J146" s="37"/>
      <c r="K146" s="37"/>
      <c r="L146" s="41"/>
      <c r="M146" s="224"/>
      <c r="N146" s="225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126</v>
      </c>
      <c r="AU146" s="14" t="s">
        <v>85</v>
      </c>
    </row>
    <row r="147" spans="1:65" s="2" customFormat="1" ht="33" customHeight="1">
      <c r="A147" s="35"/>
      <c r="B147" s="36"/>
      <c r="C147" s="208" t="s">
        <v>179</v>
      </c>
      <c r="D147" s="208" t="s">
        <v>119</v>
      </c>
      <c r="E147" s="209" t="s">
        <v>180</v>
      </c>
      <c r="F147" s="210" t="s">
        <v>181</v>
      </c>
      <c r="G147" s="211" t="s">
        <v>130</v>
      </c>
      <c r="H147" s="212">
        <v>152.28</v>
      </c>
      <c r="I147" s="213"/>
      <c r="J147" s="214">
        <f>ROUND(I147*H147,2)</f>
        <v>0</v>
      </c>
      <c r="K147" s="210" t="s">
        <v>123</v>
      </c>
      <c r="L147" s="41"/>
      <c r="M147" s="215" t="s">
        <v>1</v>
      </c>
      <c r="N147" s="216" t="s">
        <v>43</v>
      </c>
      <c r="O147" s="88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9" t="s">
        <v>124</v>
      </c>
      <c r="AT147" s="219" t="s">
        <v>119</v>
      </c>
      <c r="AU147" s="219" t="s">
        <v>85</v>
      </c>
      <c r="AY147" s="14" t="s">
        <v>117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83</v>
      </c>
      <c r="BK147" s="220">
        <f>ROUND(I147*H147,2)</f>
        <v>0</v>
      </c>
      <c r="BL147" s="14" t="s">
        <v>124</v>
      </c>
      <c r="BM147" s="219" t="s">
        <v>182</v>
      </c>
    </row>
    <row r="148" spans="1:47" s="2" customFormat="1" ht="12">
      <c r="A148" s="35"/>
      <c r="B148" s="36"/>
      <c r="C148" s="37"/>
      <c r="D148" s="221" t="s">
        <v>126</v>
      </c>
      <c r="E148" s="37"/>
      <c r="F148" s="222" t="s">
        <v>183</v>
      </c>
      <c r="G148" s="37"/>
      <c r="H148" s="37"/>
      <c r="I148" s="223"/>
      <c r="J148" s="37"/>
      <c r="K148" s="37"/>
      <c r="L148" s="41"/>
      <c r="M148" s="224"/>
      <c r="N148" s="225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126</v>
      </c>
      <c r="AU148" s="14" t="s">
        <v>85</v>
      </c>
    </row>
    <row r="149" spans="1:65" s="2" customFormat="1" ht="33" customHeight="1">
      <c r="A149" s="35"/>
      <c r="B149" s="36"/>
      <c r="C149" s="208" t="s">
        <v>184</v>
      </c>
      <c r="D149" s="208" t="s">
        <v>119</v>
      </c>
      <c r="E149" s="209" t="s">
        <v>185</v>
      </c>
      <c r="F149" s="210" t="s">
        <v>186</v>
      </c>
      <c r="G149" s="211" t="s">
        <v>130</v>
      </c>
      <c r="H149" s="212">
        <v>50.76</v>
      </c>
      <c r="I149" s="213"/>
      <c r="J149" s="214">
        <f>ROUND(I149*H149,2)</f>
        <v>0</v>
      </c>
      <c r="K149" s="210" t="s">
        <v>123</v>
      </c>
      <c r="L149" s="41"/>
      <c r="M149" s="215" t="s">
        <v>1</v>
      </c>
      <c r="N149" s="216" t="s">
        <v>43</v>
      </c>
      <c r="O149" s="88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9" t="s">
        <v>124</v>
      </c>
      <c r="AT149" s="219" t="s">
        <v>119</v>
      </c>
      <c r="AU149" s="219" t="s">
        <v>85</v>
      </c>
      <c r="AY149" s="14" t="s">
        <v>117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83</v>
      </c>
      <c r="BK149" s="220">
        <f>ROUND(I149*H149,2)</f>
        <v>0</v>
      </c>
      <c r="BL149" s="14" t="s">
        <v>124</v>
      </c>
      <c r="BM149" s="219" t="s">
        <v>187</v>
      </c>
    </row>
    <row r="150" spans="1:47" s="2" customFormat="1" ht="12">
      <c r="A150" s="35"/>
      <c r="B150" s="36"/>
      <c r="C150" s="37"/>
      <c r="D150" s="221" t="s">
        <v>126</v>
      </c>
      <c r="E150" s="37"/>
      <c r="F150" s="222" t="s">
        <v>188</v>
      </c>
      <c r="G150" s="37"/>
      <c r="H150" s="37"/>
      <c r="I150" s="223"/>
      <c r="J150" s="37"/>
      <c r="K150" s="37"/>
      <c r="L150" s="41"/>
      <c r="M150" s="224"/>
      <c r="N150" s="225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126</v>
      </c>
      <c r="AU150" s="14" t="s">
        <v>85</v>
      </c>
    </row>
    <row r="151" spans="1:65" s="2" customFormat="1" ht="33" customHeight="1">
      <c r="A151" s="35"/>
      <c r="B151" s="36"/>
      <c r="C151" s="208" t="s">
        <v>189</v>
      </c>
      <c r="D151" s="208" t="s">
        <v>119</v>
      </c>
      <c r="E151" s="209" t="s">
        <v>190</v>
      </c>
      <c r="F151" s="210" t="s">
        <v>191</v>
      </c>
      <c r="G151" s="211" t="s">
        <v>130</v>
      </c>
      <c r="H151" s="212">
        <v>50.76</v>
      </c>
      <c r="I151" s="213"/>
      <c r="J151" s="214">
        <f>ROUND(I151*H151,2)</f>
        <v>0</v>
      </c>
      <c r="K151" s="210" t="s">
        <v>123</v>
      </c>
      <c r="L151" s="41"/>
      <c r="M151" s="215" t="s">
        <v>1</v>
      </c>
      <c r="N151" s="216" t="s">
        <v>43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9" t="s">
        <v>124</v>
      </c>
      <c r="AT151" s="219" t="s">
        <v>119</v>
      </c>
      <c r="AU151" s="219" t="s">
        <v>85</v>
      </c>
      <c r="AY151" s="14" t="s">
        <v>117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83</v>
      </c>
      <c r="BK151" s="220">
        <f>ROUND(I151*H151,2)</f>
        <v>0</v>
      </c>
      <c r="BL151" s="14" t="s">
        <v>124</v>
      </c>
      <c r="BM151" s="219" t="s">
        <v>192</v>
      </c>
    </row>
    <row r="152" spans="1:47" s="2" customFormat="1" ht="12">
      <c r="A152" s="35"/>
      <c r="B152" s="36"/>
      <c r="C152" s="37"/>
      <c r="D152" s="221" t="s">
        <v>126</v>
      </c>
      <c r="E152" s="37"/>
      <c r="F152" s="222" t="s">
        <v>193</v>
      </c>
      <c r="G152" s="37"/>
      <c r="H152" s="37"/>
      <c r="I152" s="223"/>
      <c r="J152" s="37"/>
      <c r="K152" s="37"/>
      <c r="L152" s="41"/>
      <c r="M152" s="224"/>
      <c r="N152" s="225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126</v>
      </c>
      <c r="AU152" s="14" t="s">
        <v>85</v>
      </c>
    </row>
    <row r="153" spans="1:65" s="2" customFormat="1" ht="24.15" customHeight="1">
      <c r="A153" s="35"/>
      <c r="B153" s="36"/>
      <c r="C153" s="208" t="s">
        <v>8</v>
      </c>
      <c r="D153" s="208" t="s">
        <v>119</v>
      </c>
      <c r="E153" s="209" t="s">
        <v>194</v>
      </c>
      <c r="F153" s="210" t="s">
        <v>195</v>
      </c>
      <c r="G153" s="211" t="s">
        <v>141</v>
      </c>
      <c r="H153" s="212">
        <v>38</v>
      </c>
      <c r="I153" s="213"/>
      <c r="J153" s="214">
        <f>ROUND(I153*H153,2)</f>
        <v>0</v>
      </c>
      <c r="K153" s="210" t="s">
        <v>123</v>
      </c>
      <c r="L153" s="41"/>
      <c r="M153" s="215" t="s">
        <v>1</v>
      </c>
      <c r="N153" s="216" t="s">
        <v>43</v>
      </c>
      <c r="O153" s="88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9" t="s">
        <v>124</v>
      </c>
      <c r="AT153" s="219" t="s">
        <v>119</v>
      </c>
      <c r="AU153" s="219" t="s">
        <v>85</v>
      </c>
      <c r="AY153" s="14" t="s">
        <v>117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4" t="s">
        <v>83</v>
      </c>
      <c r="BK153" s="220">
        <f>ROUND(I153*H153,2)</f>
        <v>0</v>
      </c>
      <c r="BL153" s="14" t="s">
        <v>124</v>
      </c>
      <c r="BM153" s="219" t="s">
        <v>196</v>
      </c>
    </row>
    <row r="154" spans="1:47" s="2" customFormat="1" ht="12">
      <c r="A154" s="35"/>
      <c r="B154" s="36"/>
      <c r="C154" s="37"/>
      <c r="D154" s="221" t="s">
        <v>126</v>
      </c>
      <c r="E154" s="37"/>
      <c r="F154" s="222" t="s">
        <v>197</v>
      </c>
      <c r="G154" s="37"/>
      <c r="H154" s="37"/>
      <c r="I154" s="223"/>
      <c r="J154" s="37"/>
      <c r="K154" s="37"/>
      <c r="L154" s="41"/>
      <c r="M154" s="224"/>
      <c r="N154" s="225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126</v>
      </c>
      <c r="AU154" s="14" t="s">
        <v>85</v>
      </c>
    </row>
    <row r="155" spans="1:65" s="2" customFormat="1" ht="37.8" customHeight="1">
      <c r="A155" s="35"/>
      <c r="B155" s="36"/>
      <c r="C155" s="208" t="s">
        <v>198</v>
      </c>
      <c r="D155" s="208" t="s">
        <v>119</v>
      </c>
      <c r="E155" s="209" t="s">
        <v>199</v>
      </c>
      <c r="F155" s="210" t="s">
        <v>200</v>
      </c>
      <c r="G155" s="211" t="s">
        <v>130</v>
      </c>
      <c r="H155" s="212">
        <v>1643.8</v>
      </c>
      <c r="I155" s="213"/>
      <c r="J155" s="214">
        <f>ROUND(I155*H155,2)</f>
        <v>0</v>
      </c>
      <c r="K155" s="210" t="s">
        <v>123</v>
      </c>
      <c r="L155" s="41"/>
      <c r="M155" s="215" t="s">
        <v>1</v>
      </c>
      <c r="N155" s="216" t="s">
        <v>43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124</v>
      </c>
      <c r="AT155" s="219" t="s">
        <v>119</v>
      </c>
      <c r="AU155" s="219" t="s">
        <v>85</v>
      </c>
      <c r="AY155" s="14" t="s">
        <v>117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83</v>
      </c>
      <c r="BK155" s="220">
        <f>ROUND(I155*H155,2)</f>
        <v>0</v>
      </c>
      <c r="BL155" s="14" t="s">
        <v>124</v>
      </c>
      <c r="BM155" s="219" t="s">
        <v>201</v>
      </c>
    </row>
    <row r="156" spans="1:47" s="2" customFormat="1" ht="12">
      <c r="A156" s="35"/>
      <c r="B156" s="36"/>
      <c r="C156" s="37"/>
      <c r="D156" s="221" t="s">
        <v>126</v>
      </c>
      <c r="E156" s="37"/>
      <c r="F156" s="222" t="s">
        <v>202</v>
      </c>
      <c r="G156" s="37"/>
      <c r="H156" s="37"/>
      <c r="I156" s="223"/>
      <c r="J156" s="37"/>
      <c r="K156" s="37"/>
      <c r="L156" s="41"/>
      <c r="M156" s="224"/>
      <c r="N156" s="225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126</v>
      </c>
      <c r="AU156" s="14" t="s">
        <v>85</v>
      </c>
    </row>
    <row r="157" spans="1:65" s="2" customFormat="1" ht="24.15" customHeight="1">
      <c r="A157" s="35"/>
      <c r="B157" s="36"/>
      <c r="C157" s="208" t="s">
        <v>203</v>
      </c>
      <c r="D157" s="208" t="s">
        <v>119</v>
      </c>
      <c r="E157" s="209" t="s">
        <v>204</v>
      </c>
      <c r="F157" s="210" t="s">
        <v>205</v>
      </c>
      <c r="G157" s="211" t="s">
        <v>130</v>
      </c>
      <c r="H157" s="212">
        <v>819.9</v>
      </c>
      <c r="I157" s="213"/>
      <c r="J157" s="214">
        <f>ROUND(I157*H157,2)</f>
        <v>0</v>
      </c>
      <c r="K157" s="210" t="s">
        <v>123</v>
      </c>
      <c r="L157" s="41"/>
      <c r="M157" s="215" t="s">
        <v>1</v>
      </c>
      <c r="N157" s="216" t="s">
        <v>43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124</v>
      </c>
      <c r="AT157" s="219" t="s">
        <v>119</v>
      </c>
      <c r="AU157" s="219" t="s">
        <v>85</v>
      </c>
      <c r="AY157" s="14" t="s">
        <v>117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83</v>
      </c>
      <c r="BK157" s="220">
        <f>ROUND(I157*H157,2)</f>
        <v>0</v>
      </c>
      <c r="BL157" s="14" t="s">
        <v>124</v>
      </c>
      <c r="BM157" s="219" t="s">
        <v>206</v>
      </c>
    </row>
    <row r="158" spans="1:47" s="2" customFormat="1" ht="12">
      <c r="A158" s="35"/>
      <c r="B158" s="36"/>
      <c r="C158" s="37"/>
      <c r="D158" s="221" t="s">
        <v>126</v>
      </c>
      <c r="E158" s="37"/>
      <c r="F158" s="222" t="s">
        <v>207</v>
      </c>
      <c r="G158" s="37"/>
      <c r="H158" s="37"/>
      <c r="I158" s="223"/>
      <c r="J158" s="37"/>
      <c r="K158" s="37"/>
      <c r="L158" s="41"/>
      <c r="M158" s="224"/>
      <c r="N158" s="225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126</v>
      </c>
      <c r="AU158" s="14" t="s">
        <v>85</v>
      </c>
    </row>
    <row r="159" spans="1:65" s="2" customFormat="1" ht="16.5" customHeight="1">
      <c r="A159" s="35"/>
      <c r="B159" s="36"/>
      <c r="C159" s="208" t="s">
        <v>208</v>
      </c>
      <c r="D159" s="208" t="s">
        <v>119</v>
      </c>
      <c r="E159" s="209" t="s">
        <v>209</v>
      </c>
      <c r="F159" s="210" t="s">
        <v>210</v>
      </c>
      <c r="G159" s="211" t="s">
        <v>130</v>
      </c>
      <c r="H159" s="212">
        <v>819.9</v>
      </c>
      <c r="I159" s="213"/>
      <c r="J159" s="214">
        <f>ROUND(I159*H159,2)</f>
        <v>0</v>
      </c>
      <c r="K159" s="210" t="s">
        <v>123</v>
      </c>
      <c r="L159" s="41"/>
      <c r="M159" s="215" t="s">
        <v>1</v>
      </c>
      <c r="N159" s="216" t="s">
        <v>43</v>
      </c>
      <c r="O159" s="88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9" t="s">
        <v>124</v>
      </c>
      <c r="AT159" s="219" t="s">
        <v>119</v>
      </c>
      <c r="AU159" s="219" t="s">
        <v>85</v>
      </c>
      <c r="AY159" s="14" t="s">
        <v>117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4" t="s">
        <v>83</v>
      </c>
      <c r="BK159" s="220">
        <f>ROUND(I159*H159,2)</f>
        <v>0</v>
      </c>
      <c r="BL159" s="14" t="s">
        <v>124</v>
      </c>
      <c r="BM159" s="219" t="s">
        <v>211</v>
      </c>
    </row>
    <row r="160" spans="1:47" s="2" customFormat="1" ht="12">
      <c r="A160" s="35"/>
      <c r="B160" s="36"/>
      <c r="C160" s="37"/>
      <c r="D160" s="221" t="s">
        <v>126</v>
      </c>
      <c r="E160" s="37"/>
      <c r="F160" s="222" t="s">
        <v>212</v>
      </c>
      <c r="G160" s="37"/>
      <c r="H160" s="37"/>
      <c r="I160" s="223"/>
      <c r="J160" s="37"/>
      <c r="K160" s="37"/>
      <c r="L160" s="41"/>
      <c r="M160" s="224"/>
      <c r="N160" s="225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126</v>
      </c>
      <c r="AU160" s="14" t="s">
        <v>85</v>
      </c>
    </row>
    <row r="161" spans="1:65" s="2" customFormat="1" ht="24.15" customHeight="1">
      <c r="A161" s="35"/>
      <c r="B161" s="36"/>
      <c r="C161" s="208" t="s">
        <v>213</v>
      </c>
      <c r="D161" s="208" t="s">
        <v>119</v>
      </c>
      <c r="E161" s="209" t="s">
        <v>214</v>
      </c>
      <c r="F161" s="210" t="s">
        <v>215</v>
      </c>
      <c r="G161" s="211" t="s">
        <v>130</v>
      </c>
      <c r="H161" s="212">
        <v>4</v>
      </c>
      <c r="I161" s="213"/>
      <c r="J161" s="214">
        <f>ROUND(I161*H161,2)</f>
        <v>0</v>
      </c>
      <c r="K161" s="210" t="s">
        <v>123</v>
      </c>
      <c r="L161" s="41"/>
      <c r="M161" s="215" t="s">
        <v>1</v>
      </c>
      <c r="N161" s="216" t="s">
        <v>43</v>
      </c>
      <c r="O161" s="88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9" t="s">
        <v>124</v>
      </c>
      <c r="AT161" s="219" t="s">
        <v>119</v>
      </c>
      <c r="AU161" s="219" t="s">
        <v>85</v>
      </c>
      <c r="AY161" s="14" t="s">
        <v>117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4" t="s">
        <v>83</v>
      </c>
      <c r="BK161" s="220">
        <f>ROUND(I161*H161,2)</f>
        <v>0</v>
      </c>
      <c r="BL161" s="14" t="s">
        <v>124</v>
      </c>
      <c r="BM161" s="219" t="s">
        <v>216</v>
      </c>
    </row>
    <row r="162" spans="1:47" s="2" customFormat="1" ht="12">
      <c r="A162" s="35"/>
      <c r="B162" s="36"/>
      <c r="C162" s="37"/>
      <c r="D162" s="221" t="s">
        <v>126</v>
      </c>
      <c r="E162" s="37"/>
      <c r="F162" s="222" t="s">
        <v>217</v>
      </c>
      <c r="G162" s="37"/>
      <c r="H162" s="37"/>
      <c r="I162" s="223"/>
      <c r="J162" s="37"/>
      <c r="K162" s="37"/>
      <c r="L162" s="41"/>
      <c r="M162" s="224"/>
      <c r="N162" s="225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126</v>
      </c>
      <c r="AU162" s="14" t="s">
        <v>85</v>
      </c>
    </row>
    <row r="163" spans="1:65" s="2" customFormat="1" ht="33" customHeight="1">
      <c r="A163" s="35"/>
      <c r="B163" s="36"/>
      <c r="C163" s="208" t="s">
        <v>218</v>
      </c>
      <c r="D163" s="208" t="s">
        <v>119</v>
      </c>
      <c r="E163" s="209" t="s">
        <v>219</v>
      </c>
      <c r="F163" s="210" t="s">
        <v>220</v>
      </c>
      <c r="G163" s="211" t="s">
        <v>122</v>
      </c>
      <c r="H163" s="212">
        <v>1220</v>
      </c>
      <c r="I163" s="213"/>
      <c r="J163" s="214">
        <f>ROUND(I163*H163,2)</f>
        <v>0</v>
      </c>
      <c r="K163" s="210" t="s">
        <v>123</v>
      </c>
      <c r="L163" s="41"/>
      <c r="M163" s="215" t="s">
        <v>1</v>
      </c>
      <c r="N163" s="216" t="s">
        <v>43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9" t="s">
        <v>124</v>
      </c>
      <c r="AT163" s="219" t="s">
        <v>119</v>
      </c>
      <c r="AU163" s="219" t="s">
        <v>85</v>
      </c>
      <c r="AY163" s="14" t="s">
        <v>117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83</v>
      </c>
      <c r="BK163" s="220">
        <f>ROUND(I163*H163,2)</f>
        <v>0</v>
      </c>
      <c r="BL163" s="14" t="s">
        <v>124</v>
      </c>
      <c r="BM163" s="219" t="s">
        <v>221</v>
      </c>
    </row>
    <row r="164" spans="1:47" s="2" customFormat="1" ht="12">
      <c r="A164" s="35"/>
      <c r="B164" s="36"/>
      <c r="C164" s="37"/>
      <c r="D164" s="221" t="s">
        <v>126</v>
      </c>
      <c r="E164" s="37"/>
      <c r="F164" s="222" t="s">
        <v>222</v>
      </c>
      <c r="G164" s="37"/>
      <c r="H164" s="37"/>
      <c r="I164" s="223"/>
      <c r="J164" s="37"/>
      <c r="K164" s="37"/>
      <c r="L164" s="41"/>
      <c r="M164" s="224"/>
      <c r="N164" s="225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126</v>
      </c>
      <c r="AU164" s="14" t="s">
        <v>85</v>
      </c>
    </row>
    <row r="165" spans="1:65" s="2" customFormat="1" ht="24.15" customHeight="1">
      <c r="A165" s="35"/>
      <c r="B165" s="36"/>
      <c r="C165" s="208" t="s">
        <v>7</v>
      </c>
      <c r="D165" s="208" t="s">
        <v>119</v>
      </c>
      <c r="E165" s="209" t="s">
        <v>223</v>
      </c>
      <c r="F165" s="210" t="s">
        <v>224</v>
      </c>
      <c r="G165" s="211" t="s">
        <v>122</v>
      </c>
      <c r="H165" s="212">
        <v>8692.5</v>
      </c>
      <c r="I165" s="213"/>
      <c r="J165" s="214">
        <f>ROUND(I165*H165,2)</f>
        <v>0</v>
      </c>
      <c r="K165" s="210" t="s">
        <v>123</v>
      </c>
      <c r="L165" s="41"/>
      <c r="M165" s="215" t="s">
        <v>1</v>
      </c>
      <c r="N165" s="216" t="s">
        <v>43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9" t="s">
        <v>124</v>
      </c>
      <c r="AT165" s="219" t="s">
        <v>119</v>
      </c>
      <c r="AU165" s="219" t="s">
        <v>85</v>
      </c>
      <c r="AY165" s="14" t="s">
        <v>117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83</v>
      </c>
      <c r="BK165" s="220">
        <f>ROUND(I165*H165,2)</f>
        <v>0</v>
      </c>
      <c r="BL165" s="14" t="s">
        <v>124</v>
      </c>
      <c r="BM165" s="219" t="s">
        <v>225</v>
      </c>
    </row>
    <row r="166" spans="1:47" s="2" customFormat="1" ht="12">
      <c r="A166" s="35"/>
      <c r="B166" s="36"/>
      <c r="C166" s="37"/>
      <c r="D166" s="221" t="s">
        <v>126</v>
      </c>
      <c r="E166" s="37"/>
      <c r="F166" s="222" t="s">
        <v>226</v>
      </c>
      <c r="G166" s="37"/>
      <c r="H166" s="37"/>
      <c r="I166" s="223"/>
      <c r="J166" s="37"/>
      <c r="K166" s="37"/>
      <c r="L166" s="41"/>
      <c r="M166" s="224"/>
      <c r="N166" s="225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126</v>
      </c>
      <c r="AU166" s="14" t="s">
        <v>85</v>
      </c>
    </row>
    <row r="167" spans="1:65" s="2" customFormat="1" ht="24.15" customHeight="1">
      <c r="A167" s="35"/>
      <c r="B167" s="36"/>
      <c r="C167" s="208" t="s">
        <v>227</v>
      </c>
      <c r="D167" s="208" t="s">
        <v>119</v>
      </c>
      <c r="E167" s="209" t="s">
        <v>228</v>
      </c>
      <c r="F167" s="210" t="s">
        <v>229</v>
      </c>
      <c r="G167" s="211" t="s">
        <v>122</v>
      </c>
      <c r="H167" s="212">
        <v>1296</v>
      </c>
      <c r="I167" s="213"/>
      <c r="J167" s="214">
        <f>ROUND(I167*H167,2)</f>
        <v>0</v>
      </c>
      <c r="K167" s="210" t="s">
        <v>123</v>
      </c>
      <c r="L167" s="41"/>
      <c r="M167" s="215" t="s">
        <v>1</v>
      </c>
      <c r="N167" s="216" t="s">
        <v>43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9" t="s">
        <v>124</v>
      </c>
      <c r="AT167" s="219" t="s">
        <v>119</v>
      </c>
      <c r="AU167" s="219" t="s">
        <v>85</v>
      </c>
      <c r="AY167" s="14" t="s">
        <v>117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4" t="s">
        <v>83</v>
      </c>
      <c r="BK167" s="220">
        <f>ROUND(I167*H167,2)</f>
        <v>0</v>
      </c>
      <c r="BL167" s="14" t="s">
        <v>124</v>
      </c>
      <c r="BM167" s="219" t="s">
        <v>230</v>
      </c>
    </row>
    <row r="168" spans="1:47" s="2" customFormat="1" ht="12">
      <c r="A168" s="35"/>
      <c r="B168" s="36"/>
      <c r="C168" s="37"/>
      <c r="D168" s="221" t="s">
        <v>126</v>
      </c>
      <c r="E168" s="37"/>
      <c r="F168" s="222" t="s">
        <v>231</v>
      </c>
      <c r="G168" s="37"/>
      <c r="H168" s="37"/>
      <c r="I168" s="223"/>
      <c r="J168" s="37"/>
      <c r="K168" s="37"/>
      <c r="L168" s="41"/>
      <c r="M168" s="224"/>
      <c r="N168" s="225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126</v>
      </c>
      <c r="AU168" s="14" t="s">
        <v>85</v>
      </c>
    </row>
    <row r="169" spans="1:65" s="2" customFormat="1" ht="16.5" customHeight="1">
      <c r="A169" s="35"/>
      <c r="B169" s="36"/>
      <c r="C169" s="208" t="s">
        <v>232</v>
      </c>
      <c r="D169" s="208" t="s">
        <v>119</v>
      </c>
      <c r="E169" s="209" t="s">
        <v>233</v>
      </c>
      <c r="F169" s="210" t="s">
        <v>234</v>
      </c>
      <c r="G169" s="211" t="s">
        <v>122</v>
      </c>
      <c r="H169" s="212">
        <v>648</v>
      </c>
      <c r="I169" s="213"/>
      <c r="J169" s="214">
        <f>ROUND(I169*H169,2)</f>
        <v>0</v>
      </c>
      <c r="K169" s="210" t="s">
        <v>123</v>
      </c>
      <c r="L169" s="41"/>
      <c r="M169" s="215" t="s">
        <v>1</v>
      </c>
      <c r="N169" s="216" t="s">
        <v>43</v>
      </c>
      <c r="O169" s="88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19" t="s">
        <v>124</v>
      </c>
      <c r="AT169" s="219" t="s">
        <v>119</v>
      </c>
      <c r="AU169" s="219" t="s">
        <v>85</v>
      </c>
      <c r="AY169" s="14" t="s">
        <v>117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4" t="s">
        <v>83</v>
      </c>
      <c r="BK169" s="220">
        <f>ROUND(I169*H169,2)</f>
        <v>0</v>
      </c>
      <c r="BL169" s="14" t="s">
        <v>124</v>
      </c>
      <c r="BM169" s="219" t="s">
        <v>235</v>
      </c>
    </row>
    <row r="170" spans="1:47" s="2" customFormat="1" ht="12">
      <c r="A170" s="35"/>
      <c r="B170" s="36"/>
      <c r="C170" s="37"/>
      <c r="D170" s="221" t="s">
        <v>126</v>
      </c>
      <c r="E170" s="37"/>
      <c r="F170" s="222" t="s">
        <v>236</v>
      </c>
      <c r="G170" s="37"/>
      <c r="H170" s="37"/>
      <c r="I170" s="223"/>
      <c r="J170" s="37"/>
      <c r="K170" s="37"/>
      <c r="L170" s="41"/>
      <c r="M170" s="224"/>
      <c r="N170" s="225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126</v>
      </c>
      <c r="AU170" s="14" t="s">
        <v>85</v>
      </c>
    </row>
    <row r="171" spans="1:63" s="12" customFormat="1" ht="22.8" customHeight="1">
      <c r="A171" s="12"/>
      <c r="B171" s="192"/>
      <c r="C171" s="193"/>
      <c r="D171" s="194" t="s">
        <v>77</v>
      </c>
      <c r="E171" s="206" t="s">
        <v>124</v>
      </c>
      <c r="F171" s="206" t="s">
        <v>237</v>
      </c>
      <c r="G171" s="193"/>
      <c r="H171" s="193"/>
      <c r="I171" s="196"/>
      <c r="J171" s="207">
        <f>BK171</f>
        <v>0</v>
      </c>
      <c r="K171" s="193"/>
      <c r="L171" s="198"/>
      <c r="M171" s="199"/>
      <c r="N171" s="200"/>
      <c r="O171" s="200"/>
      <c r="P171" s="201">
        <f>SUM(P172:P177)</f>
        <v>0</v>
      </c>
      <c r="Q171" s="200"/>
      <c r="R171" s="201">
        <f>SUM(R172:R177)</f>
        <v>71.938944</v>
      </c>
      <c r="S171" s="200"/>
      <c r="T171" s="202">
        <f>SUM(T172:T177)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3" t="s">
        <v>83</v>
      </c>
      <c r="AT171" s="204" t="s">
        <v>77</v>
      </c>
      <c r="AU171" s="204" t="s">
        <v>83</v>
      </c>
      <c r="AY171" s="203" t="s">
        <v>117</v>
      </c>
      <c r="BK171" s="205">
        <f>SUM(BK172:BK177)</f>
        <v>0</v>
      </c>
    </row>
    <row r="172" spans="1:65" s="2" customFormat="1" ht="24.15" customHeight="1">
      <c r="A172" s="35"/>
      <c r="B172" s="36"/>
      <c r="C172" s="208" t="s">
        <v>238</v>
      </c>
      <c r="D172" s="208" t="s">
        <v>119</v>
      </c>
      <c r="E172" s="209" t="s">
        <v>239</v>
      </c>
      <c r="F172" s="210" t="s">
        <v>240</v>
      </c>
      <c r="G172" s="211" t="s">
        <v>130</v>
      </c>
      <c r="H172" s="212">
        <v>8.4</v>
      </c>
      <c r="I172" s="213"/>
      <c r="J172" s="214">
        <f>ROUND(I172*H172,2)</f>
        <v>0</v>
      </c>
      <c r="K172" s="210" t="s">
        <v>123</v>
      </c>
      <c r="L172" s="41"/>
      <c r="M172" s="215" t="s">
        <v>1</v>
      </c>
      <c r="N172" s="216" t="s">
        <v>43</v>
      </c>
      <c r="O172" s="88"/>
      <c r="P172" s="217">
        <f>O172*H172</f>
        <v>0</v>
      </c>
      <c r="Q172" s="217">
        <v>2.43408</v>
      </c>
      <c r="R172" s="217">
        <f>Q172*H172</f>
        <v>20.446272</v>
      </c>
      <c r="S172" s="217">
        <v>0</v>
      </c>
      <c r="T172" s="218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9" t="s">
        <v>124</v>
      </c>
      <c r="AT172" s="219" t="s">
        <v>119</v>
      </c>
      <c r="AU172" s="219" t="s">
        <v>85</v>
      </c>
      <c r="AY172" s="14" t="s">
        <v>117</v>
      </c>
      <c r="BE172" s="220">
        <f>IF(N172="základní",J172,0)</f>
        <v>0</v>
      </c>
      <c r="BF172" s="220">
        <f>IF(N172="snížená",J172,0)</f>
        <v>0</v>
      </c>
      <c r="BG172" s="220">
        <f>IF(N172="zákl. přenesená",J172,0)</f>
        <v>0</v>
      </c>
      <c r="BH172" s="220">
        <f>IF(N172="sníž. přenesená",J172,0)</f>
        <v>0</v>
      </c>
      <c r="BI172" s="220">
        <f>IF(N172="nulová",J172,0)</f>
        <v>0</v>
      </c>
      <c r="BJ172" s="14" t="s">
        <v>83</v>
      </c>
      <c r="BK172" s="220">
        <f>ROUND(I172*H172,2)</f>
        <v>0</v>
      </c>
      <c r="BL172" s="14" t="s">
        <v>124</v>
      </c>
      <c r="BM172" s="219" t="s">
        <v>241</v>
      </c>
    </row>
    <row r="173" spans="1:47" s="2" customFormat="1" ht="12">
      <c r="A173" s="35"/>
      <c r="B173" s="36"/>
      <c r="C173" s="37"/>
      <c r="D173" s="221" t="s">
        <v>126</v>
      </c>
      <c r="E173" s="37"/>
      <c r="F173" s="222" t="s">
        <v>242</v>
      </c>
      <c r="G173" s="37"/>
      <c r="H173" s="37"/>
      <c r="I173" s="223"/>
      <c r="J173" s="37"/>
      <c r="K173" s="37"/>
      <c r="L173" s="41"/>
      <c r="M173" s="224"/>
      <c r="N173" s="225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126</v>
      </c>
      <c r="AU173" s="14" t="s">
        <v>85</v>
      </c>
    </row>
    <row r="174" spans="1:65" s="2" customFormat="1" ht="24.15" customHeight="1">
      <c r="A174" s="35"/>
      <c r="B174" s="36"/>
      <c r="C174" s="208" t="s">
        <v>243</v>
      </c>
      <c r="D174" s="208" t="s">
        <v>119</v>
      </c>
      <c r="E174" s="209" t="s">
        <v>244</v>
      </c>
      <c r="F174" s="210" t="s">
        <v>245</v>
      </c>
      <c r="G174" s="211" t="s">
        <v>130</v>
      </c>
      <c r="H174" s="212">
        <v>8.4</v>
      </c>
      <c r="I174" s="213"/>
      <c r="J174" s="214">
        <f>ROUND(I174*H174,2)</f>
        <v>0</v>
      </c>
      <c r="K174" s="210" t="s">
        <v>123</v>
      </c>
      <c r="L174" s="41"/>
      <c r="M174" s="215" t="s">
        <v>1</v>
      </c>
      <c r="N174" s="216" t="s">
        <v>43</v>
      </c>
      <c r="O174" s="88"/>
      <c r="P174" s="217">
        <f>O174*H174</f>
        <v>0</v>
      </c>
      <c r="Q174" s="217">
        <v>2.43408</v>
      </c>
      <c r="R174" s="217">
        <f>Q174*H174</f>
        <v>20.446272</v>
      </c>
      <c r="S174" s="217">
        <v>0</v>
      </c>
      <c r="T174" s="21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9" t="s">
        <v>124</v>
      </c>
      <c r="AT174" s="219" t="s">
        <v>119</v>
      </c>
      <c r="AU174" s="219" t="s">
        <v>85</v>
      </c>
      <c r="AY174" s="14" t="s">
        <v>117</v>
      </c>
      <c r="BE174" s="220">
        <f>IF(N174="základní",J174,0)</f>
        <v>0</v>
      </c>
      <c r="BF174" s="220">
        <f>IF(N174="snížená",J174,0)</f>
        <v>0</v>
      </c>
      <c r="BG174" s="220">
        <f>IF(N174="zákl. přenesená",J174,0)</f>
        <v>0</v>
      </c>
      <c r="BH174" s="220">
        <f>IF(N174="sníž. přenesená",J174,0)</f>
        <v>0</v>
      </c>
      <c r="BI174" s="220">
        <f>IF(N174="nulová",J174,0)</f>
        <v>0</v>
      </c>
      <c r="BJ174" s="14" t="s">
        <v>83</v>
      </c>
      <c r="BK174" s="220">
        <f>ROUND(I174*H174,2)</f>
        <v>0</v>
      </c>
      <c r="BL174" s="14" t="s">
        <v>124</v>
      </c>
      <c r="BM174" s="219" t="s">
        <v>246</v>
      </c>
    </row>
    <row r="175" spans="1:47" s="2" customFormat="1" ht="12">
      <c r="A175" s="35"/>
      <c r="B175" s="36"/>
      <c r="C175" s="37"/>
      <c r="D175" s="221" t="s">
        <v>126</v>
      </c>
      <c r="E175" s="37"/>
      <c r="F175" s="222" t="s">
        <v>247</v>
      </c>
      <c r="G175" s="37"/>
      <c r="H175" s="37"/>
      <c r="I175" s="223"/>
      <c r="J175" s="37"/>
      <c r="K175" s="37"/>
      <c r="L175" s="41"/>
      <c r="M175" s="224"/>
      <c r="N175" s="225"/>
      <c r="O175" s="88"/>
      <c r="P175" s="88"/>
      <c r="Q175" s="88"/>
      <c r="R175" s="88"/>
      <c r="S175" s="88"/>
      <c r="T175" s="89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4" t="s">
        <v>126</v>
      </c>
      <c r="AU175" s="14" t="s">
        <v>85</v>
      </c>
    </row>
    <row r="176" spans="1:65" s="2" customFormat="1" ht="24.15" customHeight="1">
      <c r="A176" s="35"/>
      <c r="B176" s="36"/>
      <c r="C176" s="208" t="s">
        <v>248</v>
      </c>
      <c r="D176" s="208" t="s">
        <v>119</v>
      </c>
      <c r="E176" s="209" t="s">
        <v>249</v>
      </c>
      <c r="F176" s="210" t="s">
        <v>250</v>
      </c>
      <c r="G176" s="211" t="s">
        <v>130</v>
      </c>
      <c r="H176" s="212">
        <v>16.8</v>
      </c>
      <c r="I176" s="213"/>
      <c r="J176" s="214">
        <f>ROUND(I176*H176,2)</f>
        <v>0</v>
      </c>
      <c r="K176" s="210" t="s">
        <v>123</v>
      </c>
      <c r="L176" s="41"/>
      <c r="M176" s="215" t="s">
        <v>1</v>
      </c>
      <c r="N176" s="216" t="s">
        <v>43</v>
      </c>
      <c r="O176" s="88"/>
      <c r="P176" s="217">
        <f>O176*H176</f>
        <v>0</v>
      </c>
      <c r="Q176" s="217">
        <v>1.848</v>
      </c>
      <c r="R176" s="217">
        <f>Q176*H176</f>
        <v>31.046400000000002</v>
      </c>
      <c r="S176" s="217">
        <v>0</v>
      </c>
      <c r="T176" s="218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19" t="s">
        <v>124</v>
      </c>
      <c r="AT176" s="219" t="s">
        <v>119</v>
      </c>
      <c r="AU176" s="219" t="s">
        <v>85</v>
      </c>
      <c r="AY176" s="14" t="s">
        <v>117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4" t="s">
        <v>83</v>
      </c>
      <c r="BK176" s="220">
        <f>ROUND(I176*H176,2)</f>
        <v>0</v>
      </c>
      <c r="BL176" s="14" t="s">
        <v>124</v>
      </c>
      <c r="BM176" s="219" t="s">
        <v>251</v>
      </c>
    </row>
    <row r="177" spans="1:47" s="2" customFormat="1" ht="12">
      <c r="A177" s="35"/>
      <c r="B177" s="36"/>
      <c r="C177" s="37"/>
      <c r="D177" s="221" t="s">
        <v>126</v>
      </c>
      <c r="E177" s="37"/>
      <c r="F177" s="222" t="s">
        <v>252</v>
      </c>
      <c r="G177" s="37"/>
      <c r="H177" s="37"/>
      <c r="I177" s="223"/>
      <c r="J177" s="37"/>
      <c r="K177" s="37"/>
      <c r="L177" s="41"/>
      <c r="M177" s="224"/>
      <c r="N177" s="225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126</v>
      </c>
      <c r="AU177" s="14" t="s">
        <v>85</v>
      </c>
    </row>
    <row r="178" spans="1:63" s="12" customFormat="1" ht="22.8" customHeight="1">
      <c r="A178" s="12"/>
      <c r="B178" s="192"/>
      <c r="C178" s="193"/>
      <c r="D178" s="194" t="s">
        <v>77</v>
      </c>
      <c r="E178" s="206" t="s">
        <v>144</v>
      </c>
      <c r="F178" s="206" t="s">
        <v>253</v>
      </c>
      <c r="G178" s="193"/>
      <c r="H178" s="193"/>
      <c r="I178" s="196"/>
      <c r="J178" s="207">
        <f>BK178</f>
        <v>0</v>
      </c>
      <c r="K178" s="193"/>
      <c r="L178" s="198"/>
      <c r="M178" s="199"/>
      <c r="N178" s="200"/>
      <c r="O178" s="200"/>
      <c r="P178" s="201">
        <f>SUM(P179:P192)</f>
        <v>0</v>
      </c>
      <c r="Q178" s="200"/>
      <c r="R178" s="201">
        <f>SUM(R179:R192)</f>
        <v>13.705664</v>
      </c>
      <c r="S178" s="200"/>
      <c r="T178" s="202">
        <f>SUM(T179:T192)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3" t="s">
        <v>83</v>
      </c>
      <c r="AT178" s="204" t="s">
        <v>77</v>
      </c>
      <c r="AU178" s="204" t="s">
        <v>83</v>
      </c>
      <c r="AY178" s="203" t="s">
        <v>117</v>
      </c>
      <c r="BK178" s="205">
        <f>SUM(BK179:BK192)</f>
        <v>0</v>
      </c>
    </row>
    <row r="179" spans="1:65" s="2" customFormat="1" ht="24.15" customHeight="1">
      <c r="A179" s="35"/>
      <c r="B179" s="36"/>
      <c r="C179" s="208" t="s">
        <v>254</v>
      </c>
      <c r="D179" s="208" t="s">
        <v>119</v>
      </c>
      <c r="E179" s="209" t="s">
        <v>255</v>
      </c>
      <c r="F179" s="210" t="s">
        <v>256</v>
      </c>
      <c r="G179" s="211" t="s">
        <v>122</v>
      </c>
      <c r="H179" s="212">
        <v>1020.6</v>
      </c>
      <c r="I179" s="213"/>
      <c r="J179" s="214">
        <f>ROUND(I179*H179,2)</f>
        <v>0</v>
      </c>
      <c r="K179" s="210" t="s">
        <v>123</v>
      </c>
      <c r="L179" s="41"/>
      <c r="M179" s="215" t="s">
        <v>1</v>
      </c>
      <c r="N179" s="216" t="s">
        <v>43</v>
      </c>
      <c r="O179" s="88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19" t="s">
        <v>124</v>
      </c>
      <c r="AT179" s="219" t="s">
        <v>119</v>
      </c>
      <c r="AU179" s="219" t="s">
        <v>85</v>
      </c>
      <c r="AY179" s="14" t="s">
        <v>117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4" t="s">
        <v>83</v>
      </c>
      <c r="BK179" s="220">
        <f>ROUND(I179*H179,2)</f>
        <v>0</v>
      </c>
      <c r="BL179" s="14" t="s">
        <v>124</v>
      </c>
      <c r="BM179" s="219" t="s">
        <v>257</v>
      </c>
    </row>
    <row r="180" spans="1:47" s="2" customFormat="1" ht="12">
      <c r="A180" s="35"/>
      <c r="B180" s="36"/>
      <c r="C180" s="37"/>
      <c r="D180" s="221" t="s">
        <v>126</v>
      </c>
      <c r="E180" s="37"/>
      <c r="F180" s="222" t="s">
        <v>258</v>
      </c>
      <c r="G180" s="37"/>
      <c r="H180" s="37"/>
      <c r="I180" s="223"/>
      <c r="J180" s="37"/>
      <c r="K180" s="37"/>
      <c r="L180" s="41"/>
      <c r="M180" s="224"/>
      <c r="N180" s="225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126</v>
      </c>
      <c r="AU180" s="14" t="s">
        <v>85</v>
      </c>
    </row>
    <row r="181" spans="1:65" s="2" customFormat="1" ht="16.5" customHeight="1">
      <c r="A181" s="35"/>
      <c r="B181" s="36"/>
      <c r="C181" s="208" t="s">
        <v>259</v>
      </c>
      <c r="D181" s="208" t="s">
        <v>119</v>
      </c>
      <c r="E181" s="209" t="s">
        <v>260</v>
      </c>
      <c r="F181" s="210" t="s">
        <v>261</v>
      </c>
      <c r="G181" s="211" t="s">
        <v>122</v>
      </c>
      <c r="H181" s="212">
        <v>8036</v>
      </c>
      <c r="I181" s="213"/>
      <c r="J181" s="214">
        <f>ROUND(I181*H181,2)</f>
        <v>0</v>
      </c>
      <c r="K181" s="210" t="s">
        <v>123</v>
      </c>
      <c r="L181" s="41"/>
      <c r="M181" s="215" t="s">
        <v>1</v>
      </c>
      <c r="N181" s="216" t="s">
        <v>43</v>
      </c>
      <c r="O181" s="88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9" t="s">
        <v>124</v>
      </c>
      <c r="AT181" s="219" t="s">
        <v>119</v>
      </c>
      <c r="AU181" s="219" t="s">
        <v>85</v>
      </c>
      <c r="AY181" s="14" t="s">
        <v>117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4" t="s">
        <v>83</v>
      </c>
      <c r="BK181" s="220">
        <f>ROUND(I181*H181,2)</f>
        <v>0</v>
      </c>
      <c r="BL181" s="14" t="s">
        <v>124</v>
      </c>
      <c r="BM181" s="219" t="s">
        <v>262</v>
      </c>
    </row>
    <row r="182" spans="1:47" s="2" customFormat="1" ht="12">
      <c r="A182" s="35"/>
      <c r="B182" s="36"/>
      <c r="C182" s="37"/>
      <c r="D182" s="221" t="s">
        <v>126</v>
      </c>
      <c r="E182" s="37"/>
      <c r="F182" s="222" t="s">
        <v>263</v>
      </c>
      <c r="G182" s="37"/>
      <c r="H182" s="37"/>
      <c r="I182" s="223"/>
      <c r="J182" s="37"/>
      <c r="K182" s="37"/>
      <c r="L182" s="41"/>
      <c r="M182" s="224"/>
      <c r="N182" s="225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126</v>
      </c>
      <c r="AU182" s="14" t="s">
        <v>85</v>
      </c>
    </row>
    <row r="183" spans="1:65" s="2" customFormat="1" ht="16.5" customHeight="1">
      <c r="A183" s="35"/>
      <c r="B183" s="36"/>
      <c r="C183" s="208" t="s">
        <v>264</v>
      </c>
      <c r="D183" s="208" t="s">
        <v>119</v>
      </c>
      <c r="E183" s="209" t="s">
        <v>265</v>
      </c>
      <c r="F183" s="210" t="s">
        <v>266</v>
      </c>
      <c r="G183" s="211" t="s">
        <v>122</v>
      </c>
      <c r="H183" s="212">
        <v>8198</v>
      </c>
      <c r="I183" s="213"/>
      <c r="J183" s="214">
        <f>ROUND(I183*H183,2)</f>
        <v>0</v>
      </c>
      <c r="K183" s="210" t="s">
        <v>123</v>
      </c>
      <c r="L183" s="41"/>
      <c r="M183" s="215" t="s">
        <v>1</v>
      </c>
      <c r="N183" s="216" t="s">
        <v>43</v>
      </c>
      <c r="O183" s="88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19" t="s">
        <v>124</v>
      </c>
      <c r="AT183" s="219" t="s">
        <v>119</v>
      </c>
      <c r="AU183" s="219" t="s">
        <v>85</v>
      </c>
      <c r="AY183" s="14" t="s">
        <v>117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4" t="s">
        <v>83</v>
      </c>
      <c r="BK183" s="220">
        <f>ROUND(I183*H183,2)</f>
        <v>0</v>
      </c>
      <c r="BL183" s="14" t="s">
        <v>124</v>
      </c>
      <c r="BM183" s="219" t="s">
        <v>267</v>
      </c>
    </row>
    <row r="184" spans="1:47" s="2" customFormat="1" ht="12">
      <c r="A184" s="35"/>
      <c r="B184" s="36"/>
      <c r="C184" s="37"/>
      <c r="D184" s="221" t="s">
        <v>126</v>
      </c>
      <c r="E184" s="37"/>
      <c r="F184" s="222" t="s">
        <v>268</v>
      </c>
      <c r="G184" s="37"/>
      <c r="H184" s="37"/>
      <c r="I184" s="223"/>
      <c r="J184" s="37"/>
      <c r="K184" s="37"/>
      <c r="L184" s="41"/>
      <c r="M184" s="224"/>
      <c r="N184" s="225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126</v>
      </c>
      <c r="AU184" s="14" t="s">
        <v>85</v>
      </c>
    </row>
    <row r="185" spans="1:65" s="2" customFormat="1" ht="16.5" customHeight="1">
      <c r="A185" s="35"/>
      <c r="B185" s="36"/>
      <c r="C185" s="208" t="s">
        <v>269</v>
      </c>
      <c r="D185" s="208" t="s">
        <v>119</v>
      </c>
      <c r="E185" s="209" t="s">
        <v>270</v>
      </c>
      <c r="F185" s="210" t="s">
        <v>271</v>
      </c>
      <c r="G185" s="211" t="s">
        <v>122</v>
      </c>
      <c r="H185" s="212">
        <v>1377</v>
      </c>
      <c r="I185" s="213"/>
      <c r="J185" s="214">
        <f>ROUND(I185*H185,2)</f>
        <v>0</v>
      </c>
      <c r="K185" s="210" t="s">
        <v>123</v>
      </c>
      <c r="L185" s="41"/>
      <c r="M185" s="215" t="s">
        <v>1</v>
      </c>
      <c r="N185" s="216" t="s">
        <v>43</v>
      </c>
      <c r="O185" s="88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9" t="s">
        <v>124</v>
      </c>
      <c r="AT185" s="219" t="s">
        <v>119</v>
      </c>
      <c r="AU185" s="219" t="s">
        <v>85</v>
      </c>
      <c r="AY185" s="14" t="s">
        <v>117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4" t="s">
        <v>83</v>
      </c>
      <c r="BK185" s="220">
        <f>ROUND(I185*H185,2)</f>
        <v>0</v>
      </c>
      <c r="BL185" s="14" t="s">
        <v>124</v>
      </c>
      <c r="BM185" s="219" t="s">
        <v>272</v>
      </c>
    </row>
    <row r="186" spans="1:47" s="2" customFormat="1" ht="12">
      <c r="A186" s="35"/>
      <c r="B186" s="36"/>
      <c r="C186" s="37"/>
      <c r="D186" s="221" t="s">
        <v>126</v>
      </c>
      <c r="E186" s="37"/>
      <c r="F186" s="222" t="s">
        <v>273</v>
      </c>
      <c r="G186" s="37"/>
      <c r="H186" s="37"/>
      <c r="I186" s="223"/>
      <c r="J186" s="37"/>
      <c r="K186" s="37"/>
      <c r="L186" s="41"/>
      <c r="M186" s="224"/>
      <c r="N186" s="225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126</v>
      </c>
      <c r="AU186" s="14" t="s">
        <v>85</v>
      </c>
    </row>
    <row r="187" spans="1:65" s="2" customFormat="1" ht="24.15" customHeight="1">
      <c r="A187" s="35"/>
      <c r="B187" s="36"/>
      <c r="C187" s="208" t="s">
        <v>274</v>
      </c>
      <c r="D187" s="208" t="s">
        <v>119</v>
      </c>
      <c r="E187" s="209" t="s">
        <v>275</v>
      </c>
      <c r="F187" s="210" t="s">
        <v>276</v>
      </c>
      <c r="G187" s="211" t="s">
        <v>122</v>
      </c>
      <c r="H187" s="212">
        <v>6480</v>
      </c>
      <c r="I187" s="213"/>
      <c r="J187" s="214">
        <f>ROUND(I187*H187,2)</f>
        <v>0</v>
      </c>
      <c r="K187" s="210" t="s">
        <v>123</v>
      </c>
      <c r="L187" s="41"/>
      <c r="M187" s="215" t="s">
        <v>1</v>
      </c>
      <c r="N187" s="216" t="s">
        <v>43</v>
      </c>
      <c r="O187" s="88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9" t="s">
        <v>124</v>
      </c>
      <c r="AT187" s="219" t="s">
        <v>119</v>
      </c>
      <c r="AU187" s="219" t="s">
        <v>85</v>
      </c>
      <c r="AY187" s="14" t="s">
        <v>117</v>
      </c>
      <c r="BE187" s="220">
        <f>IF(N187="základní",J187,0)</f>
        <v>0</v>
      </c>
      <c r="BF187" s="220">
        <f>IF(N187="snížená",J187,0)</f>
        <v>0</v>
      </c>
      <c r="BG187" s="220">
        <f>IF(N187="zákl. přenesená",J187,0)</f>
        <v>0</v>
      </c>
      <c r="BH187" s="220">
        <f>IF(N187="sníž. přenesená",J187,0)</f>
        <v>0</v>
      </c>
      <c r="BI187" s="220">
        <f>IF(N187="nulová",J187,0)</f>
        <v>0</v>
      </c>
      <c r="BJ187" s="14" t="s">
        <v>83</v>
      </c>
      <c r="BK187" s="220">
        <f>ROUND(I187*H187,2)</f>
        <v>0</v>
      </c>
      <c r="BL187" s="14" t="s">
        <v>124</v>
      </c>
      <c r="BM187" s="219" t="s">
        <v>277</v>
      </c>
    </row>
    <row r="188" spans="1:47" s="2" customFormat="1" ht="12">
      <c r="A188" s="35"/>
      <c r="B188" s="36"/>
      <c r="C188" s="37"/>
      <c r="D188" s="221" t="s">
        <v>126</v>
      </c>
      <c r="E188" s="37"/>
      <c r="F188" s="222" t="s">
        <v>278</v>
      </c>
      <c r="G188" s="37"/>
      <c r="H188" s="37"/>
      <c r="I188" s="223"/>
      <c r="J188" s="37"/>
      <c r="K188" s="37"/>
      <c r="L188" s="41"/>
      <c r="M188" s="224"/>
      <c r="N188" s="225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126</v>
      </c>
      <c r="AU188" s="14" t="s">
        <v>85</v>
      </c>
    </row>
    <row r="189" spans="1:65" s="2" customFormat="1" ht="24.15" customHeight="1">
      <c r="A189" s="35"/>
      <c r="B189" s="36"/>
      <c r="C189" s="208" t="s">
        <v>279</v>
      </c>
      <c r="D189" s="208" t="s">
        <v>119</v>
      </c>
      <c r="E189" s="209" t="s">
        <v>280</v>
      </c>
      <c r="F189" s="210" t="s">
        <v>281</v>
      </c>
      <c r="G189" s="211" t="s">
        <v>122</v>
      </c>
      <c r="H189" s="212">
        <v>1475</v>
      </c>
      <c r="I189" s="213"/>
      <c r="J189" s="214">
        <f>ROUND(I189*H189,2)</f>
        <v>0</v>
      </c>
      <c r="K189" s="210" t="s">
        <v>123</v>
      </c>
      <c r="L189" s="41"/>
      <c r="M189" s="215" t="s">
        <v>1</v>
      </c>
      <c r="N189" s="216" t="s">
        <v>43</v>
      </c>
      <c r="O189" s="88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9" t="s">
        <v>124</v>
      </c>
      <c r="AT189" s="219" t="s">
        <v>119</v>
      </c>
      <c r="AU189" s="219" t="s">
        <v>85</v>
      </c>
      <c r="AY189" s="14" t="s">
        <v>117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4" t="s">
        <v>83</v>
      </c>
      <c r="BK189" s="220">
        <f>ROUND(I189*H189,2)</f>
        <v>0</v>
      </c>
      <c r="BL189" s="14" t="s">
        <v>124</v>
      </c>
      <c r="BM189" s="219" t="s">
        <v>282</v>
      </c>
    </row>
    <row r="190" spans="1:47" s="2" customFormat="1" ht="12">
      <c r="A190" s="35"/>
      <c r="B190" s="36"/>
      <c r="C190" s="37"/>
      <c r="D190" s="221" t="s">
        <v>126</v>
      </c>
      <c r="E190" s="37"/>
      <c r="F190" s="222" t="s">
        <v>283</v>
      </c>
      <c r="G190" s="37"/>
      <c r="H190" s="37"/>
      <c r="I190" s="223"/>
      <c r="J190" s="37"/>
      <c r="K190" s="37"/>
      <c r="L190" s="41"/>
      <c r="M190" s="224"/>
      <c r="N190" s="225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126</v>
      </c>
      <c r="AU190" s="14" t="s">
        <v>85</v>
      </c>
    </row>
    <row r="191" spans="1:65" s="2" customFormat="1" ht="24.15" customHeight="1">
      <c r="A191" s="35"/>
      <c r="B191" s="36"/>
      <c r="C191" s="208" t="s">
        <v>284</v>
      </c>
      <c r="D191" s="208" t="s">
        <v>119</v>
      </c>
      <c r="E191" s="209" t="s">
        <v>285</v>
      </c>
      <c r="F191" s="210" t="s">
        <v>286</v>
      </c>
      <c r="G191" s="211" t="s">
        <v>122</v>
      </c>
      <c r="H191" s="212">
        <v>16</v>
      </c>
      <c r="I191" s="213"/>
      <c r="J191" s="214">
        <f>ROUND(I191*H191,2)</f>
        <v>0</v>
      </c>
      <c r="K191" s="210" t="s">
        <v>123</v>
      </c>
      <c r="L191" s="41"/>
      <c r="M191" s="215" t="s">
        <v>1</v>
      </c>
      <c r="N191" s="216" t="s">
        <v>43</v>
      </c>
      <c r="O191" s="88"/>
      <c r="P191" s="217">
        <f>O191*H191</f>
        <v>0</v>
      </c>
      <c r="Q191" s="217">
        <v>0.856604</v>
      </c>
      <c r="R191" s="217">
        <f>Q191*H191</f>
        <v>13.705664</v>
      </c>
      <c r="S191" s="217">
        <v>0</v>
      </c>
      <c r="T191" s="218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19" t="s">
        <v>124</v>
      </c>
      <c r="AT191" s="219" t="s">
        <v>119</v>
      </c>
      <c r="AU191" s="219" t="s">
        <v>85</v>
      </c>
      <c r="AY191" s="14" t="s">
        <v>117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4" t="s">
        <v>83</v>
      </c>
      <c r="BK191" s="220">
        <f>ROUND(I191*H191,2)</f>
        <v>0</v>
      </c>
      <c r="BL191" s="14" t="s">
        <v>124</v>
      </c>
      <c r="BM191" s="219" t="s">
        <v>287</v>
      </c>
    </row>
    <row r="192" spans="1:47" s="2" customFormat="1" ht="12">
      <c r="A192" s="35"/>
      <c r="B192" s="36"/>
      <c r="C192" s="37"/>
      <c r="D192" s="221" t="s">
        <v>126</v>
      </c>
      <c r="E192" s="37"/>
      <c r="F192" s="222" t="s">
        <v>288</v>
      </c>
      <c r="G192" s="37"/>
      <c r="H192" s="37"/>
      <c r="I192" s="223"/>
      <c r="J192" s="37"/>
      <c r="K192" s="37"/>
      <c r="L192" s="41"/>
      <c r="M192" s="224"/>
      <c r="N192" s="225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126</v>
      </c>
      <c r="AU192" s="14" t="s">
        <v>85</v>
      </c>
    </row>
    <row r="193" spans="1:63" s="12" customFormat="1" ht="22.8" customHeight="1">
      <c r="A193" s="12"/>
      <c r="B193" s="192"/>
      <c r="C193" s="193"/>
      <c r="D193" s="194" t="s">
        <v>77</v>
      </c>
      <c r="E193" s="206" t="s">
        <v>164</v>
      </c>
      <c r="F193" s="206" t="s">
        <v>289</v>
      </c>
      <c r="G193" s="193"/>
      <c r="H193" s="193"/>
      <c r="I193" s="196"/>
      <c r="J193" s="207">
        <f>BK193</f>
        <v>0</v>
      </c>
      <c r="K193" s="193"/>
      <c r="L193" s="198"/>
      <c r="M193" s="199"/>
      <c r="N193" s="200"/>
      <c r="O193" s="200"/>
      <c r="P193" s="201">
        <f>SUM(P194:P203)</f>
        <v>0</v>
      </c>
      <c r="Q193" s="200"/>
      <c r="R193" s="201">
        <f>SUM(R194:R203)</f>
        <v>198.58292303000002</v>
      </c>
      <c r="S193" s="200"/>
      <c r="T193" s="202">
        <f>SUM(T194:T203)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3" t="s">
        <v>83</v>
      </c>
      <c r="AT193" s="204" t="s">
        <v>77</v>
      </c>
      <c r="AU193" s="204" t="s">
        <v>83</v>
      </c>
      <c r="AY193" s="203" t="s">
        <v>117</v>
      </c>
      <c r="BK193" s="205">
        <f>SUM(BK194:BK203)</f>
        <v>0</v>
      </c>
    </row>
    <row r="194" spans="1:65" s="2" customFormat="1" ht="24.15" customHeight="1">
      <c r="A194" s="35"/>
      <c r="B194" s="36"/>
      <c r="C194" s="208" t="s">
        <v>290</v>
      </c>
      <c r="D194" s="208" t="s">
        <v>119</v>
      </c>
      <c r="E194" s="209" t="s">
        <v>291</v>
      </c>
      <c r="F194" s="210" t="s">
        <v>292</v>
      </c>
      <c r="G194" s="211" t="s">
        <v>141</v>
      </c>
      <c r="H194" s="212">
        <v>8</v>
      </c>
      <c r="I194" s="213"/>
      <c r="J194" s="214">
        <f>ROUND(I194*H194,2)</f>
        <v>0</v>
      </c>
      <c r="K194" s="210" t="s">
        <v>123</v>
      </c>
      <c r="L194" s="41"/>
      <c r="M194" s="215" t="s">
        <v>1</v>
      </c>
      <c r="N194" s="216" t="s">
        <v>43</v>
      </c>
      <c r="O194" s="88"/>
      <c r="P194" s="217">
        <f>O194*H194</f>
        <v>0</v>
      </c>
      <c r="Q194" s="217">
        <v>7.005658135</v>
      </c>
      <c r="R194" s="217">
        <f>Q194*H194</f>
        <v>56.04526508</v>
      </c>
      <c r="S194" s="217">
        <v>0</v>
      </c>
      <c r="T194" s="218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9" t="s">
        <v>124</v>
      </c>
      <c r="AT194" s="219" t="s">
        <v>119</v>
      </c>
      <c r="AU194" s="219" t="s">
        <v>85</v>
      </c>
      <c r="AY194" s="14" t="s">
        <v>117</v>
      </c>
      <c r="BE194" s="220">
        <f>IF(N194="základní",J194,0)</f>
        <v>0</v>
      </c>
      <c r="BF194" s="220">
        <f>IF(N194="snížená",J194,0)</f>
        <v>0</v>
      </c>
      <c r="BG194" s="220">
        <f>IF(N194="zákl. přenesená",J194,0)</f>
        <v>0</v>
      </c>
      <c r="BH194" s="220">
        <f>IF(N194="sníž. přenesená",J194,0)</f>
        <v>0</v>
      </c>
      <c r="BI194" s="220">
        <f>IF(N194="nulová",J194,0)</f>
        <v>0</v>
      </c>
      <c r="BJ194" s="14" t="s">
        <v>83</v>
      </c>
      <c r="BK194" s="220">
        <f>ROUND(I194*H194,2)</f>
        <v>0</v>
      </c>
      <c r="BL194" s="14" t="s">
        <v>124</v>
      </c>
      <c r="BM194" s="219" t="s">
        <v>293</v>
      </c>
    </row>
    <row r="195" spans="1:47" s="2" customFormat="1" ht="12">
      <c r="A195" s="35"/>
      <c r="B195" s="36"/>
      <c r="C195" s="37"/>
      <c r="D195" s="221" t="s">
        <v>126</v>
      </c>
      <c r="E195" s="37"/>
      <c r="F195" s="222" t="s">
        <v>294</v>
      </c>
      <c r="G195" s="37"/>
      <c r="H195" s="37"/>
      <c r="I195" s="223"/>
      <c r="J195" s="37"/>
      <c r="K195" s="37"/>
      <c r="L195" s="41"/>
      <c r="M195" s="224"/>
      <c r="N195" s="225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126</v>
      </c>
      <c r="AU195" s="14" t="s">
        <v>85</v>
      </c>
    </row>
    <row r="196" spans="1:65" s="2" customFormat="1" ht="24.15" customHeight="1">
      <c r="A196" s="35"/>
      <c r="B196" s="36"/>
      <c r="C196" s="208" t="s">
        <v>295</v>
      </c>
      <c r="D196" s="208" t="s">
        <v>119</v>
      </c>
      <c r="E196" s="209" t="s">
        <v>296</v>
      </c>
      <c r="F196" s="210" t="s">
        <v>297</v>
      </c>
      <c r="G196" s="211" t="s">
        <v>141</v>
      </c>
      <c r="H196" s="212">
        <v>4</v>
      </c>
      <c r="I196" s="213"/>
      <c r="J196" s="214">
        <f>ROUND(I196*H196,2)</f>
        <v>0</v>
      </c>
      <c r="K196" s="210" t="s">
        <v>123</v>
      </c>
      <c r="L196" s="41"/>
      <c r="M196" s="215" t="s">
        <v>1</v>
      </c>
      <c r="N196" s="216" t="s">
        <v>43</v>
      </c>
      <c r="O196" s="88"/>
      <c r="P196" s="217">
        <f>O196*H196</f>
        <v>0</v>
      </c>
      <c r="Q196" s="217">
        <v>16.0359888</v>
      </c>
      <c r="R196" s="217">
        <f>Q196*H196</f>
        <v>64.1439552</v>
      </c>
      <c r="S196" s="217">
        <v>0</v>
      </c>
      <c r="T196" s="21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9" t="s">
        <v>124</v>
      </c>
      <c r="AT196" s="219" t="s">
        <v>119</v>
      </c>
      <c r="AU196" s="219" t="s">
        <v>85</v>
      </c>
      <c r="AY196" s="14" t="s">
        <v>117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14" t="s">
        <v>83</v>
      </c>
      <c r="BK196" s="220">
        <f>ROUND(I196*H196,2)</f>
        <v>0</v>
      </c>
      <c r="BL196" s="14" t="s">
        <v>124</v>
      </c>
      <c r="BM196" s="219" t="s">
        <v>298</v>
      </c>
    </row>
    <row r="197" spans="1:47" s="2" customFormat="1" ht="12">
      <c r="A197" s="35"/>
      <c r="B197" s="36"/>
      <c r="C197" s="37"/>
      <c r="D197" s="221" t="s">
        <v>126</v>
      </c>
      <c r="E197" s="37"/>
      <c r="F197" s="222" t="s">
        <v>299</v>
      </c>
      <c r="G197" s="37"/>
      <c r="H197" s="37"/>
      <c r="I197" s="223"/>
      <c r="J197" s="37"/>
      <c r="K197" s="37"/>
      <c r="L197" s="41"/>
      <c r="M197" s="224"/>
      <c r="N197" s="225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126</v>
      </c>
      <c r="AU197" s="14" t="s">
        <v>85</v>
      </c>
    </row>
    <row r="198" spans="1:65" s="2" customFormat="1" ht="24.15" customHeight="1">
      <c r="A198" s="35"/>
      <c r="B198" s="36"/>
      <c r="C198" s="208" t="s">
        <v>300</v>
      </c>
      <c r="D198" s="208" t="s">
        <v>119</v>
      </c>
      <c r="E198" s="209" t="s">
        <v>301</v>
      </c>
      <c r="F198" s="210" t="s">
        <v>302</v>
      </c>
      <c r="G198" s="211" t="s">
        <v>303</v>
      </c>
      <c r="H198" s="212">
        <v>30</v>
      </c>
      <c r="I198" s="213"/>
      <c r="J198" s="214">
        <f>ROUND(I198*H198,2)</f>
        <v>0</v>
      </c>
      <c r="K198" s="210" t="s">
        <v>123</v>
      </c>
      <c r="L198" s="41"/>
      <c r="M198" s="215" t="s">
        <v>1</v>
      </c>
      <c r="N198" s="216" t="s">
        <v>43</v>
      </c>
      <c r="O198" s="88"/>
      <c r="P198" s="217">
        <f>O198*H198</f>
        <v>0</v>
      </c>
      <c r="Q198" s="217">
        <v>0.6134808</v>
      </c>
      <c r="R198" s="217">
        <f>Q198*H198</f>
        <v>18.404424000000002</v>
      </c>
      <c r="S198" s="217">
        <v>0</v>
      </c>
      <c r="T198" s="218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19" t="s">
        <v>124</v>
      </c>
      <c r="AT198" s="219" t="s">
        <v>119</v>
      </c>
      <c r="AU198" s="219" t="s">
        <v>85</v>
      </c>
      <c r="AY198" s="14" t="s">
        <v>117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4" t="s">
        <v>83</v>
      </c>
      <c r="BK198" s="220">
        <f>ROUND(I198*H198,2)</f>
        <v>0</v>
      </c>
      <c r="BL198" s="14" t="s">
        <v>124</v>
      </c>
      <c r="BM198" s="219" t="s">
        <v>304</v>
      </c>
    </row>
    <row r="199" spans="1:47" s="2" customFormat="1" ht="12">
      <c r="A199" s="35"/>
      <c r="B199" s="36"/>
      <c r="C199" s="37"/>
      <c r="D199" s="221" t="s">
        <v>126</v>
      </c>
      <c r="E199" s="37"/>
      <c r="F199" s="222" t="s">
        <v>305</v>
      </c>
      <c r="G199" s="37"/>
      <c r="H199" s="37"/>
      <c r="I199" s="223"/>
      <c r="J199" s="37"/>
      <c r="K199" s="37"/>
      <c r="L199" s="41"/>
      <c r="M199" s="224"/>
      <c r="N199" s="225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126</v>
      </c>
      <c r="AU199" s="14" t="s">
        <v>85</v>
      </c>
    </row>
    <row r="200" spans="1:65" s="2" customFormat="1" ht="16.5" customHeight="1">
      <c r="A200" s="35"/>
      <c r="B200" s="36"/>
      <c r="C200" s="226" t="s">
        <v>306</v>
      </c>
      <c r="D200" s="226" t="s">
        <v>307</v>
      </c>
      <c r="E200" s="227" t="s">
        <v>308</v>
      </c>
      <c r="F200" s="228" t="s">
        <v>309</v>
      </c>
      <c r="G200" s="229" t="s">
        <v>141</v>
      </c>
      <c r="H200" s="230">
        <v>12</v>
      </c>
      <c r="I200" s="231"/>
      <c r="J200" s="232">
        <f>ROUND(I200*H200,2)</f>
        <v>0</v>
      </c>
      <c r="K200" s="228" t="s">
        <v>1</v>
      </c>
      <c r="L200" s="233"/>
      <c r="M200" s="234" t="s">
        <v>1</v>
      </c>
      <c r="N200" s="235" t="s">
        <v>43</v>
      </c>
      <c r="O200" s="88"/>
      <c r="P200" s="217">
        <f>O200*H200</f>
        <v>0</v>
      </c>
      <c r="Q200" s="217">
        <v>0.749</v>
      </c>
      <c r="R200" s="217">
        <f>Q200*H200</f>
        <v>8.988</v>
      </c>
      <c r="S200" s="217">
        <v>0</v>
      </c>
      <c r="T200" s="21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9" t="s">
        <v>159</v>
      </c>
      <c r="AT200" s="219" t="s">
        <v>307</v>
      </c>
      <c r="AU200" s="219" t="s">
        <v>85</v>
      </c>
      <c r="AY200" s="14" t="s">
        <v>117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4" t="s">
        <v>83</v>
      </c>
      <c r="BK200" s="220">
        <f>ROUND(I200*H200,2)</f>
        <v>0</v>
      </c>
      <c r="BL200" s="14" t="s">
        <v>124</v>
      </c>
      <c r="BM200" s="219" t="s">
        <v>310</v>
      </c>
    </row>
    <row r="201" spans="1:47" s="2" customFormat="1" ht="12">
      <c r="A201" s="35"/>
      <c r="B201" s="36"/>
      <c r="C201" s="37"/>
      <c r="D201" s="221" t="s">
        <v>126</v>
      </c>
      <c r="E201" s="37"/>
      <c r="F201" s="222" t="s">
        <v>309</v>
      </c>
      <c r="G201" s="37"/>
      <c r="H201" s="37"/>
      <c r="I201" s="223"/>
      <c r="J201" s="37"/>
      <c r="K201" s="37"/>
      <c r="L201" s="41"/>
      <c r="M201" s="224"/>
      <c r="N201" s="225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126</v>
      </c>
      <c r="AU201" s="14" t="s">
        <v>85</v>
      </c>
    </row>
    <row r="202" spans="1:65" s="2" customFormat="1" ht="24.15" customHeight="1">
      <c r="A202" s="35"/>
      <c r="B202" s="36"/>
      <c r="C202" s="208" t="s">
        <v>311</v>
      </c>
      <c r="D202" s="208" t="s">
        <v>119</v>
      </c>
      <c r="E202" s="209" t="s">
        <v>312</v>
      </c>
      <c r="F202" s="210" t="s">
        <v>313</v>
      </c>
      <c r="G202" s="211" t="s">
        <v>130</v>
      </c>
      <c r="H202" s="212">
        <v>22.5</v>
      </c>
      <c r="I202" s="213"/>
      <c r="J202" s="214">
        <f>ROUND(I202*H202,2)</f>
        <v>0</v>
      </c>
      <c r="K202" s="210" t="s">
        <v>123</v>
      </c>
      <c r="L202" s="41"/>
      <c r="M202" s="215" t="s">
        <v>1</v>
      </c>
      <c r="N202" s="216" t="s">
        <v>43</v>
      </c>
      <c r="O202" s="88"/>
      <c r="P202" s="217">
        <f>O202*H202</f>
        <v>0</v>
      </c>
      <c r="Q202" s="217">
        <v>2.2667235</v>
      </c>
      <c r="R202" s="217">
        <f>Q202*H202</f>
        <v>51.00127875</v>
      </c>
      <c r="S202" s="217">
        <v>0</v>
      </c>
      <c r="T202" s="218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9" t="s">
        <v>124</v>
      </c>
      <c r="AT202" s="219" t="s">
        <v>119</v>
      </c>
      <c r="AU202" s="219" t="s">
        <v>85</v>
      </c>
      <c r="AY202" s="14" t="s">
        <v>117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4" t="s">
        <v>83</v>
      </c>
      <c r="BK202" s="220">
        <f>ROUND(I202*H202,2)</f>
        <v>0</v>
      </c>
      <c r="BL202" s="14" t="s">
        <v>124</v>
      </c>
      <c r="BM202" s="219" t="s">
        <v>314</v>
      </c>
    </row>
    <row r="203" spans="1:47" s="2" customFormat="1" ht="12">
      <c r="A203" s="35"/>
      <c r="B203" s="36"/>
      <c r="C203" s="37"/>
      <c r="D203" s="221" t="s">
        <v>126</v>
      </c>
      <c r="E203" s="37"/>
      <c r="F203" s="222" t="s">
        <v>315</v>
      </c>
      <c r="G203" s="37"/>
      <c r="H203" s="37"/>
      <c r="I203" s="223"/>
      <c r="J203" s="37"/>
      <c r="K203" s="37"/>
      <c r="L203" s="41"/>
      <c r="M203" s="224"/>
      <c r="N203" s="225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126</v>
      </c>
      <c r="AU203" s="14" t="s">
        <v>85</v>
      </c>
    </row>
    <row r="204" spans="1:63" s="12" customFormat="1" ht="22.8" customHeight="1">
      <c r="A204" s="12"/>
      <c r="B204" s="192"/>
      <c r="C204" s="193"/>
      <c r="D204" s="194" t="s">
        <v>77</v>
      </c>
      <c r="E204" s="206" t="s">
        <v>316</v>
      </c>
      <c r="F204" s="206" t="s">
        <v>317</v>
      </c>
      <c r="G204" s="193"/>
      <c r="H204" s="193"/>
      <c r="I204" s="196"/>
      <c r="J204" s="207">
        <f>BK204</f>
        <v>0</v>
      </c>
      <c r="K204" s="193"/>
      <c r="L204" s="198"/>
      <c r="M204" s="199"/>
      <c r="N204" s="200"/>
      <c r="O204" s="200"/>
      <c r="P204" s="201">
        <f>SUM(P205:P206)</f>
        <v>0</v>
      </c>
      <c r="Q204" s="200"/>
      <c r="R204" s="201">
        <f>SUM(R205:R206)</f>
        <v>0</v>
      </c>
      <c r="S204" s="200"/>
      <c r="T204" s="202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3" t="s">
        <v>83</v>
      </c>
      <c r="AT204" s="204" t="s">
        <v>77</v>
      </c>
      <c r="AU204" s="204" t="s">
        <v>83</v>
      </c>
      <c r="AY204" s="203" t="s">
        <v>117</v>
      </c>
      <c r="BK204" s="205">
        <f>SUM(BK205:BK206)</f>
        <v>0</v>
      </c>
    </row>
    <row r="205" spans="1:65" s="2" customFormat="1" ht="33" customHeight="1">
      <c r="A205" s="35"/>
      <c r="B205" s="36"/>
      <c r="C205" s="208" t="s">
        <v>318</v>
      </c>
      <c r="D205" s="208" t="s">
        <v>119</v>
      </c>
      <c r="E205" s="209" t="s">
        <v>319</v>
      </c>
      <c r="F205" s="210" t="s">
        <v>320</v>
      </c>
      <c r="G205" s="211" t="s">
        <v>321</v>
      </c>
      <c r="H205" s="212">
        <v>284.252</v>
      </c>
      <c r="I205" s="213"/>
      <c r="J205" s="214">
        <f>ROUND(I205*H205,2)</f>
        <v>0</v>
      </c>
      <c r="K205" s="210" t="s">
        <v>123</v>
      </c>
      <c r="L205" s="41"/>
      <c r="M205" s="215" t="s">
        <v>1</v>
      </c>
      <c r="N205" s="216" t="s">
        <v>43</v>
      </c>
      <c r="O205" s="88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9" t="s">
        <v>124</v>
      </c>
      <c r="AT205" s="219" t="s">
        <v>119</v>
      </c>
      <c r="AU205" s="219" t="s">
        <v>85</v>
      </c>
      <c r="AY205" s="14" t="s">
        <v>117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4" t="s">
        <v>83</v>
      </c>
      <c r="BK205" s="220">
        <f>ROUND(I205*H205,2)</f>
        <v>0</v>
      </c>
      <c r="BL205" s="14" t="s">
        <v>124</v>
      </c>
      <c r="BM205" s="219" t="s">
        <v>322</v>
      </c>
    </row>
    <row r="206" spans="1:47" s="2" customFormat="1" ht="12">
      <c r="A206" s="35"/>
      <c r="B206" s="36"/>
      <c r="C206" s="37"/>
      <c r="D206" s="221" t="s">
        <v>126</v>
      </c>
      <c r="E206" s="37"/>
      <c r="F206" s="222" t="s">
        <v>323</v>
      </c>
      <c r="G206" s="37"/>
      <c r="H206" s="37"/>
      <c r="I206" s="223"/>
      <c r="J206" s="37"/>
      <c r="K206" s="37"/>
      <c r="L206" s="41"/>
      <c r="M206" s="224"/>
      <c r="N206" s="225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126</v>
      </c>
      <c r="AU206" s="14" t="s">
        <v>85</v>
      </c>
    </row>
    <row r="207" spans="1:63" s="12" customFormat="1" ht="25.9" customHeight="1">
      <c r="A207" s="12"/>
      <c r="B207" s="192"/>
      <c r="C207" s="193"/>
      <c r="D207" s="194" t="s">
        <v>77</v>
      </c>
      <c r="E207" s="195" t="s">
        <v>324</v>
      </c>
      <c r="F207" s="195" t="s">
        <v>325</v>
      </c>
      <c r="G207" s="193"/>
      <c r="H207" s="193"/>
      <c r="I207" s="196"/>
      <c r="J207" s="197">
        <f>BK207</f>
        <v>0</v>
      </c>
      <c r="K207" s="193"/>
      <c r="L207" s="198"/>
      <c r="M207" s="199"/>
      <c r="N207" s="200"/>
      <c r="O207" s="200"/>
      <c r="P207" s="201">
        <f>P208+P215+P218</f>
        <v>0</v>
      </c>
      <c r="Q207" s="200"/>
      <c r="R207" s="201">
        <f>R208+R215+R218</f>
        <v>0</v>
      </c>
      <c r="S207" s="200"/>
      <c r="T207" s="202">
        <f>T208+T215+T218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3" t="s">
        <v>144</v>
      </c>
      <c r="AT207" s="204" t="s">
        <v>77</v>
      </c>
      <c r="AU207" s="204" t="s">
        <v>78</v>
      </c>
      <c r="AY207" s="203" t="s">
        <v>117</v>
      </c>
      <c r="BK207" s="205">
        <f>BK208+BK215+BK218</f>
        <v>0</v>
      </c>
    </row>
    <row r="208" spans="1:63" s="12" customFormat="1" ht="22.8" customHeight="1">
      <c r="A208" s="12"/>
      <c r="B208" s="192"/>
      <c r="C208" s="193"/>
      <c r="D208" s="194" t="s">
        <v>77</v>
      </c>
      <c r="E208" s="206" t="s">
        <v>326</v>
      </c>
      <c r="F208" s="206" t="s">
        <v>327</v>
      </c>
      <c r="G208" s="193"/>
      <c r="H208" s="193"/>
      <c r="I208" s="196"/>
      <c r="J208" s="207">
        <f>BK208</f>
        <v>0</v>
      </c>
      <c r="K208" s="193"/>
      <c r="L208" s="198"/>
      <c r="M208" s="199"/>
      <c r="N208" s="200"/>
      <c r="O208" s="200"/>
      <c r="P208" s="201">
        <f>SUM(P209:P214)</f>
        <v>0</v>
      </c>
      <c r="Q208" s="200"/>
      <c r="R208" s="201">
        <f>SUM(R209:R214)</f>
        <v>0</v>
      </c>
      <c r="S208" s="200"/>
      <c r="T208" s="202">
        <f>SUM(T209:T214)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3" t="s">
        <v>144</v>
      </c>
      <c r="AT208" s="204" t="s">
        <v>77</v>
      </c>
      <c r="AU208" s="204" t="s">
        <v>83</v>
      </c>
      <c r="AY208" s="203" t="s">
        <v>117</v>
      </c>
      <c r="BK208" s="205">
        <f>SUM(BK209:BK214)</f>
        <v>0</v>
      </c>
    </row>
    <row r="209" spans="1:65" s="2" customFormat="1" ht="16.5" customHeight="1">
      <c r="A209" s="35"/>
      <c r="B209" s="36"/>
      <c r="C209" s="208" t="s">
        <v>328</v>
      </c>
      <c r="D209" s="208" t="s">
        <v>119</v>
      </c>
      <c r="E209" s="209" t="s">
        <v>329</v>
      </c>
      <c r="F209" s="210" t="s">
        <v>330</v>
      </c>
      <c r="G209" s="211" t="s">
        <v>331</v>
      </c>
      <c r="H209" s="212">
        <v>1</v>
      </c>
      <c r="I209" s="213"/>
      <c r="J209" s="214">
        <f>ROUND(I209*H209,2)</f>
        <v>0</v>
      </c>
      <c r="K209" s="210" t="s">
        <v>123</v>
      </c>
      <c r="L209" s="41"/>
      <c r="M209" s="215" t="s">
        <v>1</v>
      </c>
      <c r="N209" s="216" t="s">
        <v>43</v>
      </c>
      <c r="O209" s="88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19" t="s">
        <v>332</v>
      </c>
      <c r="AT209" s="219" t="s">
        <v>119</v>
      </c>
      <c r="AU209" s="219" t="s">
        <v>85</v>
      </c>
      <c r="AY209" s="14" t="s">
        <v>117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4" t="s">
        <v>83</v>
      </c>
      <c r="BK209" s="220">
        <f>ROUND(I209*H209,2)</f>
        <v>0</v>
      </c>
      <c r="BL209" s="14" t="s">
        <v>332</v>
      </c>
      <c r="BM209" s="219" t="s">
        <v>333</v>
      </c>
    </row>
    <row r="210" spans="1:47" s="2" customFormat="1" ht="12">
      <c r="A210" s="35"/>
      <c r="B210" s="36"/>
      <c r="C210" s="37"/>
      <c r="D210" s="221" t="s">
        <v>126</v>
      </c>
      <c r="E210" s="37"/>
      <c r="F210" s="222" t="s">
        <v>330</v>
      </c>
      <c r="G210" s="37"/>
      <c r="H210" s="37"/>
      <c r="I210" s="223"/>
      <c r="J210" s="37"/>
      <c r="K210" s="37"/>
      <c r="L210" s="41"/>
      <c r="M210" s="224"/>
      <c r="N210" s="225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126</v>
      </c>
      <c r="AU210" s="14" t="s">
        <v>85</v>
      </c>
    </row>
    <row r="211" spans="1:65" s="2" customFormat="1" ht="16.5" customHeight="1">
      <c r="A211" s="35"/>
      <c r="B211" s="36"/>
      <c r="C211" s="208" t="s">
        <v>334</v>
      </c>
      <c r="D211" s="208" t="s">
        <v>119</v>
      </c>
      <c r="E211" s="209" t="s">
        <v>335</v>
      </c>
      <c r="F211" s="210" t="s">
        <v>336</v>
      </c>
      <c r="G211" s="211" t="s">
        <v>331</v>
      </c>
      <c r="H211" s="212">
        <v>1</v>
      </c>
      <c r="I211" s="213"/>
      <c r="J211" s="214">
        <f>ROUND(I211*H211,2)</f>
        <v>0</v>
      </c>
      <c r="K211" s="210" t="s">
        <v>123</v>
      </c>
      <c r="L211" s="41"/>
      <c r="M211" s="215" t="s">
        <v>1</v>
      </c>
      <c r="N211" s="216" t="s">
        <v>43</v>
      </c>
      <c r="O211" s="88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9" t="s">
        <v>332</v>
      </c>
      <c r="AT211" s="219" t="s">
        <v>119</v>
      </c>
      <c r="AU211" s="219" t="s">
        <v>85</v>
      </c>
      <c r="AY211" s="14" t="s">
        <v>117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4" t="s">
        <v>83</v>
      </c>
      <c r="BK211" s="220">
        <f>ROUND(I211*H211,2)</f>
        <v>0</v>
      </c>
      <c r="BL211" s="14" t="s">
        <v>332</v>
      </c>
      <c r="BM211" s="219" t="s">
        <v>337</v>
      </c>
    </row>
    <row r="212" spans="1:47" s="2" customFormat="1" ht="12">
      <c r="A212" s="35"/>
      <c r="B212" s="36"/>
      <c r="C212" s="37"/>
      <c r="D212" s="221" t="s">
        <v>126</v>
      </c>
      <c r="E212" s="37"/>
      <c r="F212" s="222" t="s">
        <v>336</v>
      </c>
      <c r="G212" s="37"/>
      <c r="H212" s="37"/>
      <c r="I212" s="223"/>
      <c r="J212" s="37"/>
      <c r="K212" s="37"/>
      <c r="L212" s="41"/>
      <c r="M212" s="224"/>
      <c r="N212" s="225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126</v>
      </c>
      <c r="AU212" s="14" t="s">
        <v>85</v>
      </c>
    </row>
    <row r="213" spans="1:65" s="2" customFormat="1" ht="16.5" customHeight="1">
      <c r="A213" s="35"/>
      <c r="B213" s="36"/>
      <c r="C213" s="208" t="s">
        <v>338</v>
      </c>
      <c r="D213" s="208" t="s">
        <v>119</v>
      </c>
      <c r="E213" s="209" t="s">
        <v>339</v>
      </c>
      <c r="F213" s="210" t="s">
        <v>340</v>
      </c>
      <c r="G213" s="211" t="s">
        <v>331</v>
      </c>
      <c r="H213" s="212">
        <v>4</v>
      </c>
      <c r="I213" s="213"/>
      <c r="J213" s="214">
        <f>ROUND(I213*H213,2)</f>
        <v>0</v>
      </c>
      <c r="K213" s="210" t="s">
        <v>123</v>
      </c>
      <c r="L213" s="41"/>
      <c r="M213" s="215" t="s">
        <v>1</v>
      </c>
      <c r="N213" s="216" t="s">
        <v>43</v>
      </c>
      <c r="O213" s="88"/>
      <c r="P213" s="217">
        <f>O213*H213</f>
        <v>0</v>
      </c>
      <c r="Q213" s="217">
        <v>0</v>
      </c>
      <c r="R213" s="217">
        <f>Q213*H213</f>
        <v>0</v>
      </c>
      <c r="S213" s="217">
        <v>0</v>
      </c>
      <c r="T213" s="218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9" t="s">
        <v>332</v>
      </c>
      <c r="AT213" s="219" t="s">
        <v>119</v>
      </c>
      <c r="AU213" s="219" t="s">
        <v>85</v>
      </c>
      <c r="AY213" s="14" t="s">
        <v>117</v>
      </c>
      <c r="BE213" s="220">
        <f>IF(N213="základní",J213,0)</f>
        <v>0</v>
      </c>
      <c r="BF213" s="220">
        <f>IF(N213="snížená",J213,0)</f>
        <v>0</v>
      </c>
      <c r="BG213" s="220">
        <f>IF(N213="zákl. přenesená",J213,0)</f>
        <v>0</v>
      </c>
      <c r="BH213" s="220">
        <f>IF(N213="sníž. přenesená",J213,0)</f>
        <v>0</v>
      </c>
      <c r="BI213" s="220">
        <f>IF(N213="nulová",J213,0)</f>
        <v>0</v>
      </c>
      <c r="BJ213" s="14" t="s">
        <v>83</v>
      </c>
      <c r="BK213" s="220">
        <f>ROUND(I213*H213,2)</f>
        <v>0</v>
      </c>
      <c r="BL213" s="14" t="s">
        <v>332</v>
      </c>
      <c r="BM213" s="219" t="s">
        <v>341</v>
      </c>
    </row>
    <row r="214" spans="1:47" s="2" customFormat="1" ht="12">
      <c r="A214" s="35"/>
      <c r="B214" s="36"/>
      <c r="C214" s="37"/>
      <c r="D214" s="221" t="s">
        <v>126</v>
      </c>
      <c r="E214" s="37"/>
      <c r="F214" s="222" t="s">
        <v>340</v>
      </c>
      <c r="G214" s="37"/>
      <c r="H214" s="37"/>
      <c r="I214" s="223"/>
      <c r="J214" s="37"/>
      <c r="K214" s="37"/>
      <c r="L214" s="41"/>
      <c r="M214" s="224"/>
      <c r="N214" s="225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126</v>
      </c>
      <c r="AU214" s="14" t="s">
        <v>85</v>
      </c>
    </row>
    <row r="215" spans="1:63" s="12" customFormat="1" ht="22.8" customHeight="1">
      <c r="A215" s="12"/>
      <c r="B215" s="192"/>
      <c r="C215" s="193"/>
      <c r="D215" s="194" t="s">
        <v>77</v>
      </c>
      <c r="E215" s="206" t="s">
        <v>342</v>
      </c>
      <c r="F215" s="206" t="s">
        <v>343</v>
      </c>
      <c r="G215" s="193"/>
      <c r="H215" s="193"/>
      <c r="I215" s="196"/>
      <c r="J215" s="207">
        <f>BK215</f>
        <v>0</v>
      </c>
      <c r="K215" s="193"/>
      <c r="L215" s="198"/>
      <c r="M215" s="199"/>
      <c r="N215" s="200"/>
      <c r="O215" s="200"/>
      <c r="P215" s="201">
        <f>SUM(P216:P217)</f>
        <v>0</v>
      </c>
      <c r="Q215" s="200"/>
      <c r="R215" s="201">
        <f>SUM(R216:R217)</f>
        <v>0</v>
      </c>
      <c r="S215" s="200"/>
      <c r="T215" s="202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3" t="s">
        <v>144</v>
      </c>
      <c r="AT215" s="204" t="s">
        <v>77</v>
      </c>
      <c r="AU215" s="204" t="s">
        <v>83</v>
      </c>
      <c r="AY215" s="203" t="s">
        <v>117</v>
      </c>
      <c r="BK215" s="205">
        <f>SUM(BK216:BK217)</f>
        <v>0</v>
      </c>
    </row>
    <row r="216" spans="1:65" s="2" customFormat="1" ht="16.5" customHeight="1">
      <c r="A216" s="35"/>
      <c r="B216" s="36"/>
      <c r="C216" s="208" t="s">
        <v>344</v>
      </c>
      <c r="D216" s="208" t="s">
        <v>119</v>
      </c>
      <c r="E216" s="209" t="s">
        <v>345</v>
      </c>
      <c r="F216" s="210" t="s">
        <v>346</v>
      </c>
      <c r="G216" s="211" t="s">
        <v>331</v>
      </c>
      <c r="H216" s="212">
        <v>1</v>
      </c>
      <c r="I216" s="213"/>
      <c r="J216" s="214">
        <f>ROUND(I216*H216,2)</f>
        <v>0</v>
      </c>
      <c r="K216" s="210" t="s">
        <v>123</v>
      </c>
      <c r="L216" s="41"/>
      <c r="M216" s="215" t="s">
        <v>1</v>
      </c>
      <c r="N216" s="216" t="s">
        <v>43</v>
      </c>
      <c r="O216" s="88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19" t="s">
        <v>332</v>
      </c>
      <c r="AT216" s="219" t="s">
        <v>119</v>
      </c>
      <c r="AU216" s="219" t="s">
        <v>85</v>
      </c>
      <c r="AY216" s="14" t="s">
        <v>117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4" t="s">
        <v>83</v>
      </c>
      <c r="BK216" s="220">
        <f>ROUND(I216*H216,2)</f>
        <v>0</v>
      </c>
      <c r="BL216" s="14" t="s">
        <v>332</v>
      </c>
      <c r="BM216" s="219" t="s">
        <v>347</v>
      </c>
    </row>
    <row r="217" spans="1:47" s="2" customFormat="1" ht="12">
      <c r="A217" s="35"/>
      <c r="B217" s="36"/>
      <c r="C217" s="37"/>
      <c r="D217" s="221" t="s">
        <v>126</v>
      </c>
      <c r="E217" s="37"/>
      <c r="F217" s="222" t="s">
        <v>346</v>
      </c>
      <c r="G217" s="37"/>
      <c r="H217" s="37"/>
      <c r="I217" s="223"/>
      <c r="J217" s="37"/>
      <c r="K217" s="37"/>
      <c r="L217" s="41"/>
      <c r="M217" s="224"/>
      <c r="N217" s="225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126</v>
      </c>
      <c r="AU217" s="14" t="s">
        <v>85</v>
      </c>
    </row>
    <row r="218" spans="1:63" s="12" customFormat="1" ht="22.8" customHeight="1">
      <c r="A218" s="12"/>
      <c r="B218" s="192"/>
      <c r="C218" s="193"/>
      <c r="D218" s="194" t="s">
        <v>77</v>
      </c>
      <c r="E218" s="206" t="s">
        <v>348</v>
      </c>
      <c r="F218" s="206" t="s">
        <v>349</v>
      </c>
      <c r="G218" s="193"/>
      <c r="H218" s="193"/>
      <c r="I218" s="196"/>
      <c r="J218" s="207">
        <f>BK218</f>
        <v>0</v>
      </c>
      <c r="K218" s="193"/>
      <c r="L218" s="198"/>
      <c r="M218" s="199"/>
      <c r="N218" s="200"/>
      <c r="O218" s="200"/>
      <c r="P218" s="201">
        <f>SUM(P219:P222)</f>
        <v>0</v>
      </c>
      <c r="Q218" s="200"/>
      <c r="R218" s="201">
        <f>SUM(R219:R222)</f>
        <v>0</v>
      </c>
      <c r="S218" s="200"/>
      <c r="T218" s="202">
        <f>SUM(T219:T222)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3" t="s">
        <v>144</v>
      </c>
      <c r="AT218" s="204" t="s">
        <v>77</v>
      </c>
      <c r="AU218" s="204" t="s">
        <v>83</v>
      </c>
      <c r="AY218" s="203" t="s">
        <v>117</v>
      </c>
      <c r="BK218" s="205">
        <f>SUM(BK219:BK222)</f>
        <v>0</v>
      </c>
    </row>
    <row r="219" spans="1:65" s="2" customFormat="1" ht="16.5" customHeight="1">
      <c r="A219" s="35"/>
      <c r="B219" s="36"/>
      <c r="C219" s="208" t="s">
        <v>350</v>
      </c>
      <c r="D219" s="208" t="s">
        <v>119</v>
      </c>
      <c r="E219" s="209" t="s">
        <v>351</v>
      </c>
      <c r="F219" s="210" t="s">
        <v>352</v>
      </c>
      <c r="G219" s="211" t="s">
        <v>331</v>
      </c>
      <c r="H219" s="212">
        <v>1</v>
      </c>
      <c r="I219" s="213"/>
      <c r="J219" s="214">
        <f>ROUND(I219*H219,2)</f>
        <v>0</v>
      </c>
      <c r="K219" s="210" t="s">
        <v>123</v>
      </c>
      <c r="L219" s="41"/>
      <c r="M219" s="215" t="s">
        <v>1</v>
      </c>
      <c r="N219" s="216" t="s">
        <v>43</v>
      </c>
      <c r="O219" s="88"/>
      <c r="P219" s="217">
        <f>O219*H219</f>
        <v>0</v>
      </c>
      <c r="Q219" s="217">
        <v>0</v>
      </c>
      <c r="R219" s="217">
        <f>Q219*H219</f>
        <v>0</v>
      </c>
      <c r="S219" s="217">
        <v>0</v>
      </c>
      <c r="T219" s="218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9" t="s">
        <v>332</v>
      </c>
      <c r="AT219" s="219" t="s">
        <v>119</v>
      </c>
      <c r="AU219" s="219" t="s">
        <v>85</v>
      </c>
      <c r="AY219" s="14" t="s">
        <v>117</v>
      </c>
      <c r="BE219" s="220">
        <f>IF(N219="základní",J219,0)</f>
        <v>0</v>
      </c>
      <c r="BF219" s="220">
        <f>IF(N219="snížená",J219,0)</f>
        <v>0</v>
      </c>
      <c r="BG219" s="220">
        <f>IF(N219="zákl. přenesená",J219,0)</f>
        <v>0</v>
      </c>
      <c r="BH219" s="220">
        <f>IF(N219="sníž. přenesená",J219,0)</f>
        <v>0</v>
      </c>
      <c r="BI219" s="220">
        <f>IF(N219="nulová",J219,0)</f>
        <v>0</v>
      </c>
      <c r="BJ219" s="14" t="s">
        <v>83</v>
      </c>
      <c r="BK219" s="220">
        <f>ROUND(I219*H219,2)</f>
        <v>0</v>
      </c>
      <c r="BL219" s="14" t="s">
        <v>332</v>
      </c>
      <c r="BM219" s="219" t="s">
        <v>353</v>
      </c>
    </row>
    <row r="220" spans="1:47" s="2" customFormat="1" ht="12">
      <c r="A220" s="35"/>
      <c r="B220" s="36"/>
      <c r="C220" s="37"/>
      <c r="D220" s="221" t="s">
        <v>126</v>
      </c>
      <c r="E220" s="37"/>
      <c r="F220" s="222" t="s">
        <v>352</v>
      </c>
      <c r="G220" s="37"/>
      <c r="H220" s="37"/>
      <c r="I220" s="223"/>
      <c r="J220" s="37"/>
      <c r="K220" s="37"/>
      <c r="L220" s="41"/>
      <c r="M220" s="224"/>
      <c r="N220" s="225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126</v>
      </c>
      <c r="AU220" s="14" t="s">
        <v>85</v>
      </c>
    </row>
    <row r="221" spans="1:65" s="2" customFormat="1" ht="16.5" customHeight="1">
      <c r="A221" s="35"/>
      <c r="B221" s="36"/>
      <c r="C221" s="208" t="s">
        <v>354</v>
      </c>
      <c r="D221" s="208" t="s">
        <v>119</v>
      </c>
      <c r="E221" s="209" t="s">
        <v>355</v>
      </c>
      <c r="F221" s="210" t="s">
        <v>356</v>
      </c>
      <c r="G221" s="211" t="s">
        <v>357</v>
      </c>
      <c r="H221" s="212">
        <v>1</v>
      </c>
      <c r="I221" s="213"/>
      <c r="J221" s="214">
        <f>ROUND(I221*H221,2)</f>
        <v>0</v>
      </c>
      <c r="K221" s="210" t="s">
        <v>131</v>
      </c>
      <c r="L221" s="41"/>
      <c r="M221" s="215" t="s">
        <v>1</v>
      </c>
      <c r="N221" s="216" t="s">
        <v>43</v>
      </c>
      <c r="O221" s="88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19" t="s">
        <v>332</v>
      </c>
      <c r="AT221" s="219" t="s">
        <v>119</v>
      </c>
      <c r="AU221" s="219" t="s">
        <v>85</v>
      </c>
      <c r="AY221" s="14" t="s">
        <v>117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4" t="s">
        <v>83</v>
      </c>
      <c r="BK221" s="220">
        <f>ROUND(I221*H221,2)</f>
        <v>0</v>
      </c>
      <c r="BL221" s="14" t="s">
        <v>332</v>
      </c>
      <c r="BM221" s="219" t="s">
        <v>358</v>
      </c>
    </row>
    <row r="222" spans="1:47" s="2" customFormat="1" ht="12">
      <c r="A222" s="35"/>
      <c r="B222" s="36"/>
      <c r="C222" s="37"/>
      <c r="D222" s="221" t="s">
        <v>126</v>
      </c>
      <c r="E222" s="37"/>
      <c r="F222" s="222" t="s">
        <v>352</v>
      </c>
      <c r="G222" s="37"/>
      <c r="H222" s="37"/>
      <c r="I222" s="223"/>
      <c r="J222" s="37"/>
      <c r="K222" s="37"/>
      <c r="L222" s="41"/>
      <c r="M222" s="236"/>
      <c r="N222" s="237"/>
      <c r="O222" s="238"/>
      <c r="P222" s="238"/>
      <c r="Q222" s="238"/>
      <c r="R222" s="238"/>
      <c r="S222" s="238"/>
      <c r="T222" s="23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126</v>
      </c>
      <c r="AU222" s="14" t="s">
        <v>85</v>
      </c>
    </row>
    <row r="223" spans="1:31" s="2" customFormat="1" ht="6.95" customHeight="1">
      <c r="A223" s="35"/>
      <c r="B223" s="63"/>
      <c r="C223" s="64"/>
      <c r="D223" s="64"/>
      <c r="E223" s="64"/>
      <c r="F223" s="64"/>
      <c r="G223" s="64"/>
      <c r="H223" s="64"/>
      <c r="I223" s="64"/>
      <c r="J223" s="64"/>
      <c r="K223" s="64"/>
      <c r="L223" s="41"/>
      <c r="M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</row>
  </sheetData>
  <sheetProtection password="CC35" sheet="1" objects="1" scenarios="1" formatColumns="0" formatRows="0" autoFilter="0"/>
  <autoFilter ref="C121:K222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Nemecek Nemecek</dc:creator>
  <cp:keywords/>
  <dc:description/>
  <cp:lastModifiedBy>Nemecek Nemecek</cp:lastModifiedBy>
  <dcterms:created xsi:type="dcterms:W3CDTF">2021-10-14T09:19:58Z</dcterms:created>
  <dcterms:modified xsi:type="dcterms:W3CDTF">2021-10-14T09:20:00Z</dcterms:modified>
  <cp:category/>
  <cp:version/>
  <cp:contentType/>
  <cp:contentStatus/>
</cp:coreProperties>
</file>