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<sst xmlns="http://schemas.openxmlformats.org/spreadsheetml/2006/main" count="795" uniqueCount="303">
  <si>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</si>
  <si>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</si>
  <si>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</si>
  <si>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</si>
  <si>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</si>
  <si>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</si>
  <si>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</si>
  <si>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</si>
  <si>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</si>
  <si>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</si>
  <si>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</si>
  <si>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</si>
  <si>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</si>
  <si>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</si>
  <si>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</si>
  <si>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</si>
  <si>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</si>
  <si>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</si>
  <si>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</si>
  <si>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</si>
  <si>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</si>
  <si>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</si>
  <si>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</si>
  <si>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</si>
  <si>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</si>
  <si>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</si>
  <si>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</si>
  <si>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</si>
  <si>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</si>
  <si>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</si>
  <si>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</si>
  <si>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</si>
  <si>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</si>
  <si>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</si>
  <si>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</si>
  <si>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</si>
  <si>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</si>
  <si>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</si>
  <si>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</si>
  <si>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</si>
  <si>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</si>
  <si>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</si>
  <si>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</si>
  <si>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</si>
  <si>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</si>
  <si>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</si>
  <si>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</si>
  <si>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</si>
  <si>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</si>
  <si>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</si>
  <si>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</si>
  <si>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Poznámka:</t>
  </si>
  <si>
    <t>Objekt</t>
  </si>
  <si>
    <t>SO01</t>
  </si>
  <si>
    <t>Kód</t>
  </si>
  <si>
    <t>0</t>
  </si>
  <si>
    <t>001VD</t>
  </si>
  <si>
    <t>002VD</t>
  </si>
  <si>
    <t>003VD</t>
  </si>
  <si>
    <t>004VD</t>
  </si>
  <si>
    <t>113106121R00</t>
  </si>
  <si>
    <t>113108305R00</t>
  </si>
  <si>
    <t>113109420R00</t>
  </si>
  <si>
    <t>122201102R00</t>
  </si>
  <si>
    <t>162701105R00</t>
  </si>
  <si>
    <t>162702199R00</t>
  </si>
  <si>
    <t>182301125R00</t>
  </si>
  <si>
    <t>56</t>
  </si>
  <si>
    <t>567211220R00</t>
  </si>
  <si>
    <t>564871111R00</t>
  </si>
  <si>
    <t>564851111R00</t>
  </si>
  <si>
    <t>57</t>
  </si>
  <si>
    <t>573211111R00</t>
  </si>
  <si>
    <t>577131111R00</t>
  </si>
  <si>
    <t>59</t>
  </si>
  <si>
    <t>596215040R00</t>
  </si>
  <si>
    <t>59245264</t>
  </si>
  <si>
    <t>592452655</t>
  </si>
  <si>
    <t>596215021R00</t>
  </si>
  <si>
    <t>59245268</t>
  </si>
  <si>
    <t>59245267</t>
  </si>
  <si>
    <t>91</t>
  </si>
  <si>
    <t>917862111R00</t>
  </si>
  <si>
    <t>59217472</t>
  </si>
  <si>
    <t>59217476</t>
  </si>
  <si>
    <t>59217480</t>
  </si>
  <si>
    <t>59217481</t>
  </si>
  <si>
    <t>59217331</t>
  </si>
  <si>
    <t>919735113R00</t>
  </si>
  <si>
    <t>H22</t>
  </si>
  <si>
    <t>998225111R00</t>
  </si>
  <si>
    <t>998225195R00</t>
  </si>
  <si>
    <t>998223011R00</t>
  </si>
  <si>
    <t>998223095R00</t>
  </si>
  <si>
    <t>998222011R00</t>
  </si>
  <si>
    <t>998222095R00</t>
  </si>
  <si>
    <t>998224111R00</t>
  </si>
  <si>
    <t>998224195R00</t>
  </si>
  <si>
    <t>M46</t>
  </si>
  <si>
    <t>460620006RT1</t>
  </si>
  <si>
    <t>S</t>
  </si>
  <si>
    <t>979094211R00</t>
  </si>
  <si>
    <t>979083117R00</t>
  </si>
  <si>
    <t>979083191R00</t>
  </si>
  <si>
    <t>979990112R00</t>
  </si>
  <si>
    <t>979990103R00</t>
  </si>
  <si>
    <t>286982133</t>
  </si>
  <si>
    <t>Stavební úpravy chodníku v ul. Nová</t>
  </si>
  <si>
    <t>Chodníky a vjezdy</t>
  </si>
  <si>
    <t>Liblice</t>
  </si>
  <si>
    <t>Zkrácený popis</t>
  </si>
  <si>
    <t>Rozměry</t>
  </si>
  <si>
    <t>Komunikace pro pěší - ul. Nová</t>
  </si>
  <si>
    <t>Všeobecné konstrukce a práce</t>
  </si>
  <si>
    <t>Geodetické zaměření - vytýčení stavby</t>
  </si>
  <si>
    <t>Zařízení staveniště-ocelové lávky</t>
  </si>
  <si>
    <t>Geodetické zaměření stavby - skutečné provedení</t>
  </si>
  <si>
    <t>Dopravně inženýrské opatření během realizace stavby (projektová dokumentace+materiál-SDZ+vyřízení)</t>
  </si>
  <si>
    <t>Přípravné a přidružené práce</t>
  </si>
  <si>
    <t>Rozebrání dlažeb z betonových dlaždic na sucho</t>
  </si>
  <si>
    <t>151+613,05-30*1,5   </t>
  </si>
  <si>
    <t>Odstranění asfaltové vrstvy pl.do 50 m2, tl. 5 cm</t>
  </si>
  <si>
    <t>20   </t>
  </si>
  <si>
    <t>Odstranění podkladu pl.nad 50 m2, beton, tl. 20 cm</t>
  </si>
  <si>
    <t>15   </t>
  </si>
  <si>
    <t>Odkopávky a prokopávky</t>
  </si>
  <si>
    <t>Odkopávky nezapažené v hor. 3 do 1000 m3</t>
  </si>
  <si>
    <t>(613,05+5,5)*0,2   Chodníky</t>
  </si>
  <si>
    <t>(181+69,2)*0,37   Vjezdy</t>
  </si>
  <si>
    <t>Přemístění výkopku</t>
  </si>
  <si>
    <t>Vodorovné přemístění výkopku z hor.1-4 do 10000 m</t>
  </si>
  <si>
    <t>Poplatek za skládku zeminy a kamení</t>
  </si>
  <si>
    <t>Povrchové úpravy terénu</t>
  </si>
  <si>
    <t>Rozprostření ornice, tl. 25-30 cm, do 500 m2, vč. materiálu</t>
  </si>
  <si>
    <t>Podkladní vrstvy komunikací a zpevněných ploch</t>
  </si>
  <si>
    <t>Podklad z prostého betonu tř. II  tloušťky 20 cm</t>
  </si>
  <si>
    <t>6*0,4*2   </t>
  </si>
  <si>
    <t>Podklad ze štěrkodrti po zhutnění tloušťky 30 cm (Vjezdy)</t>
  </si>
  <si>
    <t>Podklad ze štěrkodrti po zhutnění tloušťky 15 cm (chodník)</t>
  </si>
  <si>
    <t>(613,05+5,5)*0,2   </t>
  </si>
  <si>
    <t>Kryty štěrkových a živičných pozemních komunikací a zpevněných ploch</t>
  </si>
  <si>
    <t>Postřik živičný spojovací z asfaltu 0,8 kg/m2</t>
  </si>
  <si>
    <t>Beton asfalt. ACO 11+ obrusný, š. do 3 m, tl. 4 cm</t>
  </si>
  <si>
    <t>Dlažby a předlažby pozemních komunikací a zpevněných ploch</t>
  </si>
  <si>
    <t>Kladení zámkové dlažby tl. 8 cm do drtě tl. 4 cm (Vjezdy)</t>
  </si>
  <si>
    <t>181   Vjezdy</t>
  </si>
  <si>
    <t>69,2   Vjezdy - reliérní ZD</t>
  </si>
  <si>
    <t>Dlažba betonová červená pro nevidomé 20x10x8 cm</t>
  </si>
  <si>
    <t>Dlažba betonová přírodní 20x10x8 cm</t>
  </si>
  <si>
    <t>Kladení zámkové dlažby tl. 6 cm do drtě tl. 4 cm</t>
  </si>
  <si>
    <t>613,05+5,5   </t>
  </si>
  <si>
    <t>Dlažba betonová přírodní 20x10x6 cm</t>
  </si>
  <si>
    <t>613,05   </t>
  </si>
  <si>
    <t>Dlažba betonová červená pro nevidomé 20x10x6 cm</t>
  </si>
  <si>
    <t>5,5   </t>
  </si>
  <si>
    <t>Doplňující konstrukce a práce na pozemních komunikacích a zpevněných plochách</t>
  </si>
  <si>
    <t>Osazení stojat. obrub.bet. s opěrou,lože z C 16/20</t>
  </si>
  <si>
    <t>173+353+10+2+2   </t>
  </si>
  <si>
    <t>Obrubník silniční 1000/150/250 šedý</t>
  </si>
  <si>
    <t>Obrubník silniční nájezdový 1000/150/150 šedý</t>
  </si>
  <si>
    <t>Obrubník silniční přechodový L 1000/150/150-250</t>
  </si>
  <si>
    <t>Obrubník silniční přechodový P 1000/150/150-250</t>
  </si>
  <si>
    <t>Obrubník betonový 1000/50/200 mm šedý</t>
  </si>
  <si>
    <t>Řezání stávajícího živičného krytu tl. 10 - 15 cm</t>
  </si>
  <si>
    <t>Komunikace pozemní a letiště</t>
  </si>
  <si>
    <t>Přesun hmot, pozemní komunikace, kryt živičný</t>
  </si>
  <si>
    <t>Přesun hmot, komunik. živičné, přípl. dalších 5 km</t>
  </si>
  <si>
    <t>0,5*4   </t>
  </si>
  <si>
    <t>Přesun hmot, pozemní komunikace, kryt dlážděný</t>
  </si>
  <si>
    <t>Přesun hmot, komunik. dlážděné, přípl. dalších 5km</t>
  </si>
  <si>
    <t>170,78*2   </t>
  </si>
  <si>
    <t>Přesun hmot, pozemní komunikace, kryt z kameniva</t>
  </si>
  <si>
    <t>Přesun hmot, komunikace z kameniva, dalších 5 km</t>
  </si>
  <si>
    <t>91,95*2   </t>
  </si>
  <si>
    <t>Přesun hmot, pozemní komunikace, kryt betonový</t>
  </si>
  <si>
    <t>Přesun hmot, komunikace beton. přípl. dalších 5 km</t>
  </si>
  <si>
    <t>2,43*2   </t>
  </si>
  <si>
    <t>Zemní práce při montážích</t>
  </si>
  <si>
    <t>Osetí povrchu trávou, včetně dodávky osiva</t>
  </si>
  <si>
    <t>Přesuny sutí</t>
  </si>
  <si>
    <t>Nakládání nebo překládání vybourané suti</t>
  </si>
  <si>
    <t>Vodorovné přemístění suti na skládku do 6000 m</t>
  </si>
  <si>
    <t>Příplatek za dalších započatých 1000 m nad 6000 m</t>
  </si>
  <si>
    <t>108,63*4   </t>
  </si>
  <si>
    <t>Poplatek za skládku suti-obal.kam.-asfalt do 30x30</t>
  </si>
  <si>
    <t>Poplatek za skládku suti - beton do 30x30 cm</t>
  </si>
  <si>
    <t>Ostatní materiál</t>
  </si>
  <si>
    <t>Žlab odvodňovací Recyfix STD 100, žlab 01, kryt Zn oka 30x10, 1 m, A15+</t>
  </si>
  <si>
    <t>19*2   </t>
  </si>
  <si>
    <t>Doba výstavby:</t>
  </si>
  <si>
    <t>Začátek výstavby:</t>
  </si>
  <si>
    <t>Konec výstavby:</t>
  </si>
  <si>
    <t>Zpracováno dne:</t>
  </si>
  <si>
    <t>MJ</t>
  </si>
  <si>
    <t>kpl</t>
  </si>
  <si>
    <t>m2</t>
  </si>
  <si>
    <t>m3</t>
  </si>
  <si>
    <t>m</t>
  </si>
  <si>
    <t>kus</t>
  </si>
  <si>
    <t>t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</si>
  <si>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</si>
  <si>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</si>
  <si>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</si>
  <si>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</si>
  <si>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</si>
  <si>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</si>
  <si>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</si>
  <si>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</si>
  <si>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</si>
  <si>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</si>
  <si>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Město Český Brod</t>
  </si>
  <si>
    <t>Aleš Jambor, Havelcova 70, 280 02 Kolín III</t>
  </si>
  <si>
    <t> </t>
  </si>
  <si>
    <t>Montáž</t>
  </si>
  <si>
    <t>Celkem</t>
  </si>
  <si>
    <t>Hmotnost (t)</t>
  </si>
  <si>
    <t>Jednot.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</si>
  <si>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</si>
  <si>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</si>
  <si>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</si>
  <si>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</si>
  <si>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</si>
  <si>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</si>
  <si>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</si>
  <si>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</si>
  <si>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</si>
  <si>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</si>
  <si>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</si>
  <si>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</si>
  <si>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</si>
  <si>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</si>
  <si>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</si>
  <si>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16_</t>
  </si>
  <si>
    <t>18_</t>
  </si>
  <si>
    <t>56_</t>
  </si>
  <si>
    <t>57_</t>
  </si>
  <si>
    <t>59_</t>
  </si>
  <si>
    <t>91_</t>
  </si>
  <si>
    <t>H22_</t>
  </si>
  <si>
    <t>M46_</t>
  </si>
  <si>
    <t>S_</t>
  </si>
  <si>
    <t>Z99999_</t>
  </si>
  <si>
    <t>SO01_0_</t>
  </si>
  <si>
    <t>SO01_1_</t>
  </si>
  <si>
    <t>SO01_5_</t>
  </si>
  <si>
    <t>SO01_9_</t>
  </si>
  <si>
    <t>SO01_Z_</t>
  </si>
  <si>
    <t>SO01_</t>
  </si>
  <si>
    <t>MAT</t>
  </si>
  <si>
    <t>WORK</t>
  </si>
  <si>
    <t>CELK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</si>
  <si>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</si>
  <si>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</si>
  <si>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</si>
  <si>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</si>
  <si>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</si>
  <si>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</si>
  <si>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</si>
  <si>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</si>
  <si>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</si>
  <si>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</si>
  <si>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</si>
  <si>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</si>
  <si>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</si>
  <si>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</si>
  <si>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</si>
  <si>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</si>
  <si>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</si>
  <si>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</si>
  <si>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</si>
  <si>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</si>
  <si>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</si>
  <si>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</si>
  <si>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</si>
  <si>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</si>
  <si>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</si>
  <si>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</si>
  <si>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</si>
  <si>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</si>
  <si>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</si>
  <si>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</si>
  <si>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</si>
  <si>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</si>
  <si>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</si>
  <si>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</si>
  <si>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</si>
  <si>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</si>
  <si>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</si>
  <si>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</si>
  <si>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</si>
  <si>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</si>
  <si>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</si>
  <si>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</si>
  <si>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</si>
  <si>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</si>
  <si>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</si>
  <si>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</si>
  <si>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</si>
  <si>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</si>
  <si>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</si>
  <si>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</si>
  <si>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74429884/CZ8203210796</t>
  </si>
  <si>
    <t>Rozpočtová rezerva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</si>
</sst>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/>
      <right style="medium"/>
      <top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1" fillId="34" borderId="22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3" fillId="0" borderId="22" xfId="0" applyNumberFormat="1" applyFont="1" applyFill="1" applyBorder="1" applyAlignment="1" applyProtection="1">
      <alignment horizontal="right" vertical="center"/>
      <protection/>
    </xf>
    <xf numFmtId="49" fontId="13" fillId="0" borderId="22" xfId="0" applyNumberFormat="1" applyFont="1" applyFill="1" applyBorder="1" applyAlignment="1" applyProtection="1">
      <alignment horizontal="right"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2" fillId="34" borderId="3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35" borderId="33" xfId="0" applyNumberFormat="1" applyFont="1" applyFill="1" applyBorder="1" applyAlignment="1" applyProtection="1">
      <alignment horizontal="left" vertical="center"/>
      <protection/>
    </xf>
    <xf numFmtId="49" fontId="3" fillId="35" borderId="3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" fontId="3" fillId="35" borderId="33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35" borderId="37" xfId="0" applyNumberFormat="1" applyFont="1" applyFill="1" applyBorder="1" applyAlignment="1" applyProtection="1">
      <alignment horizontal="right" vertical="center"/>
      <protection/>
    </xf>
    <xf numFmtId="49" fontId="3" fillId="35" borderId="33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49" fontId="14" fillId="0" borderId="49" xfId="0" applyNumberFormat="1" applyFont="1" applyFill="1" applyBorder="1" applyAlignment="1" applyProtection="1">
      <alignment horizontal="left" vertical="center"/>
      <protection/>
    </xf>
    <xf numFmtId="0" fontId="14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49" xfId="0" applyNumberFormat="1" applyFont="1" applyFill="1" applyBorder="1" applyAlignment="1" applyProtection="1">
      <alignment horizontal="left" vertical="center"/>
      <protection/>
    </xf>
    <xf numFmtId="0" fontId="13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34" borderId="49" xfId="0" applyNumberFormat="1" applyFont="1" applyFill="1" applyBorder="1" applyAlignment="1" applyProtection="1">
      <alignment horizontal="left" vertical="center"/>
      <protection/>
    </xf>
    <xf numFmtId="0" fontId="12" fillId="34" borderId="48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5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52" xfId="0" applyNumberFormat="1" applyFont="1" applyFill="1" applyBorder="1" applyAlignment="1" applyProtection="1">
      <alignment horizontal="left" vertical="center"/>
      <protection/>
    </xf>
    <xf numFmtId="49" fontId="13" fillId="0" borderId="53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54" xfId="0" applyNumberFormat="1" applyFont="1" applyFill="1" applyBorder="1" applyAlignment="1" applyProtection="1">
      <alignment horizontal="left" vertical="center"/>
      <protection/>
    </xf>
    <xf numFmtId="49" fontId="14" fillId="0" borderId="49" xfId="0" applyNumberFormat="1" applyFont="1" applyFill="1" applyBorder="1" applyAlignment="1" applyProtection="1">
      <alignment horizontal="left" vertical="center"/>
      <protection/>
    </xf>
    <xf numFmtId="0" fontId="14" fillId="0" borderId="30" xfId="0" applyNumberFormat="1" applyFont="1" applyFill="1" applyBorder="1" applyAlignment="1" applyProtection="1">
      <alignment horizontal="left" vertical="center"/>
      <protection/>
    </xf>
    <xf numFmtId="9" fontId="1" fillId="0" borderId="40" xfId="0" applyNumberFormat="1" applyFont="1" applyFill="1" applyBorder="1" applyAlignment="1" applyProtection="1">
      <alignment vertical="center"/>
      <protection/>
    </xf>
    <xf numFmtId="4" fontId="1" fillId="16" borderId="0" xfId="0" applyNumberFormat="1" applyFont="1" applyFill="1" applyBorder="1" applyAlignment="1" applyProtection="1">
      <alignment horizontal="right" vertical="center"/>
      <protection locked="0"/>
    </xf>
    <xf numFmtId="4" fontId="6" fillId="16" borderId="0" xfId="0" applyNumberFormat="1" applyFont="1" applyFill="1" applyBorder="1" applyAlignment="1" applyProtection="1">
      <alignment horizontal="right" vertical="center"/>
      <protection locked="0"/>
    </xf>
    <xf numFmtId="49" fontId="1" fillId="16" borderId="0" xfId="0" applyNumberFormat="1" applyFont="1" applyFill="1" applyBorder="1" applyAlignment="1" applyProtection="1">
      <alignment horizontal="left" vertical="center"/>
      <protection locked="0"/>
    </xf>
    <xf numFmtId="0" fontId="1" fillId="16" borderId="0" xfId="0" applyNumberFormat="1" applyFont="1" applyFill="1" applyBorder="1" applyAlignment="1" applyProtection="1">
      <alignment horizontal="left" vertical="center"/>
      <protection locked="0"/>
    </xf>
    <xf numFmtId="0" fontId="1" fillId="16" borderId="29" xfId="0" applyNumberFormat="1" applyFont="1" applyFill="1" applyBorder="1" applyAlignment="1" applyProtection="1">
      <alignment horizontal="left" vertical="center"/>
      <protection locked="0"/>
    </xf>
    <xf numFmtId="0" fontId="1" fillId="16" borderId="0" xfId="0" applyNumberFormat="1" applyFont="1" applyFill="1" applyBorder="1" applyAlignment="1" applyProtection="1">
      <alignment horizontal="left" vertical="center" wrapText="1"/>
      <protection locked="0"/>
    </xf>
    <xf numFmtId="0" fontId="1" fillId="16" borderId="42" xfId="0" applyNumberFormat="1" applyFont="1" applyFill="1" applyBorder="1" applyAlignment="1" applyProtection="1">
      <alignment horizontal="left" vertical="center"/>
      <protection locked="0"/>
    </xf>
    <xf numFmtId="0" fontId="1" fillId="16" borderId="43" xfId="0" applyNumberFormat="1" applyFont="1" applyFill="1" applyBorder="1" applyAlignment="1" applyProtection="1">
      <alignment horizontal="left" vertical="center"/>
      <protection locked="0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20" sqref="C2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49"/>
      <c r="B1" s="4"/>
      <c r="C1" s="93" t="s">
        <v>272</v>
      </c>
      <c r="D1" s="71"/>
      <c r="E1" s="71"/>
      <c r="F1" s="71"/>
      <c r="G1" s="71"/>
      <c r="H1" s="71"/>
      <c r="I1" s="71"/>
    </row>
    <row r="2" spans="1:10" ht="12.75">
      <c r="A2" s="72" t="s">
        <v>1</v>
      </c>
      <c r="B2" s="73"/>
      <c r="C2" s="76" t="str">
        <f>'Stavební rozpočet'!D2</f>
        <v>Stavební úpravy chodníku v ul. Nová</v>
      </c>
      <c r="D2" s="92"/>
      <c r="E2" s="79" t="s">
        <v>203</v>
      </c>
      <c r="F2" s="79" t="str">
        <f>'Stavební rozpočet'!I2</f>
        <v>Město Český Brod</v>
      </c>
      <c r="G2" s="73"/>
      <c r="H2" s="79" t="s">
        <v>297</v>
      </c>
      <c r="I2" s="94"/>
      <c r="J2" s="20"/>
    </row>
    <row r="3" spans="1:10" ht="12.75">
      <c r="A3" s="74"/>
      <c r="B3" s="75"/>
      <c r="C3" s="77"/>
      <c r="D3" s="77"/>
      <c r="E3" s="75"/>
      <c r="F3" s="75"/>
      <c r="G3" s="75"/>
      <c r="H3" s="75"/>
      <c r="I3" s="81"/>
      <c r="J3" s="20"/>
    </row>
    <row r="4" spans="1:10" ht="12.75">
      <c r="A4" s="82" t="s">
        <v>2</v>
      </c>
      <c r="B4" s="75"/>
      <c r="C4" s="83" t="str">
        <f>'Stavební rozpočet'!D4</f>
        <v>Chodníky a vjezdy</v>
      </c>
      <c r="D4" s="75"/>
      <c r="E4" s="83" t="s">
        <v>204</v>
      </c>
      <c r="F4" s="83" t="str">
        <f>'Stavební rozpočet'!I4</f>
        <v>Aleš Jambor, Havelcova 70, 280 02 Kolín III</v>
      </c>
      <c r="G4" s="75"/>
      <c r="H4" s="83" t="s">
        <v>297</v>
      </c>
      <c r="I4" s="95" t="s">
        <v>301</v>
      </c>
      <c r="J4" s="20"/>
    </row>
    <row r="5" spans="1:10" ht="12.75">
      <c r="A5" s="74"/>
      <c r="B5" s="75"/>
      <c r="C5" s="75"/>
      <c r="D5" s="75"/>
      <c r="E5" s="75"/>
      <c r="F5" s="75"/>
      <c r="G5" s="75"/>
      <c r="H5" s="75"/>
      <c r="I5" s="81"/>
      <c r="J5" s="20"/>
    </row>
    <row r="6" spans="1:10" ht="12.75">
      <c r="A6" s="82" t="s">
        <v>3</v>
      </c>
      <c r="B6" s="75"/>
      <c r="C6" s="83" t="str">
        <f>'Stavební rozpočet'!D6</f>
        <v>Liblice</v>
      </c>
      <c r="D6" s="75"/>
      <c r="E6" s="83" t="s">
        <v>205</v>
      </c>
      <c r="F6" s="83" t="str">
        <f>'Stavební rozpočet'!I6</f>
        <v> </v>
      </c>
      <c r="G6" s="75"/>
      <c r="H6" s="83" t="s">
        <v>297</v>
      </c>
      <c r="I6" s="95"/>
      <c r="J6" s="20"/>
    </row>
    <row r="7" spans="1:10" ht="12.75">
      <c r="A7" s="74"/>
      <c r="B7" s="75"/>
      <c r="C7" s="75"/>
      <c r="D7" s="75"/>
      <c r="E7" s="75"/>
      <c r="F7" s="75"/>
      <c r="G7" s="75"/>
      <c r="H7" s="75"/>
      <c r="I7" s="81"/>
      <c r="J7" s="20"/>
    </row>
    <row r="8" spans="1:10" ht="12.75">
      <c r="A8" s="82" t="s">
        <v>190</v>
      </c>
      <c r="B8" s="75"/>
      <c r="C8" s="83">
        <f>'Stavební rozpočet'!G4</f>
        <v>0</v>
      </c>
      <c r="D8" s="75"/>
      <c r="E8" s="83" t="s">
        <v>191</v>
      </c>
      <c r="F8" s="83" t="str">
        <f>'Stavební rozpočet'!G6</f>
        <v> </v>
      </c>
      <c r="G8" s="75"/>
      <c r="H8" s="84" t="s">
        <v>298</v>
      </c>
      <c r="I8" s="95" t="s">
        <v>50</v>
      </c>
      <c r="J8" s="20"/>
    </row>
    <row r="9" spans="1:10" ht="12.75">
      <c r="A9" s="74"/>
      <c r="B9" s="75"/>
      <c r="C9" s="75"/>
      <c r="D9" s="75"/>
      <c r="E9" s="75"/>
      <c r="F9" s="75"/>
      <c r="G9" s="75"/>
      <c r="H9" s="75"/>
      <c r="I9" s="81"/>
      <c r="J9" s="20"/>
    </row>
    <row r="10" spans="1:10" ht="12.75">
      <c r="A10" s="82" t="s">
        <v>4</v>
      </c>
      <c r="B10" s="75"/>
      <c r="C10" s="83" t="str">
        <f>'Stavební rozpočet'!D8</f>
        <v> </v>
      </c>
      <c r="D10" s="75"/>
      <c r="E10" s="83" t="s">
        <v>206</v>
      </c>
      <c r="F10" s="83">
        <f>'Stavební rozpočet'!I8</f>
        <v>0</v>
      </c>
      <c r="G10" s="75"/>
      <c r="H10" s="84" t="s">
        <v>299</v>
      </c>
      <c r="I10" s="98" t="str">
        <f>'Stavební rozpočet'!G8</f>
        <v> </v>
      </c>
      <c r="J10" s="20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9"/>
      <c r="J11" s="20"/>
    </row>
    <row r="12" spans="1:9" ht="23.25" customHeight="1">
      <c r="A12" s="100" t="s">
        <v>258</v>
      </c>
      <c r="B12" s="101"/>
      <c r="C12" s="101"/>
      <c r="D12" s="101"/>
      <c r="E12" s="101"/>
      <c r="F12" s="101"/>
      <c r="G12" s="101"/>
      <c r="H12" s="101"/>
      <c r="I12" s="101"/>
    </row>
    <row r="13" spans="1:10" ht="26.25" customHeight="1">
      <c r="A13" s="35" t="s">
        <v>259</v>
      </c>
      <c r="B13" s="102" t="s">
        <v>270</v>
      </c>
      <c r="C13" s="103"/>
      <c r="D13" s="35" t="s">
        <v>273</v>
      </c>
      <c r="E13" s="102" t="s">
        <v>282</v>
      </c>
      <c r="F13" s="103"/>
      <c r="G13" s="35" t="s">
        <v>283</v>
      </c>
      <c r="H13" s="102" t="s">
        <v>300</v>
      </c>
      <c r="I13" s="103"/>
      <c r="J13" s="20"/>
    </row>
    <row r="14" spans="1:10" ht="15" customHeight="1">
      <c r="A14" s="36" t="s">
        <v>260</v>
      </c>
      <c r="B14" s="40" t="s">
        <v>271</v>
      </c>
      <c r="C14" s="43">
        <f>SUM('Stavební rozpočet'!AB12:AB93)</f>
        <v>0</v>
      </c>
      <c r="D14" s="104" t="s">
        <v>274</v>
      </c>
      <c r="E14" s="105"/>
      <c r="F14" s="43">
        <v>0</v>
      </c>
      <c r="G14" s="104" t="s">
        <v>284</v>
      </c>
      <c r="H14" s="105"/>
      <c r="I14" s="43">
        <v>0</v>
      </c>
      <c r="J14" s="20"/>
    </row>
    <row r="15" spans="1:10" ht="15" customHeight="1">
      <c r="A15" s="37"/>
      <c r="B15" s="40" t="s">
        <v>213</v>
      </c>
      <c r="C15" s="43">
        <f>SUM('Stavební rozpočet'!AC12:AC93)</f>
        <v>0</v>
      </c>
      <c r="D15" s="104" t="s">
        <v>275</v>
      </c>
      <c r="E15" s="105"/>
      <c r="F15" s="43">
        <v>0</v>
      </c>
      <c r="G15" s="104" t="s">
        <v>285</v>
      </c>
      <c r="H15" s="105"/>
      <c r="I15" s="43">
        <v>0</v>
      </c>
      <c r="J15" s="20"/>
    </row>
    <row r="16" spans="1:10" ht="15" customHeight="1">
      <c r="A16" s="36" t="s">
        <v>261</v>
      </c>
      <c r="B16" s="40" t="s">
        <v>271</v>
      </c>
      <c r="C16" s="43">
        <f>SUM('Stavební rozpočet'!AD12:AD93)</f>
        <v>0</v>
      </c>
      <c r="D16" s="104" t="s">
        <v>276</v>
      </c>
      <c r="E16" s="105"/>
      <c r="F16" s="43">
        <v>0</v>
      </c>
      <c r="G16" s="104" t="s">
        <v>286</v>
      </c>
      <c r="H16" s="105"/>
      <c r="I16" s="43">
        <v>0</v>
      </c>
      <c r="J16" s="20"/>
    </row>
    <row r="17" spans="1:10" ht="15" customHeight="1">
      <c r="A17" s="37"/>
      <c r="B17" s="40" t="s">
        <v>213</v>
      </c>
      <c r="C17" s="43">
        <f>SUM('Stavební rozpočet'!AE12:AE93)</f>
        <v>0</v>
      </c>
      <c r="D17" s="104"/>
      <c r="E17" s="105"/>
      <c r="F17" s="44"/>
      <c r="G17" s="104" t="s">
        <v>287</v>
      </c>
      <c r="H17" s="105"/>
      <c r="I17" s="43">
        <v>0</v>
      </c>
      <c r="J17" s="20"/>
    </row>
    <row r="18" spans="1:10" ht="15" customHeight="1">
      <c r="A18" s="36" t="s">
        <v>262</v>
      </c>
      <c r="B18" s="40" t="s">
        <v>271</v>
      </c>
      <c r="C18" s="43">
        <f>SUM('Stavební rozpočet'!AF12:AF93)</f>
        <v>0</v>
      </c>
      <c r="D18" s="104"/>
      <c r="E18" s="105"/>
      <c r="F18" s="44"/>
      <c r="G18" s="104" t="s">
        <v>288</v>
      </c>
      <c r="H18" s="105"/>
      <c r="I18" s="43">
        <v>0</v>
      </c>
      <c r="J18" s="20"/>
    </row>
    <row r="19" spans="1:10" ht="15" customHeight="1">
      <c r="A19" s="37"/>
      <c r="B19" s="40" t="s">
        <v>213</v>
      </c>
      <c r="C19" s="43">
        <f>SUM('Stavební rozpočet'!AG12:AG93)</f>
        <v>0</v>
      </c>
      <c r="D19" s="104"/>
      <c r="E19" s="105"/>
      <c r="F19" s="44"/>
      <c r="G19" s="104" t="s">
        <v>289</v>
      </c>
      <c r="H19" s="105"/>
      <c r="I19" s="43">
        <v>0</v>
      </c>
      <c r="J19" s="20"/>
    </row>
    <row r="20" spans="1:10" ht="15" customHeight="1">
      <c r="A20" s="106" t="s">
        <v>186</v>
      </c>
      <c r="B20" s="107"/>
      <c r="C20" s="43">
        <f>SUM('Stavební rozpočet'!AH12:AH93)</f>
        <v>0</v>
      </c>
      <c r="D20" s="104"/>
      <c r="E20" s="105"/>
      <c r="F20" s="44"/>
      <c r="G20" s="104"/>
      <c r="H20" s="105"/>
      <c r="I20" s="44"/>
      <c r="J20" s="20"/>
    </row>
    <row r="21" spans="1:10" ht="15" customHeight="1">
      <c r="A21" s="106" t="s">
        <v>263</v>
      </c>
      <c r="B21" s="107"/>
      <c r="C21" s="43">
        <f>SUM('Stavební rozpočet'!Z12:Z93)</f>
        <v>0</v>
      </c>
      <c r="D21" s="104"/>
      <c r="E21" s="105"/>
      <c r="F21" s="44"/>
      <c r="G21" s="104"/>
      <c r="H21" s="105"/>
      <c r="I21" s="44"/>
      <c r="J21" s="20"/>
    </row>
    <row r="22" spans="1:10" ht="16.5" customHeight="1">
      <c r="A22" s="106" t="s">
        <v>264</v>
      </c>
      <c r="B22" s="107"/>
      <c r="C22" s="43">
        <f>ROUND(SUM(C14:C21),1)</f>
        <v>0</v>
      </c>
      <c r="D22" s="106" t="s">
        <v>277</v>
      </c>
      <c r="E22" s="107"/>
      <c r="F22" s="43">
        <f>SUM(F14:F21)</f>
        <v>0</v>
      </c>
      <c r="G22" s="106" t="s">
        <v>290</v>
      </c>
      <c r="H22" s="107"/>
      <c r="I22" s="43">
        <f>SUM(I14:I21)</f>
        <v>0</v>
      </c>
      <c r="J22" s="20"/>
    </row>
    <row r="23" spans="1:10" ht="15" customHeight="1">
      <c r="A23" s="119" t="s">
        <v>302</v>
      </c>
      <c r="B23" s="120"/>
      <c r="C23" s="121">
        <v>0</v>
      </c>
      <c r="D23" s="106" t="s">
        <v>278</v>
      </c>
      <c r="E23" s="107"/>
      <c r="F23" s="45">
        <v>0</v>
      </c>
      <c r="G23" s="106" t="s">
        <v>291</v>
      </c>
      <c r="H23" s="107"/>
      <c r="I23" s="43">
        <v>0</v>
      </c>
      <c r="J23" s="20"/>
    </row>
    <row r="24" spans="4:10" ht="15" customHeight="1">
      <c r="D24" s="5"/>
      <c r="E24" s="5"/>
      <c r="F24" s="46"/>
      <c r="G24" s="106" t="s">
        <v>292</v>
      </c>
      <c r="H24" s="107"/>
      <c r="I24" s="43">
        <v>0</v>
      </c>
      <c r="J24" s="20"/>
    </row>
    <row r="25" spans="6:10" ht="15" customHeight="1">
      <c r="F25" s="47"/>
      <c r="G25" s="106" t="s">
        <v>293</v>
      </c>
      <c r="H25" s="107"/>
      <c r="I25" s="43">
        <v>0</v>
      </c>
      <c r="J25" s="20"/>
    </row>
    <row r="26" spans="1:9" ht="12.75">
      <c r="A26" s="4"/>
      <c r="B26" s="4"/>
      <c r="C26" s="4"/>
      <c r="G26" s="5"/>
      <c r="H26" s="5"/>
      <c r="I26" s="5"/>
    </row>
    <row r="27" spans="1:9" ht="15" customHeight="1">
      <c r="A27" s="108" t="s">
        <v>265</v>
      </c>
      <c r="B27" s="109"/>
      <c r="C27" s="48">
        <f>ROUND(SUM('Stavební rozpočet'!AJ12:AJ93),1)</f>
        <v>0</v>
      </c>
      <c r="D27" s="42"/>
      <c r="E27" s="4"/>
      <c r="F27" s="4"/>
      <c r="G27" s="4"/>
      <c r="H27" s="4"/>
      <c r="I27" s="4"/>
    </row>
    <row r="28" spans="1:10" ht="15" customHeight="1">
      <c r="A28" s="108" t="s">
        <v>266</v>
      </c>
      <c r="B28" s="109"/>
      <c r="C28" s="48">
        <f>ROUND(SUM('Stavební rozpočet'!AK12:AK93),1)</f>
        <v>0</v>
      </c>
      <c r="D28" s="108" t="s">
        <v>279</v>
      </c>
      <c r="E28" s="109"/>
      <c r="F28" s="48">
        <f>ROUND(C28*(15/100),2)</f>
        <v>0</v>
      </c>
      <c r="G28" s="108" t="s">
        <v>294</v>
      </c>
      <c r="H28" s="109"/>
      <c r="I28" s="48">
        <f>ROUND(SUM(C27:C29),1)</f>
        <v>0</v>
      </c>
      <c r="J28" s="20"/>
    </row>
    <row r="29" spans="1:10" ht="15" customHeight="1">
      <c r="A29" s="108" t="s">
        <v>267</v>
      </c>
      <c r="B29" s="109"/>
      <c r="C29" s="48">
        <f>ROUND(SUM('Stavební rozpočet'!AL12:AL93)+(F22+I22+F23+I23+I24+I25),1)</f>
        <v>0</v>
      </c>
      <c r="D29" s="108" t="s">
        <v>280</v>
      </c>
      <c r="E29" s="109"/>
      <c r="F29" s="48">
        <f>ROUND(C29*(21/100),2)</f>
        <v>0</v>
      </c>
      <c r="G29" s="108" t="s">
        <v>295</v>
      </c>
      <c r="H29" s="109"/>
      <c r="I29" s="48">
        <f>ROUND(SUM(F28:F29)+I28,1)</f>
        <v>0</v>
      </c>
      <c r="J29" s="20"/>
    </row>
    <row r="30" spans="1:9" ht="12.75">
      <c r="A30" s="38"/>
      <c r="B30" s="38"/>
      <c r="C30" s="38"/>
      <c r="D30" s="38"/>
      <c r="E30" s="38"/>
      <c r="F30" s="38"/>
      <c r="G30" s="38"/>
      <c r="H30" s="38"/>
      <c r="I30" s="38"/>
    </row>
    <row r="31" spans="1:10" ht="14.25" customHeight="1">
      <c r="A31" s="110" t="s">
        <v>268</v>
      </c>
      <c r="B31" s="111"/>
      <c r="C31" s="112"/>
      <c r="D31" s="110" t="s">
        <v>281</v>
      </c>
      <c r="E31" s="111"/>
      <c r="F31" s="112"/>
      <c r="G31" s="110" t="s">
        <v>296</v>
      </c>
      <c r="H31" s="111"/>
      <c r="I31" s="112"/>
      <c r="J31" s="21"/>
    </row>
    <row r="32" spans="1:10" ht="14.25" customHeight="1">
      <c r="A32" s="113"/>
      <c r="B32" s="114"/>
      <c r="C32" s="115"/>
      <c r="D32" s="113"/>
      <c r="E32" s="114"/>
      <c r="F32" s="115"/>
      <c r="G32" s="113"/>
      <c r="H32" s="114"/>
      <c r="I32" s="115"/>
      <c r="J32" s="21"/>
    </row>
    <row r="33" spans="1:10" ht="14.25" customHeight="1">
      <c r="A33" s="113"/>
      <c r="B33" s="114"/>
      <c r="C33" s="115"/>
      <c r="D33" s="113"/>
      <c r="E33" s="114"/>
      <c r="F33" s="115"/>
      <c r="G33" s="113"/>
      <c r="H33" s="114"/>
      <c r="I33" s="115"/>
      <c r="J33" s="21"/>
    </row>
    <row r="34" spans="1:10" ht="14.25" customHeight="1">
      <c r="A34" s="113"/>
      <c r="B34" s="114"/>
      <c r="C34" s="115"/>
      <c r="D34" s="113"/>
      <c r="E34" s="114"/>
      <c r="F34" s="115"/>
      <c r="G34" s="113"/>
      <c r="H34" s="114"/>
      <c r="I34" s="115"/>
      <c r="J34" s="21"/>
    </row>
    <row r="35" spans="1:10" ht="14.25" customHeight="1">
      <c r="A35" s="116" t="s">
        <v>269</v>
      </c>
      <c r="B35" s="117"/>
      <c r="C35" s="118"/>
      <c r="D35" s="116" t="s">
        <v>269</v>
      </c>
      <c r="E35" s="117"/>
      <c r="F35" s="118"/>
      <c r="G35" s="116" t="s">
        <v>269</v>
      </c>
      <c r="H35" s="117"/>
      <c r="I35" s="118"/>
      <c r="J35" s="21"/>
    </row>
    <row r="36" spans="1:9" ht="11.25" customHeight="1">
      <c r="A36" s="39" t="s">
        <v>51</v>
      </c>
      <c r="B36" s="41"/>
      <c r="C36" s="41"/>
      <c r="D36" s="41"/>
      <c r="E36" s="41"/>
      <c r="F36" s="41"/>
      <c r="G36" s="41"/>
      <c r="H36" s="41"/>
      <c r="I36" s="41"/>
    </row>
    <row r="37" spans="1:9" ht="12.75">
      <c r="A37" s="83"/>
      <c r="B37" s="75"/>
      <c r="C37" s="75"/>
      <c r="D37" s="75"/>
      <c r="E37" s="75"/>
      <c r="F37" s="75"/>
      <c r="G37" s="75"/>
      <c r="H37" s="75"/>
      <c r="I37" s="75"/>
    </row>
  </sheetData>
  <sheetProtection password="ED26" sheet="1" objects="1" scenarios="1"/>
  <mergeCells count="84">
    <mergeCell ref="A37:I37"/>
    <mergeCell ref="A23:B23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15" sqref="D15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0" t="s">
        <v>251</v>
      </c>
      <c r="B1" s="71"/>
      <c r="C1" s="71"/>
      <c r="D1" s="71"/>
      <c r="E1" s="71"/>
      <c r="F1" s="71"/>
      <c r="G1" s="71"/>
    </row>
    <row r="2" spans="1:8" ht="12.75">
      <c r="A2" s="72" t="s">
        <v>1</v>
      </c>
      <c r="B2" s="76" t="str">
        <f>'Stavební rozpočet'!D2</f>
        <v>Stavební úpravy chodníku v ul. Nová</v>
      </c>
      <c r="C2" s="92"/>
      <c r="D2" s="79" t="s">
        <v>203</v>
      </c>
      <c r="E2" s="79" t="str">
        <f>'Stavební rozpočet'!I2</f>
        <v>Město Český Brod</v>
      </c>
      <c r="F2" s="73"/>
      <c r="G2" s="80"/>
      <c r="H2" s="20"/>
    </row>
    <row r="3" spans="1:8" ht="12.75">
      <c r="A3" s="74"/>
      <c r="B3" s="77"/>
      <c r="C3" s="77"/>
      <c r="D3" s="75"/>
      <c r="E3" s="75"/>
      <c r="F3" s="75"/>
      <c r="G3" s="81"/>
      <c r="H3" s="20"/>
    </row>
    <row r="4" spans="1:8" ht="12.75">
      <c r="A4" s="82" t="s">
        <v>2</v>
      </c>
      <c r="B4" s="83" t="str">
        <f>'Stavební rozpočet'!D4</f>
        <v>Chodníky a vjezdy</v>
      </c>
      <c r="C4" s="75"/>
      <c r="D4" s="83" t="s">
        <v>204</v>
      </c>
      <c r="E4" s="83" t="str">
        <f>'Stavební rozpočet'!I4</f>
        <v>Aleš Jambor, Havelcova 70, 280 02 Kolín III</v>
      </c>
      <c r="F4" s="75"/>
      <c r="G4" s="81"/>
      <c r="H4" s="20"/>
    </row>
    <row r="5" spans="1:8" ht="12.75">
      <c r="A5" s="74"/>
      <c r="B5" s="75"/>
      <c r="C5" s="75"/>
      <c r="D5" s="75"/>
      <c r="E5" s="75"/>
      <c r="F5" s="75"/>
      <c r="G5" s="81"/>
      <c r="H5" s="20"/>
    </row>
    <row r="6" spans="1:8" ht="12.75">
      <c r="A6" s="82" t="s">
        <v>3</v>
      </c>
      <c r="B6" s="83" t="str">
        <f>'Stavební rozpočet'!D6</f>
        <v>Liblice</v>
      </c>
      <c r="C6" s="75"/>
      <c r="D6" s="83" t="s">
        <v>205</v>
      </c>
      <c r="E6" s="83" t="str">
        <f>'Stavební rozpočet'!I6</f>
        <v> </v>
      </c>
      <c r="F6" s="75"/>
      <c r="G6" s="81"/>
      <c r="H6" s="20"/>
    </row>
    <row r="7" spans="1:8" ht="12.75">
      <c r="A7" s="74"/>
      <c r="B7" s="75"/>
      <c r="C7" s="75"/>
      <c r="D7" s="75"/>
      <c r="E7" s="75"/>
      <c r="F7" s="75"/>
      <c r="G7" s="81"/>
      <c r="H7" s="20"/>
    </row>
    <row r="8" spans="1:8" ht="12.75">
      <c r="A8" s="82" t="s">
        <v>206</v>
      </c>
      <c r="B8" s="83">
        <f>'Stavební rozpočet'!I8</f>
        <v>0</v>
      </c>
      <c r="C8" s="75"/>
      <c r="D8" s="84" t="s">
        <v>192</v>
      </c>
      <c r="E8" s="83" t="str">
        <f>'Stavební rozpočet'!G8</f>
        <v> </v>
      </c>
      <c r="F8" s="75"/>
      <c r="G8" s="81"/>
      <c r="H8" s="20"/>
    </row>
    <row r="9" spans="1:8" ht="12.75">
      <c r="A9" s="85"/>
      <c r="B9" s="86"/>
      <c r="C9" s="86"/>
      <c r="D9" s="86"/>
      <c r="E9" s="86"/>
      <c r="F9" s="86"/>
      <c r="G9" s="87"/>
      <c r="H9" s="20"/>
    </row>
    <row r="10" spans="1:8" ht="12.75">
      <c r="A10" s="26" t="s">
        <v>52</v>
      </c>
      <c r="B10" s="28" t="s">
        <v>54</v>
      </c>
      <c r="C10" s="29" t="s">
        <v>110</v>
      </c>
      <c r="D10" s="30" t="s">
        <v>252</v>
      </c>
      <c r="E10" s="30" t="s">
        <v>253</v>
      </c>
      <c r="F10" s="30" t="s">
        <v>254</v>
      </c>
      <c r="G10" s="32" t="s">
        <v>255</v>
      </c>
      <c r="H10" s="21"/>
    </row>
    <row r="11" spans="1:9" ht="12.75">
      <c r="A11" s="27" t="s">
        <v>53</v>
      </c>
      <c r="B11" s="27"/>
      <c r="C11" s="27" t="s">
        <v>112</v>
      </c>
      <c r="D11" s="33">
        <f>'Stavební rozpočet'!H12</f>
        <v>0</v>
      </c>
      <c r="E11" s="33">
        <f>'Stavební rozpočet'!I12</f>
        <v>0</v>
      </c>
      <c r="F11" s="33">
        <f>'Stavební rozpočet'!J12</f>
        <v>0</v>
      </c>
      <c r="G11" s="33">
        <f>'Stavební rozpočet'!L12</f>
        <v>488.05597</v>
      </c>
      <c r="H11" s="22" t="s">
        <v>256</v>
      </c>
      <c r="I11" s="22">
        <f aca="true" t="shared" si="0" ref="I11:I24">IF(H11="F",0,F11)</f>
        <v>0</v>
      </c>
    </row>
    <row r="12" spans="1:9" ht="12.75">
      <c r="A12" s="10" t="s">
        <v>53</v>
      </c>
      <c r="B12" s="10" t="s">
        <v>55</v>
      </c>
      <c r="C12" s="10" t="s">
        <v>113</v>
      </c>
      <c r="D12" s="22">
        <f>'Stavební rozpočet'!H13</f>
        <v>0</v>
      </c>
      <c r="E12" s="22">
        <f>'Stavební rozpočet'!I13</f>
        <v>0</v>
      </c>
      <c r="F12" s="22">
        <f>'Stavební rozpočet'!J13</f>
        <v>0</v>
      </c>
      <c r="G12" s="22">
        <f>'Stavební rozpočet'!L13</f>
        <v>0</v>
      </c>
      <c r="H12" s="22" t="s">
        <v>257</v>
      </c>
      <c r="I12" s="22">
        <f t="shared" si="0"/>
        <v>0</v>
      </c>
    </row>
    <row r="13" spans="1:9" ht="12.75">
      <c r="A13" s="10" t="s">
        <v>53</v>
      </c>
      <c r="B13" s="10" t="s">
        <v>17</v>
      </c>
      <c r="C13" s="10" t="s">
        <v>118</v>
      </c>
      <c r="D13" s="22">
        <f>'Stavební rozpočet'!H18</f>
        <v>0</v>
      </c>
      <c r="E13" s="22">
        <f>'Stavební rozpočet'!I18</f>
        <v>0</v>
      </c>
      <c r="F13" s="22">
        <f>'Stavební rozpočet'!J18</f>
        <v>0</v>
      </c>
      <c r="G13" s="22">
        <f>'Stavební rozpočet'!L18</f>
        <v>108.6289</v>
      </c>
      <c r="H13" s="22" t="s">
        <v>257</v>
      </c>
      <c r="I13" s="22">
        <f t="shared" si="0"/>
        <v>0</v>
      </c>
    </row>
    <row r="14" spans="1:9" ht="12.75">
      <c r="A14" s="10" t="s">
        <v>53</v>
      </c>
      <c r="B14" s="10" t="s">
        <v>18</v>
      </c>
      <c r="C14" s="10" t="s">
        <v>125</v>
      </c>
      <c r="D14" s="22">
        <f>'Stavební rozpočet'!H25</f>
        <v>0</v>
      </c>
      <c r="E14" s="22">
        <f>'Stavební rozpočet'!I25</f>
        <v>0</v>
      </c>
      <c r="F14" s="22">
        <f>'Stavební rozpočet'!J25</f>
        <v>0</v>
      </c>
      <c r="G14" s="22">
        <f>'Stavební rozpočet'!L25</f>
        <v>0</v>
      </c>
      <c r="H14" s="22" t="s">
        <v>257</v>
      </c>
      <c r="I14" s="22">
        <f t="shared" si="0"/>
        <v>0</v>
      </c>
    </row>
    <row r="15" spans="1:9" ht="12.75">
      <c r="A15" s="10" t="s">
        <v>53</v>
      </c>
      <c r="B15" s="10" t="s">
        <v>22</v>
      </c>
      <c r="C15" s="10" t="s">
        <v>129</v>
      </c>
      <c r="D15" s="22">
        <f>'Stavební rozpočet'!H29</f>
        <v>0</v>
      </c>
      <c r="E15" s="22">
        <f>'Stavební rozpočet'!I29</f>
        <v>0</v>
      </c>
      <c r="F15" s="22">
        <f>'Stavební rozpočet'!J29</f>
        <v>0</v>
      </c>
      <c r="G15" s="22">
        <f>'Stavební rozpočet'!L29</f>
        <v>0</v>
      </c>
      <c r="H15" s="22" t="s">
        <v>257</v>
      </c>
      <c r="I15" s="22">
        <f t="shared" si="0"/>
        <v>0</v>
      </c>
    </row>
    <row r="16" spans="1:9" ht="12.75">
      <c r="A16" s="10" t="s">
        <v>53</v>
      </c>
      <c r="B16" s="10" t="s">
        <v>24</v>
      </c>
      <c r="C16" s="10" t="s">
        <v>132</v>
      </c>
      <c r="D16" s="22">
        <f>'Stavební rozpočet'!H32</f>
        <v>0</v>
      </c>
      <c r="E16" s="22">
        <f>'Stavební rozpočet'!I32</f>
        <v>0</v>
      </c>
      <c r="F16" s="22">
        <f>'Stavební rozpočet'!J32</f>
        <v>0</v>
      </c>
      <c r="G16" s="22">
        <f>'Stavební rozpočet'!L32</f>
        <v>0</v>
      </c>
      <c r="H16" s="22" t="s">
        <v>257</v>
      </c>
      <c r="I16" s="22">
        <f t="shared" si="0"/>
        <v>0</v>
      </c>
    </row>
    <row r="17" spans="1:9" ht="12.75">
      <c r="A17" s="10" t="s">
        <v>53</v>
      </c>
      <c r="B17" s="10" t="s">
        <v>67</v>
      </c>
      <c r="C17" s="10" t="s">
        <v>134</v>
      </c>
      <c r="D17" s="22">
        <f>'Stavební rozpočet'!H34</f>
        <v>0</v>
      </c>
      <c r="E17" s="22">
        <f>'Stavební rozpočet'!I34</f>
        <v>0</v>
      </c>
      <c r="F17" s="22">
        <f>'Stavební rozpočet'!J34</f>
        <v>0</v>
      </c>
      <c r="G17" s="22">
        <f>'Stavební rozpočet'!L34</f>
        <v>94.378263</v>
      </c>
      <c r="H17" s="22" t="s">
        <v>257</v>
      </c>
      <c r="I17" s="22">
        <f t="shared" si="0"/>
        <v>0</v>
      </c>
    </row>
    <row r="18" spans="1:9" ht="12.75">
      <c r="A18" s="10" t="s">
        <v>53</v>
      </c>
      <c r="B18" s="10" t="s">
        <v>71</v>
      </c>
      <c r="C18" s="10" t="s">
        <v>140</v>
      </c>
      <c r="D18" s="22">
        <f>'Stavební rozpočet'!H41</f>
        <v>0</v>
      </c>
      <c r="E18" s="22">
        <f>'Stavební rozpočet'!I41</f>
        <v>0</v>
      </c>
      <c r="F18" s="22">
        <f>'Stavební rozpočet'!J41</f>
        <v>0</v>
      </c>
      <c r="G18" s="22">
        <f>'Stavební rozpočet'!L41</f>
        <v>0.500832</v>
      </c>
      <c r="H18" s="22" t="s">
        <v>257</v>
      </c>
      <c r="I18" s="22">
        <f t="shared" si="0"/>
        <v>0</v>
      </c>
    </row>
    <row r="19" spans="1:9" ht="12.75">
      <c r="A19" s="10" t="s">
        <v>53</v>
      </c>
      <c r="B19" s="10" t="s">
        <v>74</v>
      </c>
      <c r="C19" s="10" t="s">
        <v>143</v>
      </c>
      <c r="D19" s="22">
        <f>'Stavební rozpočet'!H46</f>
        <v>0</v>
      </c>
      <c r="E19" s="22">
        <f>'Stavební rozpočet'!I46</f>
        <v>0</v>
      </c>
      <c r="F19" s="22">
        <f>'Stavební rozpočet'!J46</f>
        <v>0</v>
      </c>
      <c r="G19" s="22">
        <f>'Stavební rozpočet'!L46</f>
        <v>189.26587499999997</v>
      </c>
      <c r="H19" s="22" t="s">
        <v>257</v>
      </c>
      <c r="I19" s="22">
        <f t="shared" si="0"/>
        <v>0</v>
      </c>
    </row>
    <row r="20" spans="1:9" ht="12.75">
      <c r="A20" s="10" t="s">
        <v>53</v>
      </c>
      <c r="B20" s="10" t="s">
        <v>81</v>
      </c>
      <c r="C20" s="10" t="s">
        <v>155</v>
      </c>
      <c r="D20" s="22">
        <f>'Stavební rozpočet'!H60</f>
        <v>0</v>
      </c>
      <c r="E20" s="22">
        <f>'Stavební rozpočet'!I60</f>
        <v>0</v>
      </c>
      <c r="F20" s="22">
        <f>'Stavební rozpočet'!J60</f>
        <v>0</v>
      </c>
      <c r="G20" s="22">
        <f>'Stavební rozpočet'!L60</f>
        <v>95.07950000000001</v>
      </c>
      <c r="H20" s="22" t="s">
        <v>257</v>
      </c>
      <c r="I20" s="22">
        <f t="shared" si="0"/>
        <v>0</v>
      </c>
    </row>
    <row r="21" spans="1:9" ht="12.75">
      <c r="A21" s="10" t="s">
        <v>53</v>
      </c>
      <c r="B21" s="10" t="s">
        <v>89</v>
      </c>
      <c r="C21" s="10" t="s">
        <v>164</v>
      </c>
      <c r="D21" s="22">
        <f>'Stavební rozpočet'!H69</f>
        <v>0</v>
      </c>
      <c r="E21" s="22">
        <f>'Stavební rozpočet'!I69</f>
        <v>0</v>
      </c>
      <c r="F21" s="22">
        <f>'Stavební rozpočet'!J69</f>
        <v>0</v>
      </c>
      <c r="G21" s="22">
        <f>'Stavební rozpočet'!L69</f>
        <v>0</v>
      </c>
      <c r="H21" s="22" t="s">
        <v>257</v>
      </c>
      <c r="I21" s="22">
        <f t="shared" si="0"/>
        <v>0</v>
      </c>
    </row>
    <row r="22" spans="1:9" ht="12.75">
      <c r="A22" s="10" t="s">
        <v>53</v>
      </c>
      <c r="B22" s="10" t="s">
        <v>98</v>
      </c>
      <c r="C22" s="10" t="s">
        <v>177</v>
      </c>
      <c r="D22" s="22">
        <f>'Stavební rozpočet'!H82</f>
        <v>0</v>
      </c>
      <c r="E22" s="22">
        <f>'Stavební rozpočet'!I82</f>
        <v>0</v>
      </c>
      <c r="F22" s="22">
        <f>'Stavební rozpočet'!J82</f>
        <v>0</v>
      </c>
      <c r="G22" s="22">
        <f>'Stavební rozpočet'!L82</f>
        <v>0.005</v>
      </c>
      <c r="H22" s="22" t="s">
        <v>257</v>
      </c>
      <c r="I22" s="22">
        <f t="shared" si="0"/>
        <v>0</v>
      </c>
    </row>
    <row r="23" spans="1:9" ht="12.75">
      <c r="A23" s="10" t="s">
        <v>53</v>
      </c>
      <c r="B23" s="10" t="s">
        <v>100</v>
      </c>
      <c r="C23" s="10" t="s">
        <v>179</v>
      </c>
      <c r="D23" s="22">
        <f>'Stavební rozpočet'!H84</f>
        <v>0</v>
      </c>
      <c r="E23" s="22">
        <f>'Stavební rozpočet'!I84</f>
        <v>0</v>
      </c>
      <c r="F23" s="22">
        <f>'Stavební rozpočet'!J84</f>
        <v>0</v>
      </c>
      <c r="G23" s="22">
        <f>'Stavební rozpočet'!L84</f>
        <v>0</v>
      </c>
      <c r="H23" s="22" t="s">
        <v>257</v>
      </c>
      <c r="I23" s="22">
        <f t="shared" si="0"/>
        <v>0</v>
      </c>
    </row>
    <row r="24" spans="1:9" ht="12.75">
      <c r="A24" s="10" t="s">
        <v>53</v>
      </c>
      <c r="B24" s="10"/>
      <c r="C24" s="10" t="s">
        <v>186</v>
      </c>
      <c r="D24" s="22">
        <f>'Stavební rozpočet'!H91</f>
        <v>0</v>
      </c>
      <c r="E24" s="22">
        <f>'Stavební rozpočet'!I91</f>
        <v>0</v>
      </c>
      <c r="F24" s="22">
        <f>'Stavební rozpočet'!J91</f>
        <v>0</v>
      </c>
      <c r="G24" s="22">
        <f>'Stavební rozpočet'!L91</f>
        <v>0.1976</v>
      </c>
      <c r="H24" s="22" t="s">
        <v>257</v>
      </c>
      <c r="I24" s="22">
        <f t="shared" si="0"/>
        <v>0</v>
      </c>
    </row>
    <row r="26" spans="5:6" ht="12.75">
      <c r="E26" s="31" t="s">
        <v>209</v>
      </c>
      <c r="F26" s="34">
        <f>ROUND(SUM(I11:I24),1)</f>
        <v>0</v>
      </c>
    </row>
  </sheetData>
  <sheetProtection password="ED26" sheet="1" objects="1" scenarios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H12" sqref="AH12:AH93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86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7109375" style="0" hidden="1" customWidth="1"/>
    <col min="14" max="24" width="11.57421875" style="0" customWidth="1"/>
    <col min="25" max="62" width="12.140625" style="0" hidden="1" customWidth="1"/>
  </cols>
  <sheetData>
    <row r="1" spans="1:13" ht="72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2.75">
      <c r="A2" s="72" t="s">
        <v>1</v>
      </c>
      <c r="B2" s="73"/>
      <c r="C2" s="73"/>
      <c r="D2" s="76" t="s">
        <v>107</v>
      </c>
      <c r="E2" s="78" t="s">
        <v>189</v>
      </c>
      <c r="F2" s="73"/>
      <c r="G2" s="78" t="s">
        <v>6</v>
      </c>
      <c r="H2" s="79" t="s">
        <v>203</v>
      </c>
      <c r="I2" s="79" t="s">
        <v>210</v>
      </c>
      <c r="J2" s="73"/>
      <c r="K2" s="73"/>
      <c r="L2" s="73"/>
      <c r="M2" s="80"/>
      <c r="N2" s="20"/>
    </row>
    <row r="3" spans="1:14" ht="12.75">
      <c r="A3" s="74"/>
      <c r="B3" s="75"/>
      <c r="C3" s="75"/>
      <c r="D3" s="77"/>
      <c r="E3" s="75"/>
      <c r="F3" s="75"/>
      <c r="G3" s="75"/>
      <c r="H3" s="75"/>
      <c r="I3" s="75"/>
      <c r="J3" s="75"/>
      <c r="K3" s="75"/>
      <c r="L3" s="75"/>
      <c r="M3" s="81"/>
      <c r="N3" s="20"/>
    </row>
    <row r="4" spans="1:14" ht="12.75">
      <c r="A4" s="82" t="s">
        <v>2</v>
      </c>
      <c r="B4" s="75"/>
      <c r="C4" s="75"/>
      <c r="D4" s="83" t="s">
        <v>108</v>
      </c>
      <c r="E4" s="84" t="s">
        <v>190</v>
      </c>
      <c r="F4" s="75"/>
      <c r="G4" s="84"/>
      <c r="H4" s="83" t="s">
        <v>204</v>
      </c>
      <c r="I4" s="83" t="s">
        <v>211</v>
      </c>
      <c r="J4" s="75"/>
      <c r="K4" s="75"/>
      <c r="L4" s="75"/>
      <c r="M4" s="81"/>
      <c r="N4" s="20"/>
    </row>
    <row r="5" spans="1:14" ht="12.75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81"/>
      <c r="N5" s="20"/>
    </row>
    <row r="6" spans="1:14" ht="12.75">
      <c r="A6" s="82" t="s">
        <v>3</v>
      </c>
      <c r="B6" s="75"/>
      <c r="C6" s="75"/>
      <c r="D6" s="83" t="s">
        <v>109</v>
      </c>
      <c r="E6" s="84" t="s">
        <v>191</v>
      </c>
      <c r="F6" s="75"/>
      <c r="G6" s="84" t="s">
        <v>6</v>
      </c>
      <c r="H6" s="83" t="s">
        <v>205</v>
      </c>
      <c r="I6" s="124" t="s">
        <v>212</v>
      </c>
      <c r="J6" s="125"/>
      <c r="K6" s="125"/>
      <c r="L6" s="125"/>
      <c r="M6" s="126"/>
      <c r="N6" s="20"/>
    </row>
    <row r="7" spans="1:14" ht="12.75">
      <c r="A7" s="74"/>
      <c r="B7" s="75"/>
      <c r="C7" s="75"/>
      <c r="D7" s="75"/>
      <c r="E7" s="75"/>
      <c r="F7" s="75"/>
      <c r="G7" s="75"/>
      <c r="H7" s="75"/>
      <c r="I7" s="125"/>
      <c r="J7" s="125"/>
      <c r="K7" s="125"/>
      <c r="L7" s="125"/>
      <c r="M7" s="126"/>
      <c r="N7" s="20"/>
    </row>
    <row r="8" spans="1:14" ht="12.75">
      <c r="A8" s="82" t="s">
        <v>4</v>
      </c>
      <c r="B8" s="75"/>
      <c r="C8" s="75"/>
      <c r="D8" s="83" t="s">
        <v>6</v>
      </c>
      <c r="E8" s="84" t="s">
        <v>192</v>
      </c>
      <c r="F8" s="75"/>
      <c r="G8" s="124" t="s">
        <v>6</v>
      </c>
      <c r="H8" s="83" t="s">
        <v>206</v>
      </c>
      <c r="I8" s="127"/>
      <c r="J8" s="125"/>
      <c r="K8" s="125"/>
      <c r="L8" s="125"/>
      <c r="M8" s="126"/>
      <c r="N8" s="20"/>
    </row>
    <row r="9" spans="1:14" ht="12.75">
      <c r="A9" s="85"/>
      <c r="B9" s="86"/>
      <c r="C9" s="86"/>
      <c r="D9" s="86"/>
      <c r="E9" s="86"/>
      <c r="F9" s="86"/>
      <c r="G9" s="128"/>
      <c r="H9" s="86"/>
      <c r="I9" s="128"/>
      <c r="J9" s="128"/>
      <c r="K9" s="128"/>
      <c r="L9" s="128"/>
      <c r="M9" s="129"/>
      <c r="N9" s="20"/>
    </row>
    <row r="10" spans="1:14" ht="12.75">
      <c r="A10" s="1" t="s">
        <v>5</v>
      </c>
      <c r="B10" s="7" t="s">
        <v>52</v>
      </c>
      <c r="C10" s="7" t="s">
        <v>54</v>
      </c>
      <c r="D10" s="7" t="s">
        <v>110</v>
      </c>
      <c r="E10" s="7" t="s">
        <v>193</v>
      </c>
      <c r="F10" s="11" t="s">
        <v>200</v>
      </c>
      <c r="G10" s="15" t="s">
        <v>201</v>
      </c>
      <c r="H10" s="88" t="s">
        <v>207</v>
      </c>
      <c r="I10" s="89"/>
      <c r="J10" s="90"/>
      <c r="K10" s="88" t="s">
        <v>215</v>
      </c>
      <c r="L10" s="90"/>
      <c r="M10" s="17" t="s">
        <v>217</v>
      </c>
      <c r="N10" s="21"/>
    </row>
    <row r="11" spans="1:62" ht="12.75">
      <c r="A11" s="50" t="s">
        <v>6</v>
      </c>
      <c r="B11" s="51" t="s">
        <v>6</v>
      </c>
      <c r="C11" s="51" t="s">
        <v>6</v>
      </c>
      <c r="D11" s="54" t="s">
        <v>111</v>
      </c>
      <c r="E11" s="51" t="s">
        <v>6</v>
      </c>
      <c r="F11" s="51" t="s">
        <v>6</v>
      </c>
      <c r="G11" s="55" t="s">
        <v>202</v>
      </c>
      <c r="H11" s="56" t="s">
        <v>208</v>
      </c>
      <c r="I11" s="57" t="s">
        <v>213</v>
      </c>
      <c r="J11" s="59" t="s">
        <v>214</v>
      </c>
      <c r="K11" s="56" t="s">
        <v>216</v>
      </c>
      <c r="L11" s="59" t="s">
        <v>214</v>
      </c>
      <c r="M11" s="62" t="s">
        <v>218</v>
      </c>
      <c r="N11" s="21"/>
      <c r="Z11" s="16" t="s">
        <v>220</v>
      </c>
      <c r="AA11" s="16" t="s">
        <v>221</v>
      </c>
      <c r="AB11" s="16" t="s">
        <v>222</v>
      </c>
      <c r="AC11" s="16" t="s">
        <v>223</v>
      </c>
      <c r="AD11" s="16" t="s">
        <v>224</v>
      </c>
      <c r="AE11" s="16" t="s">
        <v>225</v>
      </c>
      <c r="AF11" s="16" t="s">
        <v>226</v>
      </c>
      <c r="AG11" s="16" t="s">
        <v>227</v>
      </c>
      <c r="AH11" s="16" t="s">
        <v>228</v>
      </c>
      <c r="BH11" s="16" t="s">
        <v>248</v>
      </c>
      <c r="BI11" s="16" t="s">
        <v>249</v>
      </c>
      <c r="BJ11" s="16" t="s">
        <v>250</v>
      </c>
    </row>
    <row r="12" spans="1:13" ht="12.75">
      <c r="A12" s="52"/>
      <c r="B12" s="53" t="s">
        <v>53</v>
      </c>
      <c r="C12" s="53"/>
      <c r="D12" s="53" t="s">
        <v>112</v>
      </c>
      <c r="E12" s="52" t="s">
        <v>6</v>
      </c>
      <c r="F12" s="52" t="s">
        <v>6</v>
      </c>
      <c r="G12" s="52" t="s">
        <v>6</v>
      </c>
      <c r="H12" s="58">
        <f>H13+H18+H25+H29+H32+H34+H41+H46+H60+H69+H82+H84+H91</f>
        <v>0</v>
      </c>
      <c r="I12" s="58">
        <f>I13+I18+I25+I29+I32+I34+I41+I46+I60+I69+I82+I84+I91</f>
        <v>0</v>
      </c>
      <c r="J12" s="58">
        <f>J13+J18+J25+J29+J32+J34+J41+J46+J60+J69+J82+J84+J91</f>
        <v>0</v>
      </c>
      <c r="K12" s="61"/>
      <c r="L12" s="58">
        <f>L13+L18+L25+L29+L32+L34+L41+L46+L60+L69+L82+L84+L91</f>
        <v>488.05597</v>
      </c>
      <c r="M12" s="60"/>
    </row>
    <row r="13" spans="1:47" ht="12.75">
      <c r="A13" s="63"/>
      <c r="B13" s="64" t="s">
        <v>53</v>
      </c>
      <c r="C13" s="64" t="s">
        <v>55</v>
      </c>
      <c r="D13" s="64" t="s">
        <v>113</v>
      </c>
      <c r="E13" s="63" t="s">
        <v>6</v>
      </c>
      <c r="F13" s="63" t="s">
        <v>6</v>
      </c>
      <c r="G13" s="63" t="s">
        <v>6</v>
      </c>
      <c r="H13" s="65">
        <f>SUM(H14:H17)</f>
        <v>0</v>
      </c>
      <c r="I13" s="65">
        <f>SUM(I14:I17)</f>
        <v>0</v>
      </c>
      <c r="J13" s="65">
        <f>SUM(J14:J17)</f>
        <v>0</v>
      </c>
      <c r="K13" s="66"/>
      <c r="L13" s="65">
        <f>SUM(L14:L17)</f>
        <v>0</v>
      </c>
      <c r="M13" s="66"/>
      <c r="AI13" s="16" t="s">
        <v>53</v>
      </c>
      <c r="AS13" s="24">
        <f>SUM(AJ14:AJ17)</f>
        <v>0</v>
      </c>
      <c r="AT13" s="24">
        <f>SUM(AK14:AK17)</f>
        <v>0</v>
      </c>
      <c r="AU13" s="24">
        <f>SUM(AL14:AL17)</f>
        <v>0</v>
      </c>
    </row>
    <row r="14" spans="1:62" ht="12.75">
      <c r="A14" s="10" t="s">
        <v>7</v>
      </c>
      <c r="B14" s="10" t="s">
        <v>53</v>
      </c>
      <c r="C14" s="10" t="s">
        <v>56</v>
      </c>
      <c r="D14" s="10" t="s">
        <v>114</v>
      </c>
      <c r="E14" s="10"/>
      <c r="F14" s="22">
        <v>1</v>
      </c>
      <c r="G14" s="122"/>
      <c r="H14" s="22">
        <f>F14*AO14</f>
        <v>0</v>
      </c>
      <c r="I14" s="22">
        <f>F14*AP14</f>
        <v>0</v>
      </c>
      <c r="J14" s="22">
        <f>F14*G14</f>
        <v>0</v>
      </c>
      <c r="K14" s="22">
        <v>0</v>
      </c>
      <c r="L14" s="22">
        <f>F14*K14</f>
        <v>0</v>
      </c>
      <c r="M14" s="23"/>
      <c r="Z14" s="22">
        <f>IF(AQ14="5",BJ14,0)</f>
        <v>0</v>
      </c>
      <c r="AB14" s="22">
        <f>IF(AQ14="1",BH14,0)</f>
        <v>0</v>
      </c>
      <c r="AC14" s="22">
        <f>IF(AQ14="1",BI14,0)</f>
        <v>0</v>
      </c>
      <c r="AD14" s="22">
        <f>IF(AQ14="7",BH14,0)</f>
        <v>0</v>
      </c>
      <c r="AE14" s="22">
        <f>IF(AQ14="7",BI14,0)</f>
        <v>0</v>
      </c>
      <c r="AF14" s="22">
        <f>IF(AQ14="2",BH14,0)</f>
        <v>0</v>
      </c>
      <c r="AG14" s="22">
        <f>IF(AQ14="2",BI14,0)</f>
        <v>0</v>
      </c>
      <c r="AH14" s="22">
        <f>IF(AQ14="0",BJ14,0)</f>
        <v>0</v>
      </c>
      <c r="AI14" s="16" t="s">
        <v>53</v>
      </c>
      <c r="AJ14" s="12">
        <f>IF(AN14=0,J14,0)</f>
        <v>0</v>
      </c>
      <c r="AK14" s="12">
        <f>IF(AN14=15,J14,0)</f>
        <v>0</v>
      </c>
      <c r="AL14" s="12">
        <f>IF(AN14=21,J14,0)</f>
        <v>0</v>
      </c>
      <c r="AN14" s="22">
        <v>21</v>
      </c>
      <c r="AO14" s="22">
        <f>G14*0</f>
        <v>0</v>
      </c>
      <c r="AP14" s="22">
        <f>G14*(1-0)</f>
        <v>0</v>
      </c>
      <c r="AQ14" s="18" t="s">
        <v>7</v>
      </c>
      <c r="AV14" s="22">
        <f>AW14+AX14</f>
        <v>0</v>
      </c>
      <c r="AW14" s="22">
        <f>F14*AO14</f>
        <v>0</v>
      </c>
      <c r="AX14" s="22">
        <f>F14*AP14</f>
        <v>0</v>
      </c>
      <c r="AY14" s="23" t="s">
        <v>229</v>
      </c>
      <c r="AZ14" s="23" t="s">
        <v>242</v>
      </c>
      <c r="BA14" s="16" t="s">
        <v>247</v>
      </c>
      <c r="BC14" s="22">
        <f>AW14+AX14</f>
        <v>0</v>
      </c>
      <c r="BD14" s="22">
        <f>G14/(100-BE14)*100</f>
        <v>0</v>
      </c>
      <c r="BE14" s="22">
        <v>0</v>
      </c>
      <c r="BF14" s="22">
        <f>L14</f>
        <v>0</v>
      </c>
      <c r="BH14" s="12">
        <f>F14*AO14</f>
        <v>0</v>
      </c>
      <c r="BI14" s="12">
        <f>F14*AP14</f>
        <v>0</v>
      </c>
      <c r="BJ14" s="12">
        <f>F14*G14</f>
        <v>0</v>
      </c>
    </row>
    <row r="15" spans="1:62" ht="12.75">
      <c r="A15" s="10" t="s">
        <v>8</v>
      </c>
      <c r="B15" s="10" t="s">
        <v>53</v>
      </c>
      <c r="C15" s="10" t="s">
        <v>57</v>
      </c>
      <c r="D15" s="10" t="s">
        <v>115</v>
      </c>
      <c r="E15" s="10"/>
      <c r="F15" s="22">
        <v>1</v>
      </c>
      <c r="G15" s="122"/>
      <c r="H15" s="22">
        <f>F15*AO15</f>
        <v>0</v>
      </c>
      <c r="I15" s="22">
        <f>F15*AP15</f>
        <v>0</v>
      </c>
      <c r="J15" s="22">
        <f>F15*G15</f>
        <v>0</v>
      </c>
      <c r="K15" s="22">
        <v>0</v>
      </c>
      <c r="L15" s="22">
        <f>F15*K15</f>
        <v>0</v>
      </c>
      <c r="M15" s="23"/>
      <c r="Z15" s="22">
        <f>IF(AQ15="5",BJ15,0)</f>
        <v>0</v>
      </c>
      <c r="AB15" s="22">
        <f>IF(AQ15="1",BH15,0)</f>
        <v>0</v>
      </c>
      <c r="AC15" s="22">
        <f>IF(AQ15="1",BI15,0)</f>
        <v>0</v>
      </c>
      <c r="AD15" s="22">
        <f>IF(AQ15="7",BH15,0)</f>
        <v>0</v>
      </c>
      <c r="AE15" s="22">
        <f>IF(AQ15="7",BI15,0)</f>
        <v>0</v>
      </c>
      <c r="AF15" s="22">
        <f>IF(AQ15="2",BH15,0)</f>
        <v>0</v>
      </c>
      <c r="AG15" s="22">
        <f>IF(AQ15="2",BI15,0)</f>
        <v>0</v>
      </c>
      <c r="AH15" s="22">
        <f>IF(AQ15="0",BJ15,0)</f>
        <v>0</v>
      </c>
      <c r="AI15" s="16" t="s">
        <v>53</v>
      </c>
      <c r="AJ15" s="12">
        <f>IF(AN15=0,J15,0)</f>
        <v>0</v>
      </c>
      <c r="AK15" s="12">
        <f>IF(AN15=15,J15,0)</f>
        <v>0</v>
      </c>
      <c r="AL15" s="12">
        <f>IF(AN15=21,J15,0)</f>
        <v>0</v>
      </c>
      <c r="AN15" s="22">
        <v>21</v>
      </c>
      <c r="AO15" s="22">
        <f>G15*0</f>
        <v>0</v>
      </c>
      <c r="AP15" s="22">
        <f>G15*(1-0)</f>
        <v>0</v>
      </c>
      <c r="AQ15" s="18" t="s">
        <v>7</v>
      </c>
      <c r="AV15" s="22">
        <f>AW15+AX15</f>
        <v>0</v>
      </c>
      <c r="AW15" s="22">
        <f>F15*AO15</f>
        <v>0</v>
      </c>
      <c r="AX15" s="22">
        <f>F15*AP15</f>
        <v>0</v>
      </c>
      <c r="AY15" s="23" t="s">
        <v>229</v>
      </c>
      <c r="AZ15" s="23" t="s">
        <v>242</v>
      </c>
      <c r="BA15" s="16" t="s">
        <v>247</v>
      </c>
      <c r="BC15" s="22">
        <f>AW15+AX15</f>
        <v>0</v>
      </c>
      <c r="BD15" s="22">
        <f>G15/(100-BE15)*100</f>
        <v>0</v>
      </c>
      <c r="BE15" s="22">
        <v>0</v>
      </c>
      <c r="BF15" s="22">
        <f>L15</f>
        <v>0</v>
      </c>
      <c r="BH15" s="12">
        <f>F15*AO15</f>
        <v>0</v>
      </c>
      <c r="BI15" s="12">
        <f>F15*AP15</f>
        <v>0</v>
      </c>
      <c r="BJ15" s="12">
        <f>F15*G15</f>
        <v>0</v>
      </c>
    </row>
    <row r="16" spans="1:62" ht="12.75">
      <c r="A16" s="10" t="s">
        <v>9</v>
      </c>
      <c r="B16" s="10" t="s">
        <v>53</v>
      </c>
      <c r="C16" s="10" t="s">
        <v>58</v>
      </c>
      <c r="D16" s="10" t="s">
        <v>116</v>
      </c>
      <c r="E16" s="10" t="s">
        <v>194</v>
      </c>
      <c r="F16" s="22">
        <v>1</v>
      </c>
      <c r="G16" s="122"/>
      <c r="H16" s="22">
        <f>F16*AO16</f>
        <v>0</v>
      </c>
      <c r="I16" s="22">
        <f>F16*AP16</f>
        <v>0</v>
      </c>
      <c r="J16" s="22">
        <f>F16*G16</f>
        <v>0</v>
      </c>
      <c r="K16" s="22">
        <v>0</v>
      </c>
      <c r="L16" s="22">
        <f>F16*K16</f>
        <v>0</v>
      </c>
      <c r="M16" s="23"/>
      <c r="Z16" s="22">
        <f>IF(AQ16="5",BJ16,0)</f>
        <v>0</v>
      </c>
      <c r="AB16" s="22">
        <f>IF(AQ16="1",BH16,0)</f>
        <v>0</v>
      </c>
      <c r="AC16" s="22">
        <f>IF(AQ16="1",BI16,0)</f>
        <v>0</v>
      </c>
      <c r="AD16" s="22">
        <f>IF(AQ16="7",BH16,0)</f>
        <v>0</v>
      </c>
      <c r="AE16" s="22">
        <f>IF(AQ16="7",BI16,0)</f>
        <v>0</v>
      </c>
      <c r="AF16" s="22">
        <f>IF(AQ16="2",BH16,0)</f>
        <v>0</v>
      </c>
      <c r="AG16" s="22">
        <f>IF(AQ16="2",BI16,0)</f>
        <v>0</v>
      </c>
      <c r="AH16" s="22">
        <f>IF(AQ16="0",BJ16,0)</f>
        <v>0</v>
      </c>
      <c r="AI16" s="16" t="s">
        <v>53</v>
      </c>
      <c r="AJ16" s="12">
        <f>IF(AN16=0,J16,0)</f>
        <v>0</v>
      </c>
      <c r="AK16" s="12">
        <f>IF(AN16=15,J16,0)</f>
        <v>0</v>
      </c>
      <c r="AL16" s="12">
        <f>IF(AN16=21,J16,0)</f>
        <v>0</v>
      </c>
      <c r="AN16" s="22">
        <v>21</v>
      </c>
      <c r="AO16" s="22">
        <f>G16*0</f>
        <v>0</v>
      </c>
      <c r="AP16" s="22">
        <f>G16*(1-0)</f>
        <v>0</v>
      </c>
      <c r="AQ16" s="18" t="s">
        <v>7</v>
      </c>
      <c r="AV16" s="22">
        <f>AW16+AX16</f>
        <v>0</v>
      </c>
      <c r="AW16" s="22">
        <f>F16*AO16</f>
        <v>0</v>
      </c>
      <c r="AX16" s="22">
        <f>F16*AP16</f>
        <v>0</v>
      </c>
      <c r="AY16" s="23" t="s">
        <v>229</v>
      </c>
      <c r="AZ16" s="23" t="s">
        <v>242</v>
      </c>
      <c r="BA16" s="16" t="s">
        <v>247</v>
      </c>
      <c r="BC16" s="22">
        <f>AW16+AX16</f>
        <v>0</v>
      </c>
      <c r="BD16" s="22">
        <f>G16/(100-BE16)*100</f>
        <v>0</v>
      </c>
      <c r="BE16" s="22">
        <v>0</v>
      </c>
      <c r="BF16" s="22">
        <f>L16</f>
        <v>0</v>
      </c>
      <c r="BH16" s="12">
        <f>F16*AO16</f>
        <v>0</v>
      </c>
      <c r="BI16" s="12">
        <f>F16*AP16</f>
        <v>0</v>
      </c>
      <c r="BJ16" s="12">
        <f>F16*G16</f>
        <v>0</v>
      </c>
    </row>
    <row r="17" spans="1:62" ht="12.75">
      <c r="A17" s="10" t="s">
        <v>10</v>
      </c>
      <c r="B17" s="10" t="s">
        <v>53</v>
      </c>
      <c r="C17" s="10" t="s">
        <v>59</v>
      </c>
      <c r="D17" s="10" t="s">
        <v>117</v>
      </c>
      <c r="E17" s="10" t="s">
        <v>194</v>
      </c>
      <c r="F17" s="22">
        <v>1</v>
      </c>
      <c r="G17" s="122"/>
      <c r="H17" s="22">
        <f>F17*AO17</f>
        <v>0</v>
      </c>
      <c r="I17" s="22">
        <f>F17*AP17</f>
        <v>0</v>
      </c>
      <c r="J17" s="22">
        <f>F17*G17</f>
        <v>0</v>
      </c>
      <c r="K17" s="22">
        <v>0</v>
      </c>
      <c r="L17" s="22">
        <f>F17*K17</f>
        <v>0</v>
      </c>
      <c r="M17" s="23"/>
      <c r="Z17" s="22">
        <f>IF(AQ17="5",BJ17,0)</f>
        <v>0</v>
      </c>
      <c r="AB17" s="22">
        <f>IF(AQ17="1",BH17,0)</f>
        <v>0</v>
      </c>
      <c r="AC17" s="22">
        <f>IF(AQ17="1",BI17,0)</f>
        <v>0</v>
      </c>
      <c r="AD17" s="22">
        <f>IF(AQ17="7",BH17,0)</f>
        <v>0</v>
      </c>
      <c r="AE17" s="22">
        <f>IF(AQ17="7",BI17,0)</f>
        <v>0</v>
      </c>
      <c r="AF17" s="22">
        <f>IF(AQ17="2",BH17,0)</f>
        <v>0</v>
      </c>
      <c r="AG17" s="22">
        <f>IF(AQ17="2",BI17,0)</f>
        <v>0</v>
      </c>
      <c r="AH17" s="22">
        <f>IF(AQ17="0",BJ17,0)</f>
        <v>0</v>
      </c>
      <c r="AI17" s="16" t="s">
        <v>53</v>
      </c>
      <c r="AJ17" s="12">
        <f>IF(AN17=0,J17,0)</f>
        <v>0</v>
      </c>
      <c r="AK17" s="12">
        <f>IF(AN17=15,J17,0)</f>
        <v>0</v>
      </c>
      <c r="AL17" s="12">
        <f>IF(AN17=21,J17,0)</f>
        <v>0</v>
      </c>
      <c r="AN17" s="22">
        <v>21</v>
      </c>
      <c r="AO17" s="22">
        <f>G17*0</f>
        <v>0</v>
      </c>
      <c r="AP17" s="22">
        <f>G17*(1-0)</f>
        <v>0</v>
      </c>
      <c r="AQ17" s="18" t="s">
        <v>7</v>
      </c>
      <c r="AV17" s="22">
        <f>AW17+AX17</f>
        <v>0</v>
      </c>
      <c r="AW17" s="22">
        <f>F17*AO17</f>
        <v>0</v>
      </c>
      <c r="AX17" s="22">
        <f>F17*AP17</f>
        <v>0</v>
      </c>
      <c r="AY17" s="23" t="s">
        <v>229</v>
      </c>
      <c r="AZ17" s="23" t="s">
        <v>242</v>
      </c>
      <c r="BA17" s="16" t="s">
        <v>247</v>
      </c>
      <c r="BC17" s="22">
        <f>AW17+AX17</f>
        <v>0</v>
      </c>
      <c r="BD17" s="22">
        <f>G17/(100-BE17)*100</f>
        <v>0</v>
      </c>
      <c r="BE17" s="22">
        <v>0</v>
      </c>
      <c r="BF17" s="22">
        <f>L17</f>
        <v>0</v>
      </c>
      <c r="BH17" s="12">
        <f>F17*AO17</f>
        <v>0</v>
      </c>
      <c r="BI17" s="12">
        <f>F17*AP17</f>
        <v>0</v>
      </c>
      <c r="BJ17" s="12">
        <f>F17*G17</f>
        <v>0</v>
      </c>
    </row>
    <row r="18" spans="1:47" ht="12.75">
      <c r="A18" s="63"/>
      <c r="B18" s="64" t="s">
        <v>53</v>
      </c>
      <c r="C18" s="64" t="s">
        <v>17</v>
      </c>
      <c r="D18" s="64" t="s">
        <v>118</v>
      </c>
      <c r="E18" s="63" t="s">
        <v>6</v>
      </c>
      <c r="F18" s="63" t="s">
        <v>6</v>
      </c>
      <c r="G18" s="63" t="s">
        <v>6</v>
      </c>
      <c r="H18" s="65">
        <f>SUM(H19:H23)</f>
        <v>0</v>
      </c>
      <c r="I18" s="65">
        <f>SUM(I19:I23)</f>
        <v>0</v>
      </c>
      <c r="J18" s="65">
        <f>SUM(J19:J23)</f>
        <v>0</v>
      </c>
      <c r="K18" s="66"/>
      <c r="L18" s="65">
        <f>SUM(L19:L23)</f>
        <v>108.6289</v>
      </c>
      <c r="M18" s="66"/>
      <c r="AI18" s="16" t="s">
        <v>53</v>
      </c>
      <c r="AS18" s="24">
        <f>SUM(AJ19:AJ23)</f>
        <v>0</v>
      </c>
      <c r="AT18" s="24">
        <f>SUM(AK19:AK23)</f>
        <v>0</v>
      </c>
      <c r="AU18" s="24">
        <f>SUM(AL19:AL23)</f>
        <v>0</v>
      </c>
    </row>
    <row r="19" spans="1:62" ht="12.75">
      <c r="A19" s="10" t="s">
        <v>11</v>
      </c>
      <c r="B19" s="10" t="s">
        <v>53</v>
      </c>
      <c r="C19" s="10" t="s">
        <v>60</v>
      </c>
      <c r="D19" s="10" t="s">
        <v>119</v>
      </c>
      <c r="E19" s="10" t="s">
        <v>195</v>
      </c>
      <c r="F19" s="22">
        <v>719.05</v>
      </c>
      <c r="G19" s="122"/>
      <c r="H19" s="22">
        <f>F19*AO19</f>
        <v>0</v>
      </c>
      <c r="I19" s="22">
        <f>F19*AP19</f>
        <v>0</v>
      </c>
      <c r="J19" s="22">
        <f>F19*G19</f>
        <v>0</v>
      </c>
      <c r="K19" s="22">
        <v>0.138</v>
      </c>
      <c r="L19" s="22">
        <f>F19*K19</f>
        <v>99.2289</v>
      </c>
      <c r="M19" s="23" t="s">
        <v>219</v>
      </c>
      <c r="Z19" s="22">
        <f>IF(AQ19="5",BJ19,0)</f>
        <v>0</v>
      </c>
      <c r="AB19" s="22">
        <f>IF(AQ19="1",BH19,0)</f>
        <v>0</v>
      </c>
      <c r="AC19" s="22">
        <f>IF(AQ19="1",BI19,0)</f>
        <v>0</v>
      </c>
      <c r="AD19" s="22">
        <f>IF(AQ19="7",BH19,0)</f>
        <v>0</v>
      </c>
      <c r="AE19" s="22">
        <f>IF(AQ19="7",BI19,0)</f>
        <v>0</v>
      </c>
      <c r="AF19" s="22">
        <f>IF(AQ19="2",BH19,0)</f>
        <v>0</v>
      </c>
      <c r="AG19" s="22">
        <f>IF(AQ19="2",BI19,0)</f>
        <v>0</v>
      </c>
      <c r="AH19" s="22">
        <f>IF(AQ19="0",BJ19,0)</f>
        <v>0</v>
      </c>
      <c r="AI19" s="16" t="s">
        <v>53</v>
      </c>
      <c r="AJ19" s="12">
        <f>IF(AN19=0,J19,0)</f>
        <v>0</v>
      </c>
      <c r="AK19" s="12">
        <f>IF(AN19=15,J19,0)</f>
        <v>0</v>
      </c>
      <c r="AL19" s="12">
        <f>IF(AN19=21,J19,0)</f>
        <v>0</v>
      </c>
      <c r="AN19" s="22">
        <v>21</v>
      </c>
      <c r="AO19" s="22">
        <f>G19*0</f>
        <v>0</v>
      </c>
      <c r="AP19" s="22">
        <f>G19*(1-0)</f>
        <v>0</v>
      </c>
      <c r="AQ19" s="18" t="s">
        <v>7</v>
      </c>
      <c r="AV19" s="22">
        <f>AW19+AX19</f>
        <v>0</v>
      </c>
      <c r="AW19" s="22">
        <f>F19*AO19</f>
        <v>0</v>
      </c>
      <c r="AX19" s="22">
        <f>F19*AP19</f>
        <v>0</v>
      </c>
      <c r="AY19" s="23" t="s">
        <v>230</v>
      </c>
      <c r="AZ19" s="23" t="s">
        <v>243</v>
      </c>
      <c r="BA19" s="16" t="s">
        <v>247</v>
      </c>
      <c r="BC19" s="22">
        <f>AW19+AX19</f>
        <v>0</v>
      </c>
      <c r="BD19" s="22">
        <f>G19/(100-BE19)*100</f>
        <v>0</v>
      </c>
      <c r="BE19" s="22">
        <v>0</v>
      </c>
      <c r="BF19" s="22">
        <f>L19</f>
        <v>99.2289</v>
      </c>
      <c r="BH19" s="12">
        <f>F19*AO19</f>
        <v>0</v>
      </c>
      <c r="BI19" s="12">
        <f>F19*AP19</f>
        <v>0</v>
      </c>
      <c r="BJ19" s="12">
        <f>F19*G19</f>
        <v>0</v>
      </c>
    </row>
    <row r="20" spans="1:13" ht="12.75">
      <c r="A20" s="67"/>
      <c r="B20" s="67"/>
      <c r="C20" s="67"/>
      <c r="D20" s="68" t="s">
        <v>120</v>
      </c>
      <c r="E20" s="67"/>
      <c r="F20" s="69">
        <v>719.05</v>
      </c>
      <c r="G20" s="67"/>
      <c r="H20" s="67"/>
      <c r="I20" s="67"/>
      <c r="J20" s="67"/>
      <c r="K20" s="67"/>
      <c r="L20" s="67"/>
      <c r="M20" s="67"/>
    </row>
    <row r="21" spans="1:62" ht="12.75">
      <c r="A21" s="10" t="s">
        <v>12</v>
      </c>
      <c r="B21" s="10" t="s">
        <v>53</v>
      </c>
      <c r="C21" s="10" t="s">
        <v>61</v>
      </c>
      <c r="D21" s="10" t="s">
        <v>121</v>
      </c>
      <c r="E21" s="10" t="s">
        <v>195</v>
      </c>
      <c r="F21" s="22">
        <v>20</v>
      </c>
      <c r="G21" s="122"/>
      <c r="H21" s="22">
        <f>F21*AO21</f>
        <v>0</v>
      </c>
      <c r="I21" s="22">
        <f>F21*AP21</f>
        <v>0</v>
      </c>
      <c r="J21" s="22">
        <f>F21*G21</f>
        <v>0</v>
      </c>
      <c r="K21" s="22">
        <v>0.11</v>
      </c>
      <c r="L21" s="22">
        <f>F21*K21</f>
        <v>2.2</v>
      </c>
      <c r="M21" s="23" t="s">
        <v>219</v>
      </c>
      <c r="Z21" s="22">
        <f>IF(AQ21="5",BJ21,0)</f>
        <v>0</v>
      </c>
      <c r="AB21" s="22">
        <f>IF(AQ21="1",BH21,0)</f>
        <v>0</v>
      </c>
      <c r="AC21" s="22">
        <f>IF(AQ21="1",BI21,0)</f>
        <v>0</v>
      </c>
      <c r="AD21" s="22">
        <f>IF(AQ21="7",BH21,0)</f>
        <v>0</v>
      </c>
      <c r="AE21" s="22">
        <f>IF(AQ21="7",BI21,0)</f>
        <v>0</v>
      </c>
      <c r="AF21" s="22">
        <f>IF(AQ21="2",BH21,0)</f>
        <v>0</v>
      </c>
      <c r="AG21" s="22">
        <f>IF(AQ21="2",BI21,0)</f>
        <v>0</v>
      </c>
      <c r="AH21" s="22">
        <f>IF(AQ21="0",BJ21,0)</f>
        <v>0</v>
      </c>
      <c r="AI21" s="16" t="s">
        <v>53</v>
      </c>
      <c r="AJ21" s="12">
        <f>IF(AN21=0,J21,0)</f>
        <v>0</v>
      </c>
      <c r="AK21" s="12">
        <f>IF(AN21=15,J21,0)</f>
        <v>0</v>
      </c>
      <c r="AL21" s="12">
        <f>IF(AN21=21,J21,0)</f>
        <v>0</v>
      </c>
      <c r="AN21" s="22">
        <v>21</v>
      </c>
      <c r="AO21" s="22">
        <f>G21*0</f>
        <v>0</v>
      </c>
      <c r="AP21" s="22">
        <f>G21*(1-0)</f>
        <v>0</v>
      </c>
      <c r="AQ21" s="18" t="s">
        <v>7</v>
      </c>
      <c r="AV21" s="22">
        <f>AW21+AX21</f>
        <v>0</v>
      </c>
      <c r="AW21" s="22">
        <f>F21*AO21</f>
        <v>0</v>
      </c>
      <c r="AX21" s="22">
        <f>F21*AP21</f>
        <v>0</v>
      </c>
      <c r="AY21" s="23" t="s">
        <v>230</v>
      </c>
      <c r="AZ21" s="23" t="s">
        <v>243</v>
      </c>
      <c r="BA21" s="16" t="s">
        <v>247</v>
      </c>
      <c r="BC21" s="22">
        <f>AW21+AX21</f>
        <v>0</v>
      </c>
      <c r="BD21" s="22">
        <f>G21/(100-BE21)*100</f>
        <v>0</v>
      </c>
      <c r="BE21" s="22">
        <v>0</v>
      </c>
      <c r="BF21" s="22">
        <f>L21</f>
        <v>2.2</v>
      </c>
      <c r="BH21" s="12">
        <f>F21*AO21</f>
        <v>0</v>
      </c>
      <c r="BI21" s="12">
        <f>F21*AP21</f>
        <v>0</v>
      </c>
      <c r="BJ21" s="12">
        <f>F21*G21</f>
        <v>0</v>
      </c>
    </row>
    <row r="22" spans="1:13" ht="12.75">
      <c r="A22" s="67"/>
      <c r="B22" s="67"/>
      <c r="C22" s="67"/>
      <c r="D22" s="68" t="s">
        <v>122</v>
      </c>
      <c r="E22" s="67"/>
      <c r="F22" s="69">
        <v>20</v>
      </c>
      <c r="G22" s="67"/>
      <c r="H22" s="67"/>
      <c r="I22" s="67"/>
      <c r="J22" s="67"/>
      <c r="K22" s="67"/>
      <c r="L22" s="67"/>
      <c r="M22" s="67"/>
    </row>
    <row r="23" spans="1:62" ht="12.75">
      <c r="A23" s="10" t="s">
        <v>13</v>
      </c>
      <c r="B23" s="10" t="s">
        <v>53</v>
      </c>
      <c r="C23" s="10" t="s">
        <v>62</v>
      </c>
      <c r="D23" s="10" t="s">
        <v>123</v>
      </c>
      <c r="E23" s="10" t="s">
        <v>195</v>
      </c>
      <c r="F23" s="22">
        <v>15</v>
      </c>
      <c r="G23" s="122"/>
      <c r="H23" s="22">
        <f>F23*AO23</f>
        <v>0</v>
      </c>
      <c r="I23" s="22">
        <f>F23*AP23</f>
        <v>0</v>
      </c>
      <c r="J23" s="22">
        <f>F23*G23</f>
        <v>0</v>
      </c>
      <c r="K23" s="22">
        <v>0.48</v>
      </c>
      <c r="L23" s="22">
        <f>F23*K23</f>
        <v>7.199999999999999</v>
      </c>
      <c r="M23" s="23" t="s">
        <v>219</v>
      </c>
      <c r="Z23" s="22">
        <f>IF(AQ23="5",BJ23,0)</f>
        <v>0</v>
      </c>
      <c r="AB23" s="22">
        <f>IF(AQ23="1",BH23,0)</f>
        <v>0</v>
      </c>
      <c r="AC23" s="22">
        <f>IF(AQ23="1",BI23,0)</f>
        <v>0</v>
      </c>
      <c r="AD23" s="22">
        <f>IF(AQ23="7",BH23,0)</f>
        <v>0</v>
      </c>
      <c r="AE23" s="22">
        <f>IF(AQ23="7",BI23,0)</f>
        <v>0</v>
      </c>
      <c r="AF23" s="22">
        <f>IF(AQ23="2",BH23,0)</f>
        <v>0</v>
      </c>
      <c r="AG23" s="22">
        <f>IF(AQ23="2",BI23,0)</f>
        <v>0</v>
      </c>
      <c r="AH23" s="22">
        <f>IF(AQ23="0",BJ23,0)</f>
        <v>0</v>
      </c>
      <c r="AI23" s="16" t="s">
        <v>53</v>
      </c>
      <c r="AJ23" s="12">
        <f>IF(AN23=0,J23,0)</f>
        <v>0</v>
      </c>
      <c r="AK23" s="12">
        <f>IF(AN23=15,J23,0)</f>
        <v>0</v>
      </c>
      <c r="AL23" s="12">
        <f>IF(AN23=21,J23,0)</f>
        <v>0</v>
      </c>
      <c r="AN23" s="22">
        <v>21</v>
      </c>
      <c r="AO23" s="22">
        <f>G23*0</f>
        <v>0</v>
      </c>
      <c r="AP23" s="22">
        <f>G23*(1-0)</f>
        <v>0</v>
      </c>
      <c r="AQ23" s="18" t="s">
        <v>7</v>
      </c>
      <c r="AV23" s="22">
        <f>AW23+AX23</f>
        <v>0</v>
      </c>
      <c r="AW23" s="22">
        <f>F23*AO23</f>
        <v>0</v>
      </c>
      <c r="AX23" s="22">
        <f>F23*AP23</f>
        <v>0</v>
      </c>
      <c r="AY23" s="23" t="s">
        <v>230</v>
      </c>
      <c r="AZ23" s="23" t="s">
        <v>243</v>
      </c>
      <c r="BA23" s="16" t="s">
        <v>247</v>
      </c>
      <c r="BC23" s="22">
        <f>AW23+AX23</f>
        <v>0</v>
      </c>
      <c r="BD23" s="22">
        <f>G23/(100-BE23)*100</f>
        <v>0</v>
      </c>
      <c r="BE23" s="22">
        <v>0</v>
      </c>
      <c r="BF23" s="22">
        <f>L23</f>
        <v>7.199999999999999</v>
      </c>
      <c r="BH23" s="12">
        <f>F23*AO23</f>
        <v>0</v>
      </c>
      <c r="BI23" s="12">
        <f>F23*AP23</f>
        <v>0</v>
      </c>
      <c r="BJ23" s="12">
        <f>F23*G23</f>
        <v>0</v>
      </c>
    </row>
    <row r="24" spans="1:13" ht="12.75">
      <c r="A24" s="67"/>
      <c r="B24" s="67"/>
      <c r="C24" s="67"/>
      <c r="D24" s="68" t="s">
        <v>124</v>
      </c>
      <c r="E24" s="67"/>
      <c r="F24" s="69">
        <v>15</v>
      </c>
      <c r="G24" s="67"/>
      <c r="H24" s="67"/>
      <c r="I24" s="67"/>
      <c r="J24" s="67"/>
      <c r="K24" s="67"/>
      <c r="L24" s="67"/>
      <c r="M24" s="67"/>
    </row>
    <row r="25" spans="1:47" ht="12.75">
      <c r="A25" s="63"/>
      <c r="B25" s="64" t="s">
        <v>53</v>
      </c>
      <c r="C25" s="64" t="s">
        <v>18</v>
      </c>
      <c r="D25" s="64" t="s">
        <v>125</v>
      </c>
      <c r="E25" s="63" t="s">
        <v>6</v>
      </c>
      <c r="F25" s="63" t="s">
        <v>6</v>
      </c>
      <c r="G25" s="63" t="s">
        <v>6</v>
      </c>
      <c r="H25" s="65">
        <f>SUM(H26:H26)</f>
        <v>0</v>
      </c>
      <c r="I25" s="65">
        <f>SUM(I26:I26)</f>
        <v>0</v>
      </c>
      <c r="J25" s="65">
        <f>SUM(J26:J26)</f>
        <v>0</v>
      </c>
      <c r="K25" s="66"/>
      <c r="L25" s="65">
        <f>SUM(L26:L26)</f>
        <v>0</v>
      </c>
      <c r="M25" s="66"/>
      <c r="AI25" s="16" t="s">
        <v>53</v>
      </c>
      <c r="AS25" s="24">
        <f>SUM(AJ26:AJ26)</f>
        <v>0</v>
      </c>
      <c r="AT25" s="24">
        <f>SUM(AK26:AK26)</f>
        <v>0</v>
      </c>
      <c r="AU25" s="24">
        <f>SUM(AL26:AL26)</f>
        <v>0</v>
      </c>
    </row>
    <row r="26" spans="1:62" ht="12.75">
      <c r="A26" s="10" t="s">
        <v>14</v>
      </c>
      <c r="B26" s="10" t="s">
        <v>53</v>
      </c>
      <c r="C26" s="10" t="s">
        <v>63</v>
      </c>
      <c r="D26" s="10" t="s">
        <v>126</v>
      </c>
      <c r="E26" s="10" t="s">
        <v>196</v>
      </c>
      <c r="F26" s="22">
        <v>216.28</v>
      </c>
      <c r="G26" s="122"/>
      <c r="H26" s="22">
        <f>F26*AO26</f>
        <v>0</v>
      </c>
      <c r="I26" s="22">
        <f>F26*AP26</f>
        <v>0</v>
      </c>
      <c r="J26" s="22">
        <f>F26*G26</f>
        <v>0</v>
      </c>
      <c r="K26" s="22">
        <v>0</v>
      </c>
      <c r="L26" s="22">
        <f>F26*K26</f>
        <v>0</v>
      </c>
      <c r="M26" s="23" t="s">
        <v>219</v>
      </c>
      <c r="Z26" s="22">
        <f>IF(AQ26="5",BJ26,0)</f>
        <v>0</v>
      </c>
      <c r="AB26" s="22">
        <f>IF(AQ26="1",BH26,0)</f>
        <v>0</v>
      </c>
      <c r="AC26" s="22">
        <f>IF(AQ26="1",BI26,0)</f>
        <v>0</v>
      </c>
      <c r="AD26" s="22">
        <f>IF(AQ26="7",BH26,0)</f>
        <v>0</v>
      </c>
      <c r="AE26" s="22">
        <f>IF(AQ26="7",BI26,0)</f>
        <v>0</v>
      </c>
      <c r="AF26" s="22">
        <f>IF(AQ26="2",BH26,0)</f>
        <v>0</v>
      </c>
      <c r="AG26" s="22">
        <f>IF(AQ26="2",BI26,0)</f>
        <v>0</v>
      </c>
      <c r="AH26" s="22">
        <f>IF(AQ26="0",BJ26,0)</f>
        <v>0</v>
      </c>
      <c r="AI26" s="16" t="s">
        <v>53</v>
      </c>
      <c r="AJ26" s="12">
        <f>IF(AN26=0,J26,0)</f>
        <v>0</v>
      </c>
      <c r="AK26" s="12">
        <f>IF(AN26=15,J26,0)</f>
        <v>0</v>
      </c>
      <c r="AL26" s="12">
        <f>IF(AN26=21,J26,0)</f>
        <v>0</v>
      </c>
      <c r="AN26" s="22">
        <v>21</v>
      </c>
      <c r="AO26" s="22">
        <f>G26*0</f>
        <v>0</v>
      </c>
      <c r="AP26" s="22">
        <f>G26*(1-0)</f>
        <v>0</v>
      </c>
      <c r="AQ26" s="18" t="s">
        <v>7</v>
      </c>
      <c r="AV26" s="22">
        <f>AW26+AX26</f>
        <v>0</v>
      </c>
      <c r="AW26" s="22">
        <f>F26*AO26</f>
        <v>0</v>
      </c>
      <c r="AX26" s="22">
        <f>F26*AP26</f>
        <v>0</v>
      </c>
      <c r="AY26" s="23" t="s">
        <v>231</v>
      </c>
      <c r="AZ26" s="23" t="s">
        <v>243</v>
      </c>
      <c r="BA26" s="16" t="s">
        <v>247</v>
      </c>
      <c r="BC26" s="22">
        <f>AW26+AX26</f>
        <v>0</v>
      </c>
      <c r="BD26" s="22">
        <f>G26/(100-BE26)*100</f>
        <v>0</v>
      </c>
      <c r="BE26" s="22">
        <v>0</v>
      </c>
      <c r="BF26" s="22">
        <f>L26</f>
        <v>0</v>
      </c>
      <c r="BH26" s="12">
        <f>F26*AO26</f>
        <v>0</v>
      </c>
      <c r="BI26" s="12">
        <f>F26*AP26</f>
        <v>0</v>
      </c>
      <c r="BJ26" s="12">
        <f>F26*G26</f>
        <v>0</v>
      </c>
    </row>
    <row r="27" spans="1:13" ht="12.75">
      <c r="A27" s="67"/>
      <c r="B27" s="67"/>
      <c r="C27" s="67"/>
      <c r="D27" s="68" t="s">
        <v>127</v>
      </c>
      <c r="E27" s="67"/>
      <c r="F27" s="69">
        <v>123.71</v>
      </c>
      <c r="G27" s="67"/>
      <c r="H27" s="67"/>
      <c r="I27" s="67"/>
      <c r="J27" s="67"/>
      <c r="K27" s="67"/>
      <c r="L27" s="67"/>
      <c r="M27" s="67"/>
    </row>
    <row r="28" spans="1:13" ht="12.75">
      <c r="A28" s="67"/>
      <c r="B28" s="67"/>
      <c r="C28" s="67"/>
      <c r="D28" s="68" t="s">
        <v>128</v>
      </c>
      <c r="E28" s="67"/>
      <c r="F28" s="69">
        <v>92.57</v>
      </c>
      <c r="G28" s="67"/>
      <c r="H28" s="67"/>
      <c r="I28" s="67"/>
      <c r="J28" s="67"/>
      <c r="K28" s="67"/>
      <c r="L28" s="67"/>
      <c r="M28" s="67"/>
    </row>
    <row r="29" spans="1:47" ht="12.75">
      <c r="A29" s="63"/>
      <c r="B29" s="64" t="s">
        <v>53</v>
      </c>
      <c r="C29" s="64" t="s">
        <v>22</v>
      </c>
      <c r="D29" s="64" t="s">
        <v>129</v>
      </c>
      <c r="E29" s="63" t="s">
        <v>6</v>
      </c>
      <c r="F29" s="63" t="s">
        <v>6</v>
      </c>
      <c r="G29" s="63" t="s">
        <v>6</v>
      </c>
      <c r="H29" s="65">
        <f>SUM(H30:H31)</f>
        <v>0</v>
      </c>
      <c r="I29" s="65">
        <f>SUM(I30:I31)</f>
        <v>0</v>
      </c>
      <c r="J29" s="65">
        <f>SUM(J30:J31)</f>
        <v>0</v>
      </c>
      <c r="K29" s="66"/>
      <c r="L29" s="65">
        <f>SUM(L30:L31)</f>
        <v>0</v>
      </c>
      <c r="M29" s="66"/>
      <c r="AI29" s="16" t="s">
        <v>53</v>
      </c>
      <c r="AS29" s="24">
        <f>SUM(AJ30:AJ31)</f>
        <v>0</v>
      </c>
      <c r="AT29" s="24">
        <f>SUM(AK30:AK31)</f>
        <v>0</v>
      </c>
      <c r="AU29" s="24">
        <f>SUM(AL30:AL31)</f>
        <v>0</v>
      </c>
    </row>
    <row r="30" spans="1:62" ht="12.75">
      <c r="A30" s="10" t="s">
        <v>15</v>
      </c>
      <c r="B30" s="10" t="s">
        <v>53</v>
      </c>
      <c r="C30" s="10" t="s">
        <v>64</v>
      </c>
      <c r="D30" s="10" t="s">
        <v>130</v>
      </c>
      <c r="E30" s="10" t="s">
        <v>196</v>
      </c>
      <c r="F30" s="22">
        <v>92.57</v>
      </c>
      <c r="G30" s="122"/>
      <c r="H30" s="22">
        <f>F30*AO30</f>
        <v>0</v>
      </c>
      <c r="I30" s="22">
        <f>F30*AP30</f>
        <v>0</v>
      </c>
      <c r="J30" s="22">
        <f>F30*G30</f>
        <v>0</v>
      </c>
      <c r="K30" s="22">
        <v>0</v>
      </c>
      <c r="L30" s="22">
        <f>F30*K30</f>
        <v>0</v>
      </c>
      <c r="M30" s="23" t="s">
        <v>219</v>
      </c>
      <c r="Z30" s="22">
        <f>IF(AQ30="5",BJ30,0)</f>
        <v>0</v>
      </c>
      <c r="AB30" s="22">
        <f>IF(AQ30="1",BH30,0)</f>
        <v>0</v>
      </c>
      <c r="AC30" s="22">
        <f>IF(AQ30="1",BI30,0)</f>
        <v>0</v>
      </c>
      <c r="AD30" s="22">
        <f>IF(AQ30="7",BH30,0)</f>
        <v>0</v>
      </c>
      <c r="AE30" s="22">
        <f>IF(AQ30="7",BI30,0)</f>
        <v>0</v>
      </c>
      <c r="AF30" s="22">
        <f>IF(AQ30="2",BH30,0)</f>
        <v>0</v>
      </c>
      <c r="AG30" s="22">
        <f>IF(AQ30="2",BI30,0)</f>
        <v>0</v>
      </c>
      <c r="AH30" s="22">
        <f>IF(AQ30="0",BJ30,0)</f>
        <v>0</v>
      </c>
      <c r="AI30" s="16" t="s">
        <v>53</v>
      </c>
      <c r="AJ30" s="12">
        <f>IF(AN30=0,J30,0)</f>
        <v>0</v>
      </c>
      <c r="AK30" s="12">
        <f>IF(AN30=15,J30,0)</f>
        <v>0</v>
      </c>
      <c r="AL30" s="12">
        <f>IF(AN30=21,J30,0)</f>
        <v>0</v>
      </c>
      <c r="AN30" s="22">
        <v>21</v>
      </c>
      <c r="AO30" s="22">
        <f>G30*0</f>
        <v>0</v>
      </c>
      <c r="AP30" s="22">
        <f>G30*(1-0)</f>
        <v>0</v>
      </c>
      <c r="AQ30" s="18" t="s">
        <v>7</v>
      </c>
      <c r="AV30" s="22">
        <f>AW30+AX30</f>
        <v>0</v>
      </c>
      <c r="AW30" s="22">
        <f>F30*AO30</f>
        <v>0</v>
      </c>
      <c r="AX30" s="22">
        <f>F30*AP30</f>
        <v>0</v>
      </c>
      <c r="AY30" s="23" t="s">
        <v>232</v>
      </c>
      <c r="AZ30" s="23" t="s">
        <v>243</v>
      </c>
      <c r="BA30" s="16" t="s">
        <v>247</v>
      </c>
      <c r="BC30" s="22">
        <f>AW30+AX30</f>
        <v>0</v>
      </c>
      <c r="BD30" s="22">
        <f>G30/(100-BE30)*100</f>
        <v>0</v>
      </c>
      <c r="BE30" s="22">
        <v>0</v>
      </c>
      <c r="BF30" s="22">
        <f>L30</f>
        <v>0</v>
      </c>
      <c r="BH30" s="12">
        <f>F30*AO30</f>
        <v>0</v>
      </c>
      <c r="BI30" s="12">
        <f>F30*AP30</f>
        <v>0</v>
      </c>
      <c r="BJ30" s="12">
        <f>F30*G30</f>
        <v>0</v>
      </c>
    </row>
    <row r="31" spans="1:62" ht="12.75">
      <c r="A31" s="10" t="s">
        <v>16</v>
      </c>
      <c r="B31" s="10" t="s">
        <v>53</v>
      </c>
      <c r="C31" s="10" t="s">
        <v>65</v>
      </c>
      <c r="D31" s="10" t="s">
        <v>131</v>
      </c>
      <c r="E31" s="10" t="s">
        <v>196</v>
      </c>
      <c r="F31" s="22">
        <v>92.57</v>
      </c>
      <c r="G31" s="122"/>
      <c r="H31" s="22">
        <f>F31*AO31</f>
        <v>0</v>
      </c>
      <c r="I31" s="22">
        <f>F31*AP31</f>
        <v>0</v>
      </c>
      <c r="J31" s="22">
        <f>F31*G31</f>
        <v>0</v>
      </c>
      <c r="K31" s="22">
        <v>0</v>
      </c>
      <c r="L31" s="22">
        <f>F31*K31</f>
        <v>0</v>
      </c>
      <c r="M31" s="23" t="s">
        <v>219</v>
      </c>
      <c r="Z31" s="22">
        <f>IF(AQ31="5",BJ31,0)</f>
        <v>0</v>
      </c>
      <c r="AB31" s="22">
        <f>IF(AQ31="1",BH31,0)</f>
        <v>0</v>
      </c>
      <c r="AC31" s="22">
        <f>IF(AQ31="1",BI31,0)</f>
        <v>0</v>
      </c>
      <c r="AD31" s="22">
        <f>IF(AQ31="7",BH31,0)</f>
        <v>0</v>
      </c>
      <c r="AE31" s="22">
        <f>IF(AQ31="7",BI31,0)</f>
        <v>0</v>
      </c>
      <c r="AF31" s="22">
        <f>IF(AQ31="2",BH31,0)</f>
        <v>0</v>
      </c>
      <c r="AG31" s="22">
        <f>IF(AQ31="2",BI31,0)</f>
        <v>0</v>
      </c>
      <c r="AH31" s="22">
        <f>IF(AQ31="0",BJ31,0)</f>
        <v>0</v>
      </c>
      <c r="AI31" s="16" t="s">
        <v>53</v>
      </c>
      <c r="AJ31" s="12">
        <f>IF(AN31=0,J31,0)</f>
        <v>0</v>
      </c>
      <c r="AK31" s="12">
        <f>IF(AN31=15,J31,0)</f>
        <v>0</v>
      </c>
      <c r="AL31" s="12">
        <f>IF(AN31=21,J31,0)</f>
        <v>0</v>
      </c>
      <c r="AN31" s="22">
        <v>21</v>
      </c>
      <c r="AO31" s="22">
        <f>G31*0</f>
        <v>0</v>
      </c>
      <c r="AP31" s="22">
        <f>G31*(1-0)</f>
        <v>0</v>
      </c>
      <c r="AQ31" s="18" t="s">
        <v>7</v>
      </c>
      <c r="AV31" s="22">
        <f>AW31+AX31</f>
        <v>0</v>
      </c>
      <c r="AW31" s="22">
        <f>F31*AO31</f>
        <v>0</v>
      </c>
      <c r="AX31" s="22">
        <f>F31*AP31</f>
        <v>0</v>
      </c>
      <c r="AY31" s="23" t="s">
        <v>232</v>
      </c>
      <c r="AZ31" s="23" t="s">
        <v>243</v>
      </c>
      <c r="BA31" s="16" t="s">
        <v>247</v>
      </c>
      <c r="BC31" s="22">
        <f>AW31+AX31</f>
        <v>0</v>
      </c>
      <c r="BD31" s="22">
        <f>G31/(100-BE31)*100</f>
        <v>0</v>
      </c>
      <c r="BE31" s="22">
        <v>0</v>
      </c>
      <c r="BF31" s="22">
        <f>L31</f>
        <v>0</v>
      </c>
      <c r="BH31" s="12">
        <f>F31*AO31</f>
        <v>0</v>
      </c>
      <c r="BI31" s="12">
        <f>F31*AP31</f>
        <v>0</v>
      </c>
      <c r="BJ31" s="12">
        <f>F31*G31</f>
        <v>0</v>
      </c>
    </row>
    <row r="32" spans="1:47" ht="12.75">
      <c r="A32" s="63"/>
      <c r="B32" s="64" t="s">
        <v>53</v>
      </c>
      <c r="C32" s="64" t="s">
        <v>24</v>
      </c>
      <c r="D32" s="64" t="s">
        <v>132</v>
      </c>
      <c r="E32" s="63" t="s">
        <v>6</v>
      </c>
      <c r="F32" s="63" t="s">
        <v>6</v>
      </c>
      <c r="G32" s="63" t="s">
        <v>6</v>
      </c>
      <c r="H32" s="65">
        <f>SUM(H33:H33)</f>
        <v>0</v>
      </c>
      <c r="I32" s="65">
        <f>SUM(I33:I33)</f>
        <v>0</v>
      </c>
      <c r="J32" s="65">
        <f>SUM(J33:J33)</f>
        <v>0</v>
      </c>
      <c r="K32" s="66"/>
      <c r="L32" s="65">
        <f>SUM(L33:L33)</f>
        <v>0</v>
      </c>
      <c r="M32" s="66"/>
      <c r="AI32" s="16" t="s">
        <v>53</v>
      </c>
      <c r="AS32" s="24">
        <f>SUM(AJ33:AJ33)</f>
        <v>0</v>
      </c>
      <c r="AT32" s="24">
        <f>SUM(AK33:AK33)</f>
        <v>0</v>
      </c>
      <c r="AU32" s="24">
        <f>SUM(AL33:AL33)</f>
        <v>0</v>
      </c>
    </row>
    <row r="33" spans="1:62" ht="12.75">
      <c r="A33" s="10" t="s">
        <v>17</v>
      </c>
      <c r="B33" s="10" t="s">
        <v>53</v>
      </c>
      <c r="C33" s="10" t="s">
        <v>66</v>
      </c>
      <c r="D33" s="10" t="s">
        <v>133</v>
      </c>
      <c r="E33" s="10" t="s">
        <v>195</v>
      </c>
      <c r="F33" s="22">
        <v>250</v>
      </c>
      <c r="G33" s="122"/>
      <c r="H33" s="22">
        <f>F33*AO33</f>
        <v>0</v>
      </c>
      <c r="I33" s="22">
        <f>F33*AP33</f>
        <v>0</v>
      </c>
      <c r="J33" s="22">
        <f>F33*G33</f>
        <v>0</v>
      </c>
      <c r="K33" s="22">
        <v>0</v>
      </c>
      <c r="L33" s="22">
        <f>F33*K33</f>
        <v>0</v>
      </c>
      <c r="M33" s="23" t="s">
        <v>219</v>
      </c>
      <c r="Z33" s="22">
        <f>IF(AQ33="5",BJ33,0)</f>
        <v>0</v>
      </c>
      <c r="AB33" s="22">
        <f>IF(AQ33="1",BH33,0)</f>
        <v>0</v>
      </c>
      <c r="AC33" s="22">
        <f>IF(AQ33="1",BI33,0)</f>
        <v>0</v>
      </c>
      <c r="AD33" s="22">
        <f>IF(AQ33="7",BH33,0)</f>
        <v>0</v>
      </c>
      <c r="AE33" s="22">
        <f>IF(AQ33="7",BI33,0)</f>
        <v>0</v>
      </c>
      <c r="AF33" s="22">
        <f>IF(AQ33="2",BH33,0)</f>
        <v>0</v>
      </c>
      <c r="AG33" s="22">
        <f>IF(AQ33="2",BI33,0)</f>
        <v>0</v>
      </c>
      <c r="AH33" s="22">
        <f>IF(AQ33="0",BJ33,0)</f>
        <v>0</v>
      </c>
      <c r="AI33" s="16" t="s">
        <v>53</v>
      </c>
      <c r="AJ33" s="12">
        <f>IF(AN33=0,J33,0)</f>
        <v>0</v>
      </c>
      <c r="AK33" s="12">
        <f>IF(AN33=15,J33,0)</f>
        <v>0</v>
      </c>
      <c r="AL33" s="12">
        <f>IF(AN33=21,J33,0)</f>
        <v>0</v>
      </c>
      <c r="AN33" s="22">
        <v>21</v>
      </c>
      <c r="AO33" s="22">
        <f>G33*0</f>
        <v>0</v>
      </c>
      <c r="AP33" s="22">
        <f>G33*(1-0)</f>
        <v>0</v>
      </c>
      <c r="AQ33" s="18" t="s">
        <v>7</v>
      </c>
      <c r="AV33" s="22">
        <f>AW33+AX33</f>
        <v>0</v>
      </c>
      <c r="AW33" s="22">
        <f>F33*AO33</f>
        <v>0</v>
      </c>
      <c r="AX33" s="22">
        <f>F33*AP33</f>
        <v>0</v>
      </c>
      <c r="AY33" s="23" t="s">
        <v>233</v>
      </c>
      <c r="AZ33" s="23" t="s">
        <v>243</v>
      </c>
      <c r="BA33" s="16" t="s">
        <v>247</v>
      </c>
      <c r="BC33" s="22">
        <f>AW33+AX33</f>
        <v>0</v>
      </c>
      <c r="BD33" s="22">
        <f>G33/(100-BE33)*100</f>
        <v>0</v>
      </c>
      <c r="BE33" s="22">
        <v>0</v>
      </c>
      <c r="BF33" s="22">
        <f>L33</f>
        <v>0</v>
      </c>
      <c r="BH33" s="12">
        <f>F33*AO33</f>
        <v>0</v>
      </c>
      <c r="BI33" s="12">
        <f>F33*AP33</f>
        <v>0</v>
      </c>
      <c r="BJ33" s="12">
        <f>F33*G33</f>
        <v>0</v>
      </c>
    </row>
    <row r="34" spans="1:47" ht="12.75">
      <c r="A34" s="63"/>
      <c r="B34" s="64" t="s">
        <v>53</v>
      </c>
      <c r="C34" s="64" t="s">
        <v>67</v>
      </c>
      <c r="D34" s="64" t="s">
        <v>134</v>
      </c>
      <c r="E34" s="63" t="s">
        <v>6</v>
      </c>
      <c r="F34" s="63" t="s">
        <v>6</v>
      </c>
      <c r="G34" s="63" t="s">
        <v>6</v>
      </c>
      <c r="H34" s="65">
        <f>SUM(H35:H39)</f>
        <v>0</v>
      </c>
      <c r="I34" s="65">
        <f>SUM(I35:I39)</f>
        <v>0</v>
      </c>
      <c r="J34" s="65">
        <f>SUM(J35:J39)</f>
        <v>0</v>
      </c>
      <c r="K34" s="66"/>
      <c r="L34" s="65">
        <f>SUM(L35:L39)</f>
        <v>94.378263</v>
      </c>
      <c r="M34" s="66"/>
      <c r="AI34" s="16" t="s">
        <v>53</v>
      </c>
      <c r="AS34" s="24">
        <f>SUM(AJ35:AJ39)</f>
        <v>0</v>
      </c>
      <c r="AT34" s="24">
        <f>SUM(AK35:AK39)</f>
        <v>0</v>
      </c>
      <c r="AU34" s="24">
        <f>SUM(AL35:AL39)</f>
        <v>0</v>
      </c>
    </row>
    <row r="35" spans="1:62" ht="12.75">
      <c r="A35" s="10" t="s">
        <v>18</v>
      </c>
      <c r="B35" s="10" t="s">
        <v>53</v>
      </c>
      <c r="C35" s="10" t="s">
        <v>68</v>
      </c>
      <c r="D35" s="10" t="s">
        <v>135</v>
      </c>
      <c r="E35" s="10" t="s">
        <v>195</v>
      </c>
      <c r="F35" s="22">
        <v>4.8</v>
      </c>
      <c r="G35" s="122"/>
      <c r="H35" s="22">
        <f>F35*AO35</f>
        <v>0</v>
      </c>
      <c r="I35" s="22">
        <f>F35*AP35</f>
        <v>0</v>
      </c>
      <c r="J35" s="22">
        <f>F35*G35</f>
        <v>0</v>
      </c>
      <c r="K35" s="22">
        <v>0.50666</v>
      </c>
      <c r="L35" s="22">
        <f>F35*K35</f>
        <v>2.431968</v>
      </c>
      <c r="M35" s="23" t="s">
        <v>219</v>
      </c>
      <c r="Z35" s="22">
        <f>IF(AQ35="5",BJ35,0)</f>
        <v>0</v>
      </c>
      <c r="AB35" s="22">
        <f>IF(AQ35="1",BH35,0)</f>
        <v>0</v>
      </c>
      <c r="AC35" s="22">
        <f>IF(AQ35="1",BI35,0)</f>
        <v>0</v>
      </c>
      <c r="AD35" s="22">
        <f>IF(AQ35="7",BH35,0)</f>
        <v>0</v>
      </c>
      <c r="AE35" s="22">
        <f>IF(AQ35="7",BI35,0)</f>
        <v>0</v>
      </c>
      <c r="AF35" s="22">
        <f>IF(AQ35="2",BH35,0)</f>
        <v>0</v>
      </c>
      <c r="AG35" s="22">
        <f>IF(AQ35="2",BI35,0)</f>
        <v>0</v>
      </c>
      <c r="AH35" s="22">
        <f>IF(AQ35="0",BJ35,0)</f>
        <v>0</v>
      </c>
      <c r="AI35" s="16" t="s">
        <v>53</v>
      </c>
      <c r="AJ35" s="12">
        <f>IF(AN35=0,J35,0)</f>
        <v>0</v>
      </c>
      <c r="AK35" s="12">
        <f>IF(AN35=15,J35,0)</f>
        <v>0</v>
      </c>
      <c r="AL35" s="12">
        <f>IF(AN35=21,J35,0)</f>
        <v>0</v>
      </c>
      <c r="AN35" s="22">
        <v>21</v>
      </c>
      <c r="AO35" s="22">
        <f>G35*0.843444816053512</f>
        <v>0</v>
      </c>
      <c r="AP35" s="22">
        <f>G35*(1-0.843444816053512)</f>
        <v>0</v>
      </c>
      <c r="AQ35" s="18" t="s">
        <v>7</v>
      </c>
      <c r="AV35" s="22">
        <f>AW35+AX35</f>
        <v>0</v>
      </c>
      <c r="AW35" s="22">
        <f>F35*AO35</f>
        <v>0</v>
      </c>
      <c r="AX35" s="22">
        <f>F35*AP35</f>
        <v>0</v>
      </c>
      <c r="AY35" s="23" t="s">
        <v>234</v>
      </c>
      <c r="AZ35" s="23" t="s">
        <v>244</v>
      </c>
      <c r="BA35" s="16" t="s">
        <v>247</v>
      </c>
      <c r="BC35" s="22">
        <f>AW35+AX35</f>
        <v>0</v>
      </c>
      <c r="BD35" s="22">
        <f>G35/(100-BE35)*100</f>
        <v>0</v>
      </c>
      <c r="BE35" s="22">
        <v>0</v>
      </c>
      <c r="BF35" s="22">
        <f>L35</f>
        <v>2.431968</v>
      </c>
      <c r="BH35" s="12">
        <f>F35*AO35</f>
        <v>0</v>
      </c>
      <c r="BI35" s="12">
        <f>F35*AP35</f>
        <v>0</v>
      </c>
      <c r="BJ35" s="12">
        <f>F35*G35</f>
        <v>0</v>
      </c>
    </row>
    <row r="36" spans="1:13" ht="12.75">
      <c r="A36" s="67"/>
      <c r="B36" s="67"/>
      <c r="C36" s="67"/>
      <c r="D36" s="68" t="s">
        <v>136</v>
      </c>
      <c r="E36" s="67"/>
      <c r="F36" s="69">
        <v>4.8</v>
      </c>
      <c r="G36" s="67"/>
      <c r="H36" s="67"/>
      <c r="I36" s="67"/>
      <c r="J36" s="67"/>
      <c r="K36" s="67"/>
      <c r="L36" s="67"/>
      <c r="M36" s="67"/>
    </row>
    <row r="37" spans="1:62" ht="12.75">
      <c r="A37" s="10" t="s">
        <v>19</v>
      </c>
      <c r="B37" s="10" t="s">
        <v>53</v>
      </c>
      <c r="C37" s="10" t="s">
        <v>69</v>
      </c>
      <c r="D37" s="10" t="s">
        <v>137</v>
      </c>
      <c r="E37" s="10" t="s">
        <v>195</v>
      </c>
      <c r="F37" s="22">
        <v>92.57</v>
      </c>
      <c r="G37" s="122"/>
      <c r="H37" s="22">
        <f>F37*AO37</f>
        <v>0</v>
      </c>
      <c r="I37" s="22">
        <f>F37*AP37</f>
        <v>0</v>
      </c>
      <c r="J37" s="22">
        <f>F37*G37</f>
        <v>0</v>
      </c>
      <c r="K37" s="22">
        <v>0.55125</v>
      </c>
      <c r="L37" s="22">
        <f>F37*K37</f>
        <v>51.0292125</v>
      </c>
      <c r="M37" s="23" t="s">
        <v>219</v>
      </c>
      <c r="Z37" s="22">
        <f>IF(AQ37="5",BJ37,0)</f>
        <v>0</v>
      </c>
      <c r="AB37" s="22">
        <f>IF(AQ37="1",BH37,0)</f>
        <v>0</v>
      </c>
      <c r="AC37" s="22">
        <f>IF(AQ37="1",BI37,0)</f>
        <v>0</v>
      </c>
      <c r="AD37" s="22">
        <f>IF(AQ37="7",BH37,0)</f>
        <v>0</v>
      </c>
      <c r="AE37" s="22">
        <f>IF(AQ37="7",BI37,0)</f>
        <v>0</v>
      </c>
      <c r="AF37" s="22">
        <f>IF(AQ37="2",BH37,0)</f>
        <v>0</v>
      </c>
      <c r="AG37" s="22">
        <f>IF(AQ37="2",BI37,0)</f>
        <v>0</v>
      </c>
      <c r="AH37" s="22">
        <f>IF(AQ37="0",BJ37,0)</f>
        <v>0</v>
      </c>
      <c r="AI37" s="16" t="s">
        <v>53</v>
      </c>
      <c r="AJ37" s="12">
        <f>IF(AN37=0,J37,0)</f>
        <v>0</v>
      </c>
      <c r="AK37" s="12">
        <f>IF(AN37=15,J37,0)</f>
        <v>0</v>
      </c>
      <c r="AL37" s="12">
        <f>IF(AN37=21,J37,0)</f>
        <v>0</v>
      </c>
      <c r="AN37" s="22">
        <v>21</v>
      </c>
      <c r="AO37" s="22">
        <f>G37*0.883475036306869</f>
        <v>0</v>
      </c>
      <c r="AP37" s="22">
        <f>G37*(1-0.883475036306869)</f>
        <v>0</v>
      </c>
      <c r="AQ37" s="18" t="s">
        <v>7</v>
      </c>
      <c r="AV37" s="22">
        <f>AW37+AX37</f>
        <v>0</v>
      </c>
      <c r="AW37" s="22">
        <f>F37*AO37</f>
        <v>0</v>
      </c>
      <c r="AX37" s="22">
        <f>F37*AP37</f>
        <v>0</v>
      </c>
      <c r="AY37" s="23" t="s">
        <v>234</v>
      </c>
      <c r="AZ37" s="23" t="s">
        <v>244</v>
      </c>
      <c r="BA37" s="16" t="s">
        <v>247</v>
      </c>
      <c r="BC37" s="22">
        <f>AW37+AX37</f>
        <v>0</v>
      </c>
      <c r="BD37" s="22">
        <f>G37/(100-BE37)*100</f>
        <v>0</v>
      </c>
      <c r="BE37" s="22">
        <v>0</v>
      </c>
      <c r="BF37" s="22">
        <f>L37</f>
        <v>51.0292125</v>
      </c>
      <c r="BH37" s="12">
        <f>F37*AO37</f>
        <v>0</v>
      </c>
      <c r="BI37" s="12">
        <f>F37*AP37</f>
        <v>0</v>
      </c>
      <c r="BJ37" s="12">
        <f>F37*G37</f>
        <v>0</v>
      </c>
    </row>
    <row r="38" spans="1:13" ht="12.75">
      <c r="A38" s="67"/>
      <c r="B38" s="67"/>
      <c r="C38" s="67"/>
      <c r="D38" s="68" t="s">
        <v>128</v>
      </c>
      <c r="E38" s="67"/>
      <c r="F38" s="69">
        <v>92.57</v>
      </c>
      <c r="G38" s="67"/>
      <c r="H38" s="67"/>
      <c r="I38" s="67"/>
      <c r="J38" s="67"/>
      <c r="K38" s="67"/>
      <c r="L38" s="67"/>
      <c r="M38" s="67"/>
    </row>
    <row r="39" spans="1:62" ht="12.75">
      <c r="A39" s="10" t="s">
        <v>20</v>
      </c>
      <c r="B39" s="10" t="s">
        <v>53</v>
      </c>
      <c r="C39" s="10" t="s">
        <v>70</v>
      </c>
      <c r="D39" s="10" t="s">
        <v>138</v>
      </c>
      <c r="E39" s="10" t="s">
        <v>195</v>
      </c>
      <c r="F39" s="22">
        <v>123.71</v>
      </c>
      <c r="G39" s="122"/>
      <c r="H39" s="22">
        <f>F39*AO39</f>
        <v>0</v>
      </c>
      <c r="I39" s="22">
        <f>F39*AP39</f>
        <v>0</v>
      </c>
      <c r="J39" s="22">
        <f>F39*G39</f>
        <v>0</v>
      </c>
      <c r="K39" s="22">
        <v>0.33075</v>
      </c>
      <c r="L39" s="22">
        <f>F39*K39</f>
        <v>40.9170825</v>
      </c>
      <c r="M39" s="23" t="s">
        <v>219</v>
      </c>
      <c r="Z39" s="22">
        <f>IF(AQ39="5",BJ39,0)</f>
        <v>0</v>
      </c>
      <c r="AB39" s="22">
        <f>IF(AQ39="1",BH39,0)</f>
        <v>0</v>
      </c>
      <c r="AC39" s="22">
        <f>IF(AQ39="1",BI39,0)</f>
        <v>0</v>
      </c>
      <c r="AD39" s="22">
        <f>IF(AQ39="7",BH39,0)</f>
        <v>0</v>
      </c>
      <c r="AE39" s="22">
        <f>IF(AQ39="7",BI39,0)</f>
        <v>0</v>
      </c>
      <c r="AF39" s="22">
        <f>IF(AQ39="2",BH39,0)</f>
        <v>0</v>
      </c>
      <c r="AG39" s="22">
        <f>IF(AQ39="2",BI39,0)</f>
        <v>0</v>
      </c>
      <c r="AH39" s="22">
        <f>IF(AQ39="0",BJ39,0)</f>
        <v>0</v>
      </c>
      <c r="AI39" s="16" t="s">
        <v>53</v>
      </c>
      <c r="AJ39" s="12">
        <f>IF(AN39=0,J39,0)</f>
        <v>0</v>
      </c>
      <c r="AK39" s="12">
        <f>IF(AN39=15,J39,0)</f>
        <v>0</v>
      </c>
      <c r="AL39" s="12">
        <f>IF(AN39=21,J39,0)</f>
        <v>0</v>
      </c>
      <c r="AN39" s="22">
        <v>21</v>
      </c>
      <c r="AO39" s="22">
        <f>G39*0.863569073796647</f>
        <v>0</v>
      </c>
      <c r="AP39" s="22">
        <f>G39*(1-0.863569073796647)</f>
        <v>0</v>
      </c>
      <c r="AQ39" s="18" t="s">
        <v>7</v>
      </c>
      <c r="AV39" s="22">
        <f>AW39+AX39</f>
        <v>0</v>
      </c>
      <c r="AW39" s="22">
        <f>F39*AO39</f>
        <v>0</v>
      </c>
      <c r="AX39" s="22">
        <f>F39*AP39</f>
        <v>0</v>
      </c>
      <c r="AY39" s="23" t="s">
        <v>234</v>
      </c>
      <c r="AZ39" s="23" t="s">
        <v>244</v>
      </c>
      <c r="BA39" s="16" t="s">
        <v>247</v>
      </c>
      <c r="BC39" s="22">
        <f>AW39+AX39</f>
        <v>0</v>
      </c>
      <c r="BD39" s="22">
        <f>G39/(100-BE39)*100</f>
        <v>0</v>
      </c>
      <c r="BE39" s="22">
        <v>0</v>
      </c>
      <c r="BF39" s="22">
        <f>L39</f>
        <v>40.9170825</v>
      </c>
      <c r="BH39" s="12">
        <f>F39*AO39</f>
        <v>0</v>
      </c>
      <c r="BI39" s="12">
        <f>F39*AP39</f>
        <v>0</v>
      </c>
      <c r="BJ39" s="12">
        <f>F39*G39</f>
        <v>0</v>
      </c>
    </row>
    <row r="40" spans="1:13" ht="12.75">
      <c r="A40" s="67"/>
      <c r="B40" s="67"/>
      <c r="C40" s="67"/>
      <c r="D40" s="68" t="s">
        <v>139</v>
      </c>
      <c r="E40" s="67"/>
      <c r="F40" s="69">
        <v>123.71</v>
      </c>
      <c r="G40" s="67"/>
      <c r="H40" s="67"/>
      <c r="I40" s="67"/>
      <c r="J40" s="67"/>
      <c r="K40" s="67"/>
      <c r="L40" s="67"/>
      <c r="M40" s="67"/>
    </row>
    <row r="41" spans="1:47" ht="12.75">
      <c r="A41" s="63"/>
      <c r="B41" s="64" t="s">
        <v>53</v>
      </c>
      <c r="C41" s="64" t="s">
        <v>71</v>
      </c>
      <c r="D41" s="64" t="s">
        <v>140</v>
      </c>
      <c r="E41" s="63" t="s">
        <v>6</v>
      </c>
      <c r="F41" s="63" t="s">
        <v>6</v>
      </c>
      <c r="G41" s="63" t="s">
        <v>6</v>
      </c>
      <c r="H41" s="65">
        <f>SUM(H42:H44)</f>
        <v>0</v>
      </c>
      <c r="I41" s="65">
        <f>SUM(I42:I44)</f>
        <v>0</v>
      </c>
      <c r="J41" s="65">
        <f>SUM(J42:J44)</f>
        <v>0</v>
      </c>
      <c r="K41" s="66"/>
      <c r="L41" s="65">
        <f>SUM(L42:L44)</f>
        <v>0.500832</v>
      </c>
      <c r="M41" s="66"/>
      <c r="AI41" s="16" t="s">
        <v>53</v>
      </c>
      <c r="AS41" s="24">
        <f>SUM(AJ42:AJ44)</f>
        <v>0</v>
      </c>
      <c r="AT41" s="24">
        <f>SUM(AK42:AK44)</f>
        <v>0</v>
      </c>
      <c r="AU41" s="24">
        <f>SUM(AL42:AL44)</f>
        <v>0</v>
      </c>
    </row>
    <row r="42" spans="1:62" ht="12.75">
      <c r="A42" s="10" t="s">
        <v>21</v>
      </c>
      <c r="B42" s="10" t="s">
        <v>53</v>
      </c>
      <c r="C42" s="10" t="s">
        <v>72</v>
      </c>
      <c r="D42" s="10" t="s">
        <v>141</v>
      </c>
      <c r="E42" s="10" t="s">
        <v>195</v>
      </c>
      <c r="F42" s="22">
        <v>4.8</v>
      </c>
      <c r="G42" s="122"/>
      <c r="H42" s="22">
        <f>F42*AO42</f>
        <v>0</v>
      </c>
      <c r="I42" s="22">
        <f>F42*AP42</f>
        <v>0</v>
      </c>
      <c r="J42" s="22">
        <f>F42*G42</f>
        <v>0</v>
      </c>
      <c r="K42" s="22">
        <v>0.00061</v>
      </c>
      <c r="L42" s="22">
        <f>F42*K42</f>
        <v>0.0029279999999999996</v>
      </c>
      <c r="M42" s="23" t="s">
        <v>219</v>
      </c>
      <c r="Z42" s="22">
        <f>IF(AQ42="5",BJ42,0)</f>
        <v>0</v>
      </c>
      <c r="AB42" s="22">
        <f>IF(AQ42="1",BH42,0)</f>
        <v>0</v>
      </c>
      <c r="AC42" s="22">
        <f>IF(AQ42="1",BI42,0)</f>
        <v>0</v>
      </c>
      <c r="AD42" s="22">
        <f>IF(AQ42="7",BH42,0)</f>
        <v>0</v>
      </c>
      <c r="AE42" s="22">
        <f>IF(AQ42="7",BI42,0)</f>
        <v>0</v>
      </c>
      <c r="AF42" s="22">
        <f>IF(AQ42="2",BH42,0)</f>
        <v>0</v>
      </c>
      <c r="AG42" s="22">
        <f>IF(AQ42="2",BI42,0)</f>
        <v>0</v>
      </c>
      <c r="AH42" s="22">
        <f>IF(AQ42="0",BJ42,0)</f>
        <v>0</v>
      </c>
      <c r="AI42" s="16" t="s">
        <v>53</v>
      </c>
      <c r="AJ42" s="12">
        <f>IF(AN42=0,J42,0)</f>
        <v>0</v>
      </c>
      <c r="AK42" s="12">
        <f>IF(AN42=15,J42,0)</f>
        <v>0</v>
      </c>
      <c r="AL42" s="12">
        <f>IF(AN42=21,J42,0)</f>
        <v>0</v>
      </c>
      <c r="AN42" s="22">
        <v>21</v>
      </c>
      <c r="AO42" s="22">
        <f>G42*0.923492957746479</f>
        <v>0</v>
      </c>
      <c r="AP42" s="22">
        <f>G42*(1-0.923492957746479)</f>
        <v>0</v>
      </c>
      <c r="AQ42" s="18" t="s">
        <v>7</v>
      </c>
      <c r="AV42" s="22">
        <f>AW42+AX42</f>
        <v>0</v>
      </c>
      <c r="AW42" s="22">
        <f>F42*AO42</f>
        <v>0</v>
      </c>
      <c r="AX42" s="22">
        <f>F42*AP42</f>
        <v>0</v>
      </c>
      <c r="AY42" s="23" t="s">
        <v>235</v>
      </c>
      <c r="AZ42" s="23" t="s">
        <v>244</v>
      </c>
      <c r="BA42" s="16" t="s">
        <v>247</v>
      </c>
      <c r="BC42" s="22">
        <f>AW42+AX42</f>
        <v>0</v>
      </c>
      <c r="BD42" s="22">
        <f>G42/(100-BE42)*100</f>
        <v>0</v>
      </c>
      <c r="BE42" s="22">
        <v>0</v>
      </c>
      <c r="BF42" s="22">
        <f>L42</f>
        <v>0.0029279999999999996</v>
      </c>
      <c r="BH42" s="12">
        <f>F42*AO42</f>
        <v>0</v>
      </c>
      <c r="BI42" s="12">
        <f>F42*AP42</f>
        <v>0</v>
      </c>
      <c r="BJ42" s="12">
        <f>F42*G42</f>
        <v>0</v>
      </c>
    </row>
    <row r="43" spans="1:13" ht="12.75">
      <c r="A43" s="67"/>
      <c r="B43" s="67"/>
      <c r="C43" s="67"/>
      <c r="D43" s="68" t="s">
        <v>136</v>
      </c>
      <c r="E43" s="67"/>
      <c r="F43" s="69">
        <v>4.8</v>
      </c>
      <c r="G43" s="67"/>
      <c r="H43" s="67"/>
      <c r="I43" s="67"/>
      <c r="J43" s="67"/>
      <c r="K43" s="67"/>
      <c r="L43" s="67"/>
      <c r="M43" s="67"/>
    </row>
    <row r="44" spans="1:62" ht="12.75">
      <c r="A44" s="10" t="s">
        <v>22</v>
      </c>
      <c r="B44" s="10" t="s">
        <v>53</v>
      </c>
      <c r="C44" s="10" t="s">
        <v>73</v>
      </c>
      <c r="D44" s="10" t="s">
        <v>142</v>
      </c>
      <c r="E44" s="10" t="s">
        <v>195</v>
      </c>
      <c r="F44" s="22">
        <v>4.8</v>
      </c>
      <c r="G44" s="122"/>
      <c r="H44" s="22">
        <f>F44*AO44</f>
        <v>0</v>
      </c>
      <c r="I44" s="22">
        <f>F44*AP44</f>
        <v>0</v>
      </c>
      <c r="J44" s="22">
        <f>F44*G44</f>
        <v>0</v>
      </c>
      <c r="K44" s="22">
        <v>0.10373</v>
      </c>
      <c r="L44" s="22">
        <f>F44*K44</f>
        <v>0.497904</v>
      </c>
      <c r="M44" s="23" t="s">
        <v>219</v>
      </c>
      <c r="Z44" s="22">
        <f>IF(AQ44="5",BJ44,0)</f>
        <v>0</v>
      </c>
      <c r="AB44" s="22">
        <f>IF(AQ44="1",BH44,0)</f>
        <v>0</v>
      </c>
      <c r="AC44" s="22">
        <f>IF(AQ44="1",BI44,0)</f>
        <v>0</v>
      </c>
      <c r="AD44" s="22">
        <f>IF(AQ44="7",BH44,0)</f>
        <v>0</v>
      </c>
      <c r="AE44" s="22">
        <f>IF(AQ44="7",BI44,0)</f>
        <v>0</v>
      </c>
      <c r="AF44" s="22">
        <f>IF(AQ44="2",BH44,0)</f>
        <v>0</v>
      </c>
      <c r="AG44" s="22">
        <f>IF(AQ44="2",BI44,0)</f>
        <v>0</v>
      </c>
      <c r="AH44" s="22">
        <f>IF(AQ44="0",BJ44,0)</f>
        <v>0</v>
      </c>
      <c r="AI44" s="16" t="s">
        <v>53</v>
      </c>
      <c r="AJ44" s="12">
        <f>IF(AN44=0,J44,0)</f>
        <v>0</v>
      </c>
      <c r="AK44" s="12">
        <f>IF(AN44=15,J44,0)</f>
        <v>0</v>
      </c>
      <c r="AL44" s="12">
        <f>IF(AN44=21,J44,0)</f>
        <v>0</v>
      </c>
      <c r="AN44" s="22">
        <v>21</v>
      </c>
      <c r="AO44" s="22">
        <f>G44*0.748677248677249</f>
        <v>0</v>
      </c>
      <c r="AP44" s="22">
        <f>G44*(1-0.748677248677249)</f>
        <v>0</v>
      </c>
      <c r="AQ44" s="18" t="s">
        <v>7</v>
      </c>
      <c r="AV44" s="22">
        <f>AW44+AX44</f>
        <v>0</v>
      </c>
      <c r="AW44" s="22">
        <f>F44*AO44</f>
        <v>0</v>
      </c>
      <c r="AX44" s="22">
        <f>F44*AP44</f>
        <v>0</v>
      </c>
      <c r="AY44" s="23" t="s">
        <v>235</v>
      </c>
      <c r="AZ44" s="23" t="s">
        <v>244</v>
      </c>
      <c r="BA44" s="16" t="s">
        <v>247</v>
      </c>
      <c r="BC44" s="22">
        <f>AW44+AX44</f>
        <v>0</v>
      </c>
      <c r="BD44" s="22">
        <f>G44/(100-BE44)*100</f>
        <v>0</v>
      </c>
      <c r="BE44" s="22">
        <v>0</v>
      </c>
      <c r="BF44" s="22">
        <f>L44</f>
        <v>0.497904</v>
      </c>
      <c r="BH44" s="12">
        <f>F44*AO44</f>
        <v>0</v>
      </c>
      <c r="BI44" s="12">
        <f>F44*AP44</f>
        <v>0</v>
      </c>
      <c r="BJ44" s="12">
        <f>F44*G44</f>
        <v>0</v>
      </c>
    </row>
    <row r="45" spans="1:13" ht="12.75">
      <c r="A45" s="67"/>
      <c r="B45" s="67"/>
      <c r="C45" s="67"/>
      <c r="D45" s="68" t="s">
        <v>136</v>
      </c>
      <c r="E45" s="67"/>
      <c r="F45" s="69">
        <v>4.8</v>
      </c>
      <c r="G45" s="67"/>
      <c r="H45" s="67"/>
      <c r="I45" s="67"/>
      <c r="J45" s="67"/>
      <c r="K45" s="67"/>
      <c r="L45" s="67"/>
      <c r="M45" s="67"/>
    </row>
    <row r="46" spans="1:47" ht="12.75">
      <c r="A46" s="63"/>
      <c r="B46" s="64" t="s">
        <v>53</v>
      </c>
      <c r="C46" s="64" t="s">
        <v>74</v>
      </c>
      <c r="D46" s="64" t="s">
        <v>143</v>
      </c>
      <c r="E46" s="63" t="s">
        <v>6</v>
      </c>
      <c r="F46" s="63" t="s">
        <v>6</v>
      </c>
      <c r="G46" s="63" t="s">
        <v>6</v>
      </c>
      <c r="H46" s="65">
        <f>SUM(H47:H58)</f>
        <v>0</v>
      </c>
      <c r="I46" s="65">
        <f>SUM(I47:I58)</f>
        <v>0</v>
      </c>
      <c r="J46" s="65">
        <f>SUM(J47:J58)</f>
        <v>0</v>
      </c>
      <c r="K46" s="66"/>
      <c r="L46" s="65">
        <f>SUM(L47:L58)</f>
        <v>189.26587499999997</v>
      </c>
      <c r="M46" s="66"/>
      <c r="AI46" s="16" t="s">
        <v>53</v>
      </c>
      <c r="AS46" s="24">
        <f>SUM(AJ47:AJ58)</f>
        <v>0</v>
      </c>
      <c r="AT46" s="24">
        <f>SUM(AK47:AK58)</f>
        <v>0</v>
      </c>
      <c r="AU46" s="24">
        <f>SUM(AL47:AL58)</f>
        <v>0</v>
      </c>
    </row>
    <row r="47" spans="1:62" ht="12.75">
      <c r="A47" s="10" t="s">
        <v>23</v>
      </c>
      <c r="B47" s="10" t="s">
        <v>53</v>
      </c>
      <c r="C47" s="10" t="s">
        <v>75</v>
      </c>
      <c r="D47" s="10" t="s">
        <v>144</v>
      </c>
      <c r="E47" s="10" t="s">
        <v>195</v>
      </c>
      <c r="F47" s="22">
        <v>250.2</v>
      </c>
      <c r="G47" s="122"/>
      <c r="H47" s="22">
        <f>F47*AO47</f>
        <v>0</v>
      </c>
      <c r="I47" s="22">
        <f>F47*AP47</f>
        <v>0</v>
      </c>
      <c r="J47" s="22">
        <f>F47*G47</f>
        <v>0</v>
      </c>
      <c r="K47" s="22">
        <v>0.0739</v>
      </c>
      <c r="L47" s="22">
        <f>F47*K47</f>
        <v>18.489779999999996</v>
      </c>
      <c r="M47" s="23" t="s">
        <v>219</v>
      </c>
      <c r="Z47" s="22">
        <f>IF(AQ47="5",BJ47,0)</f>
        <v>0</v>
      </c>
      <c r="AB47" s="22">
        <f>IF(AQ47="1",BH47,0)</f>
        <v>0</v>
      </c>
      <c r="AC47" s="22">
        <f>IF(AQ47="1",BI47,0)</f>
        <v>0</v>
      </c>
      <c r="AD47" s="22">
        <f>IF(AQ47="7",BH47,0)</f>
        <v>0</v>
      </c>
      <c r="AE47" s="22">
        <f>IF(AQ47="7",BI47,0)</f>
        <v>0</v>
      </c>
      <c r="AF47" s="22">
        <f>IF(AQ47="2",BH47,0)</f>
        <v>0</v>
      </c>
      <c r="AG47" s="22">
        <f>IF(AQ47="2",BI47,0)</f>
        <v>0</v>
      </c>
      <c r="AH47" s="22">
        <f>IF(AQ47="0",BJ47,0)</f>
        <v>0</v>
      </c>
      <c r="AI47" s="16" t="s">
        <v>53</v>
      </c>
      <c r="AJ47" s="12">
        <f>IF(AN47=0,J47,0)</f>
        <v>0</v>
      </c>
      <c r="AK47" s="12">
        <f>IF(AN47=15,J47,0)</f>
        <v>0</v>
      </c>
      <c r="AL47" s="12">
        <f>IF(AN47=21,J47,0)</f>
        <v>0</v>
      </c>
      <c r="AN47" s="22">
        <v>21</v>
      </c>
      <c r="AO47" s="22">
        <f>G47*0.146010733452594</f>
        <v>0</v>
      </c>
      <c r="AP47" s="22">
        <f>G47*(1-0.146010733452594)</f>
        <v>0</v>
      </c>
      <c r="AQ47" s="18" t="s">
        <v>7</v>
      </c>
      <c r="AV47" s="22">
        <f>AW47+AX47</f>
        <v>0</v>
      </c>
      <c r="AW47" s="22">
        <f>F47*AO47</f>
        <v>0</v>
      </c>
      <c r="AX47" s="22">
        <f>F47*AP47</f>
        <v>0</v>
      </c>
      <c r="AY47" s="23" t="s">
        <v>236</v>
      </c>
      <c r="AZ47" s="23" t="s">
        <v>244</v>
      </c>
      <c r="BA47" s="16" t="s">
        <v>247</v>
      </c>
      <c r="BC47" s="22">
        <f>AW47+AX47</f>
        <v>0</v>
      </c>
      <c r="BD47" s="22">
        <f>G47/(100-BE47)*100</f>
        <v>0</v>
      </c>
      <c r="BE47" s="22">
        <v>0</v>
      </c>
      <c r="BF47" s="22">
        <f>L47</f>
        <v>18.489779999999996</v>
      </c>
      <c r="BH47" s="12">
        <f>F47*AO47</f>
        <v>0</v>
      </c>
      <c r="BI47" s="12">
        <f>F47*AP47</f>
        <v>0</v>
      </c>
      <c r="BJ47" s="12">
        <f>F47*G47</f>
        <v>0</v>
      </c>
    </row>
    <row r="48" spans="1:13" ht="12.75">
      <c r="A48" s="67"/>
      <c r="B48" s="67"/>
      <c r="C48" s="67"/>
      <c r="D48" s="68" t="s">
        <v>145</v>
      </c>
      <c r="E48" s="67"/>
      <c r="F48" s="69">
        <v>181</v>
      </c>
      <c r="G48" s="67"/>
      <c r="H48" s="67"/>
      <c r="I48" s="67"/>
      <c r="J48" s="67"/>
      <c r="K48" s="67"/>
      <c r="L48" s="67"/>
      <c r="M48" s="67"/>
    </row>
    <row r="49" spans="1:13" ht="12.75">
      <c r="A49" s="67"/>
      <c r="B49" s="67"/>
      <c r="C49" s="67"/>
      <c r="D49" s="68" t="s">
        <v>146</v>
      </c>
      <c r="E49" s="67"/>
      <c r="F49" s="69">
        <v>69.2</v>
      </c>
      <c r="G49" s="67"/>
      <c r="H49" s="67"/>
      <c r="I49" s="67"/>
      <c r="J49" s="67"/>
      <c r="K49" s="67"/>
      <c r="L49" s="67"/>
      <c r="M49" s="67"/>
    </row>
    <row r="50" spans="1:62" ht="12.75">
      <c r="A50" s="10" t="s">
        <v>24</v>
      </c>
      <c r="B50" s="10" t="s">
        <v>53</v>
      </c>
      <c r="C50" s="10" t="s">
        <v>76</v>
      </c>
      <c r="D50" s="10" t="s">
        <v>147</v>
      </c>
      <c r="E50" s="10" t="s">
        <v>195</v>
      </c>
      <c r="F50" s="22">
        <v>69.2</v>
      </c>
      <c r="G50" s="122"/>
      <c r="H50" s="22">
        <f>F50*AO50</f>
        <v>0</v>
      </c>
      <c r="I50" s="22">
        <f>F50*AP50</f>
        <v>0</v>
      </c>
      <c r="J50" s="22">
        <f>F50*G50</f>
        <v>0</v>
      </c>
      <c r="K50" s="22">
        <v>0.176</v>
      </c>
      <c r="L50" s="22">
        <f>F50*K50</f>
        <v>12.1792</v>
      </c>
      <c r="M50" s="23" t="s">
        <v>219</v>
      </c>
      <c r="Z50" s="22">
        <f>IF(AQ50="5",BJ50,0)</f>
        <v>0</v>
      </c>
      <c r="AB50" s="22">
        <f>IF(AQ50="1",BH50,0)</f>
        <v>0</v>
      </c>
      <c r="AC50" s="22">
        <f>IF(AQ50="1",BI50,0)</f>
        <v>0</v>
      </c>
      <c r="AD50" s="22">
        <f>IF(AQ50="7",BH50,0)</f>
        <v>0</v>
      </c>
      <c r="AE50" s="22">
        <f>IF(AQ50="7",BI50,0)</f>
        <v>0</v>
      </c>
      <c r="AF50" s="22">
        <f>IF(AQ50="2",BH50,0)</f>
        <v>0</v>
      </c>
      <c r="AG50" s="22">
        <f>IF(AQ50="2",BI50,0)</f>
        <v>0</v>
      </c>
      <c r="AH50" s="22">
        <f>IF(AQ50="0",BJ50,0)</f>
        <v>0</v>
      </c>
      <c r="AI50" s="16" t="s">
        <v>53</v>
      </c>
      <c r="AJ50" s="13">
        <f>IF(AN50=0,J50,0)</f>
        <v>0</v>
      </c>
      <c r="AK50" s="13">
        <f>IF(AN50=15,J50,0)</f>
        <v>0</v>
      </c>
      <c r="AL50" s="13">
        <f>IF(AN50=21,J50,0)</f>
        <v>0</v>
      </c>
      <c r="AN50" s="22">
        <v>21</v>
      </c>
      <c r="AO50" s="22">
        <f>G50*1</f>
        <v>0</v>
      </c>
      <c r="AP50" s="22">
        <f>G50*(1-1)</f>
        <v>0</v>
      </c>
      <c r="AQ50" s="19" t="s">
        <v>7</v>
      </c>
      <c r="AV50" s="22">
        <f>AW50+AX50</f>
        <v>0</v>
      </c>
      <c r="AW50" s="22">
        <f>F50*AO50</f>
        <v>0</v>
      </c>
      <c r="AX50" s="22">
        <f>F50*AP50</f>
        <v>0</v>
      </c>
      <c r="AY50" s="23" t="s">
        <v>236</v>
      </c>
      <c r="AZ50" s="23" t="s">
        <v>244</v>
      </c>
      <c r="BA50" s="16" t="s">
        <v>247</v>
      </c>
      <c r="BC50" s="22">
        <f>AW50+AX50</f>
        <v>0</v>
      </c>
      <c r="BD50" s="22">
        <f>G50/(100-BE50)*100</f>
        <v>0</v>
      </c>
      <c r="BE50" s="22">
        <v>0</v>
      </c>
      <c r="BF50" s="22">
        <f>L50</f>
        <v>12.1792</v>
      </c>
      <c r="BH50" s="13">
        <f>F50*AO50</f>
        <v>0</v>
      </c>
      <c r="BI50" s="13">
        <f>F50*AP50</f>
        <v>0</v>
      </c>
      <c r="BJ50" s="13">
        <f>F50*G50</f>
        <v>0</v>
      </c>
    </row>
    <row r="51" spans="1:13" ht="12.75">
      <c r="A51" s="67"/>
      <c r="B51" s="67"/>
      <c r="C51" s="67"/>
      <c r="D51" s="68" t="s">
        <v>146</v>
      </c>
      <c r="E51" s="67"/>
      <c r="F51" s="69">
        <v>69.2</v>
      </c>
      <c r="G51" s="67"/>
      <c r="H51" s="67"/>
      <c r="I51" s="67"/>
      <c r="J51" s="67"/>
      <c r="K51" s="67"/>
      <c r="L51" s="67"/>
      <c r="M51" s="67"/>
    </row>
    <row r="52" spans="1:62" ht="12.75">
      <c r="A52" s="10" t="s">
        <v>25</v>
      </c>
      <c r="B52" s="10" t="s">
        <v>53</v>
      </c>
      <c r="C52" s="10" t="s">
        <v>77</v>
      </c>
      <c r="D52" s="10" t="s">
        <v>148</v>
      </c>
      <c r="E52" s="10" t="s">
        <v>195</v>
      </c>
      <c r="F52" s="22">
        <v>181</v>
      </c>
      <c r="G52" s="122"/>
      <c r="H52" s="22">
        <f>F52*AO52</f>
        <v>0</v>
      </c>
      <c r="I52" s="22">
        <f>F52*AP52</f>
        <v>0</v>
      </c>
      <c r="J52" s="22">
        <f>F52*G52</f>
        <v>0</v>
      </c>
      <c r="K52" s="22">
        <v>0.176</v>
      </c>
      <c r="L52" s="22">
        <f>F52*K52</f>
        <v>31.855999999999998</v>
      </c>
      <c r="M52" s="23" t="s">
        <v>219</v>
      </c>
      <c r="Z52" s="22">
        <f>IF(AQ52="5",BJ52,0)</f>
        <v>0</v>
      </c>
      <c r="AB52" s="22">
        <f>IF(AQ52="1",BH52,0)</f>
        <v>0</v>
      </c>
      <c r="AC52" s="22">
        <f>IF(AQ52="1",BI52,0)</f>
        <v>0</v>
      </c>
      <c r="AD52" s="22">
        <f>IF(AQ52="7",BH52,0)</f>
        <v>0</v>
      </c>
      <c r="AE52" s="22">
        <f>IF(AQ52="7",BI52,0)</f>
        <v>0</v>
      </c>
      <c r="AF52" s="22">
        <f>IF(AQ52="2",BH52,0)</f>
        <v>0</v>
      </c>
      <c r="AG52" s="22">
        <f>IF(AQ52="2",BI52,0)</f>
        <v>0</v>
      </c>
      <c r="AH52" s="22">
        <f>IF(AQ52="0",BJ52,0)</f>
        <v>0</v>
      </c>
      <c r="AI52" s="16" t="s">
        <v>53</v>
      </c>
      <c r="AJ52" s="13">
        <f>IF(AN52=0,J52,0)</f>
        <v>0</v>
      </c>
      <c r="AK52" s="13">
        <f>IF(AN52=15,J52,0)</f>
        <v>0</v>
      </c>
      <c r="AL52" s="13">
        <f>IF(AN52=21,J52,0)</f>
        <v>0</v>
      </c>
      <c r="AN52" s="22">
        <v>21</v>
      </c>
      <c r="AO52" s="22">
        <f>G52*1</f>
        <v>0</v>
      </c>
      <c r="AP52" s="22">
        <f>G52*(1-1)</f>
        <v>0</v>
      </c>
      <c r="AQ52" s="19" t="s">
        <v>7</v>
      </c>
      <c r="AV52" s="22">
        <f>AW52+AX52</f>
        <v>0</v>
      </c>
      <c r="AW52" s="22">
        <f>F52*AO52</f>
        <v>0</v>
      </c>
      <c r="AX52" s="22">
        <f>F52*AP52</f>
        <v>0</v>
      </c>
      <c r="AY52" s="23" t="s">
        <v>236</v>
      </c>
      <c r="AZ52" s="23" t="s">
        <v>244</v>
      </c>
      <c r="BA52" s="16" t="s">
        <v>247</v>
      </c>
      <c r="BC52" s="22">
        <f>AW52+AX52</f>
        <v>0</v>
      </c>
      <c r="BD52" s="22">
        <f>G52/(100-BE52)*100</f>
        <v>0</v>
      </c>
      <c r="BE52" s="22">
        <v>0</v>
      </c>
      <c r="BF52" s="22">
        <f>L52</f>
        <v>31.855999999999998</v>
      </c>
      <c r="BH52" s="13">
        <f>F52*AO52</f>
        <v>0</v>
      </c>
      <c r="BI52" s="13">
        <f>F52*AP52</f>
        <v>0</v>
      </c>
      <c r="BJ52" s="13">
        <f>F52*G52</f>
        <v>0</v>
      </c>
    </row>
    <row r="53" spans="1:13" ht="12.75">
      <c r="A53" s="67"/>
      <c r="B53" s="67"/>
      <c r="C53" s="67"/>
      <c r="D53" s="68" t="s">
        <v>145</v>
      </c>
      <c r="E53" s="67"/>
      <c r="F53" s="69">
        <v>181</v>
      </c>
      <c r="G53" s="67"/>
      <c r="H53" s="67"/>
      <c r="I53" s="67"/>
      <c r="J53" s="67"/>
      <c r="K53" s="67"/>
      <c r="L53" s="67"/>
      <c r="M53" s="67"/>
    </row>
    <row r="54" spans="1:62" ht="12.75">
      <c r="A54" s="10" t="s">
        <v>26</v>
      </c>
      <c r="B54" s="10" t="s">
        <v>53</v>
      </c>
      <c r="C54" s="10" t="s">
        <v>78</v>
      </c>
      <c r="D54" s="10" t="s">
        <v>149</v>
      </c>
      <c r="E54" s="10" t="s">
        <v>195</v>
      </c>
      <c r="F54" s="22">
        <v>618.55</v>
      </c>
      <c r="G54" s="122"/>
      <c r="H54" s="22">
        <f>F54*AO54</f>
        <v>0</v>
      </c>
      <c r="I54" s="22">
        <f>F54*AP54</f>
        <v>0</v>
      </c>
      <c r="J54" s="22">
        <f>F54*G54</f>
        <v>0</v>
      </c>
      <c r="K54" s="22">
        <v>0.0739</v>
      </c>
      <c r="L54" s="22">
        <f>F54*K54</f>
        <v>45.71084499999999</v>
      </c>
      <c r="M54" s="23" t="s">
        <v>219</v>
      </c>
      <c r="Z54" s="22">
        <f>IF(AQ54="5",BJ54,0)</f>
        <v>0</v>
      </c>
      <c r="AB54" s="22">
        <f>IF(AQ54="1",BH54,0)</f>
        <v>0</v>
      </c>
      <c r="AC54" s="22">
        <f>IF(AQ54="1",BI54,0)</f>
        <v>0</v>
      </c>
      <c r="AD54" s="22">
        <f>IF(AQ54="7",BH54,0)</f>
        <v>0</v>
      </c>
      <c r="AE54" s="22">
        <f>IF(AQ54="7",BI54,0)</f>
        <v>0</v>
      </c>
      <c r="AF54" s="22">
        <f>IF(AQ54="2",BH54,0)</f>
        <v>0</v>
      </c>
      <c r="AG54" s="22">
        <f>IF(AQ54="2",BI54,0)</f>
        <v>0</v>
      </c>
      <c r="AH54" s="22">
        <f>IF(AQ54="0",BJ54,0)</f>
        <v>0</v>
      </c>
      <c r="AI54" s="16" t="s">
        <v>53</v>
      </c>
      <c r="AJ54" s="12">
        <f>IF(AN54=0,J54,0)</f>
        <v>0</v>
      </c>
      <c r="AK54" s="12">
        <f>IF(AN54=15,J54,0)</f>
        <v>0</v>
      </c>
      <c r="AL54" s="12">
        <f>IF(AN54=21,J54,0)</f>
        <v>0</v>
      </c>
      <c r="AN54" s="22">
        <v>21</v>
      </c>
      <c r="AO54" s="22">
        <f>G54*0.153710004566905</f>
        <v>0</v>
      </c>
      <c r="AP54" s="22">
        <f>G54*(1-0.153710004566905)</f>
        <v>0</v>
      </c>
      <c r="AQ54" s="18" t="s">
        <v>7</v>
      </c>
      <c r="AV54" s="22">
        <f>AW54+AX54</f>
        <v>0</v>
      </c>
      <c r="AW54" s="22">
        <f>F54*AO54</f>
        <v>0</v>
      </c>
      <c r="AX54" s="22">
        <f>F54*AP54</f>
        <v>0</v>
      </c>
      <c r="AY54" s="23" t="s">
        <v>236</v>
      </c>
      <c r="AZ54" s="23" t="s">
        <v>244</v>
      </c>
      <c r="BA54" s="16" t="s">
        <v>247</v>
      </c>
      <c r="BC54" s="22">
        <f>AW54+AX54</f>
        <v>0</v>
      </c>
      <c r="BD54" s="22">
        <f>G54/(100-BE54)*100</f>
        <v>0</v>
      </c>
      <c r="BE54" s="22">
        <v>0</v>
      </c>
      <c r="BF54" s="22">
        <f>L54</f>
        <v>45.71084499999999</v>
      </c>
      <c r="BH54" s="12">
        <f>F54*AO54</f>
        <v>0</v>
      </c>
      <c r="BI54" s="12">
        <f>F54*AP54</f>
        <v>0</v>
      </c>
      <c r="BJ54" s="12">
        <f>F54*G54</f>
        <v>0</v>
      </c>
    </row>
    <row r="55" spans="1:13" ht="12.75">
      <c r="A55" s="67"/>
      <c r="B55" s="67"/>
      <c r="C55" s="67"/>
      <c r="D55" s="68" t="s">
        <v>150</v>
      </c>
      <c r="E55" s="67"/>
      <c r="F55" s="69">
        <v>618.55</v>
      </c>
      <c r="G55" s="67"/>
      <c r="H55" s="67"/>
      <c r="I55" s="67"/>
      <c r="J55" s="67"/>
      <c r="K55" s="67"/>
      <c r="L55" s="67"/>
      <c r="M55" s="67"/>
    </row>
    <row r="56" spans="1:62" ht="12.75">
      <c r="A56" s="10" t="s">
        <v>27</v>
      </c>
      <c r="B56" s="10" t="s">
        <v>53</v>
      </c>
      <c r="C56" s="10" t="s">
        <v>79</v>
      </c>
      <c r="D56" s="10" t="s">
        <v>151</v>
      </c>
      <c r="E56" s="10" t="s">
        <v>195</v>
      </c>
      <c r="F56" s="22">
        <v>613.05</v>
      </c>
      <c r="G56" s="122"/>
      <c r="H56" s="22">
        <f>F56*AO56</f>
        <v>0</v>
      </c>
      <c r="I56" s="22">
        <f>F56*AP56</f>
        <v>0</v>
      </c>
      <c r="J56" s="22">
        <f>F56*G56</f>
        <v>0</v>
      </c>
      <c r="K56" s="22">
        <v>0.131</v>
      </c>
      <c r="L56" s="22">
        <f>F56*K56</f>
        <v>80.30955</v>
      </c>
      <c r="M56" s="23" t="s">
        <v>219</v>
      </c>
      <c r="Z56" s="22">
        <f>IF(AQ56="5",BJ56,0)</f>
        <v>0</v>
      </c>
      <c r="AB56" s="22">
        <f>IF(AQ56="1",BH56,0)</f>
        <v>0</v>
      </c>
      <c r="AC56" s="22">
        <f>IF(AQ56="1",BI56,0)</f>
        <v>0</v>
      </c>
      <c r="AD56" s="22">
        <f>IF(AQ56="7",BH56,0)</f>
        <v>0</v>
      </c>
      <c r="AE56" s="22">
        <f>IF(AQ56="7",BI56,0)</f>
        <v>0</v>
      </c>
      <c r="AF56" s="22">
        <f>IF(AQ56="2",BH56,0)</f>
        <v>0</v>
      </c>
      <c r="AG56" s="22">
        <f>IF(AQ56="2",BI56,0)</f>
        <v>0</v>
      </c>
      <c r="AH56" s="22">
        <f>IF(AQ56="0",BJ56,0)</f>
        <v>0</v>
      </c>
      <c r="AI56" s="16" t="s">
        <v>53</v>
      </c>
      <c r="AJ56" s="13">
        <f>IF(AN56=0,J56,0)</f>
        <v>0</v>
      </c>
      <c r="AK56" s="13">
        <f>IF(AN56=15,J56,0)</f>
        <v>0</v>
      </c>
      <c r="AL56" s="13">
        <f>IF(AN56=21,J56,0)</f>
        <v>0</v>
      </c>
      <c r="AN56" s="22">
        <v>21</v>
      </c>
      <c r="AO56" s="22">
        <f>G56*1</f>
        <v>0</v>
      </c>
      <c r="AP56" s="22">
        <f>G56*(1-1)</f>
        <v>0</v>
      </c>
      <c r="AQ56" s="19" t="s">
        <v>7</v>
      </c>
      <c r="AV56" s="22">
        <f>AW56+AX56</f>
        <v>0</v>
      </c>
      <c r="AW56" s="22">
        <f>F56*AO56</f>
        <v>0</v>
      </c>
      <c r="AX56" s="22">
        <f>F56*AP56</f>
        <v>0</v>
      </c>
      <c r="AY56" s="23" t="s">
        <v>236</v>
      </c>
      <c r="AZ56" s="23" t="s">
        <v>244</v>
      </c>
      <c r="BA56" s="16" t="s">
        <v>247</v>
      </c>
      <c r="BC56" s="22">
        <f>AW56+AX56</f>
        <v>0</v>
      </c>
      <c r="BD56" s="22">
        <f>G56/(100-BE56)*100</f>
        <v>0</v>
      </c>
      <c r="BE56" s="22">
        <v>0</v>
      </c>
      <c r="BF56" s="22">
        <f>L56</f>
        <v>80.30955</v>
      </c>
      <c r="BH56" s="13">
        <f>F56*AO56</f>
        <v>0</v>
      </c>
      <c r="BI56" s="13">
        <f>F56*AP56</f>
        <v>0</v>
      </c>
      <c r="BJ56" s="13">
        <f>F56*G56</f>
        <v>0</v>
      </c>
    </row>
    <row r="57" spans="1:13" ht="12.75">
      <c r="A57" s="67"/>
      <c r="B57" s="67"/>
      <c r="C57" s="67"/>
      <c r="D57" s="68" t="s">
        <v>152</v>
      </c>
      <c r="E57" s="67"/>
      <c r="F57" s="69">
        <v>613.05</v>
      </c>
      <c r="G57" s="67"/>
      <c r="H57" s="67"/>
      <c r="I57" s="67"/>
      <c r="J57" s="67"/>
      <c r="K57" s="67"/>
      <c r="L57" s="67"/>
      <c r="M57" s="67"/>
    </row>
    <row r="58" spans="1:62" ht="12.75">
      <c r="A58" s="10" t="s">
        <v>28</v>
      </c>
      <c r="B58" s="10" t="s">
        <v>53</v>
      </c>
      <c r="C58" s="10" t="s">
        <v>80</v>
      </c>
      <c r="D58" s="10" t="s">
        <v>153</v>
      </c>
      <c r="E58" s="10" t="s">
        <v>195</v>
      </c>
      <c r="F58" s="22">
        <v>5.5</v>
      </c>
      <c r="G58" s="122"/>
      <c r="H58" s="22">
        <f>F58*AO58</f>
        <v>0</v>
      </c>
      <c r="I58" s="22">
        <f>F58*AP58</f>
        <v>0</v>
      </c>
      <c r="J58" s="22">
        <f>F58*G58</f>
        <v>0</v>
      </c>
      <c r="K58" s="22">
        <v>0.131</v>
      </c>
      <c r="L58" s="22">
        <f>F58*K58</f>
        <v>0.7205</v>
      </c>
      <c r="M58" s="23" t="s">
        <v>219</v>
      </c>
      <c r="Z58" s="22">
        <f>IF(AQ58="5",BJ58,0)</f>
        <v>0</v>
      </c>
      <c r="AB58" s="22">
        <f>IF(AQ58="1",BH58,0)</f>
        <v>0</v>
      </c>
      <c r="AC58" s="22">
        <f>IF(AQ58="1",BI58,0)</f>
        <v>0</v>
      </c>
      <c r="AD58" s="22">
        <f>IF(AQ58="7",BH58,0)</f>
        <v>0</v>
      </c>
      <c r="AE58" s="22">
        <f>IF(AQ58="7",BI58,0)</f>
        <v>0</v>
      </c>
      <c r="AF58" s="22">
        <f>IF(AQ58="2",BH58,0)</f>
        <v>0</v>
      </c>
      <c r="AG58" s="22">
        <f>IF(AQ58="2",BI58,0)</f>
        <v>0</v>
      </c>
      <c r="AH58" s="22">
        <f>IF(AQ58="0",BJ58,0)</f>
        <v>0</v>
      </c>
      <c r="AI58" s="16" t="s">
        <v>53</v>
      </c>
      <c r="AJ58" s="13">
        <f>IF(AN58=0,J58,0)</f>
        <v>0</v>
      </c>
      <c r="AK58" s="13">
        <f>IF(AN58=15,J58,0)</f>
        <v>0</v>
      </c>
      <c r="AL58" s="13">
        <f>IF(AN58=21,J58,0)</f>
        <v>0</v>
      </c>
      <c r="AN58" s="22">
        <v>21</v>
      </c>
      <c r="AO58" s="22">
        <f>G58*1</f>
        <v>0</v>
      </c>
      <c r="AP58" s="22">
        <f>G58*(1-1)</f>
        <v>0</v>
      </c>
      <c r="AQ58" s="19" t="s">
        <v>7</v>
      </c>
      <c r="AV58" s="22">
        <f>AW58+AX58</f>
        <v>0</v>
      </c>
      <c r="AW58" s="22">
        <f>F58*AO58</f>
        <v>0</v>
      </c>
      <c r="AX58" s="22">
        <f>F58*AP58</f>
        <v>0</v>
      </c>
      <c r="AY58" s="23" t="s">
        <v>236</v>
      </c>
      <c r="AZ58" s="23" t="s">
        <v>244</v>
      </c>
      <c r="BA58" s="16" t="s">
        <v>247</v>
      </c>
      <c r="BC58" s="22">
        <f>AW58+AX58</f>
        <v>0</v>
      </c>
      <c r="BD58" s="22">
        <f>G58/(100-BE58)*100</f>
        <v>0</v>
      </c>
      <c r="BE58" s="22">
        <v>0</v>
      </c>
      <c r="BF58" s="22">
        <f>L58</f>
        <v>0.7205</v>
      </c>
      <c r="BH58" s="13">
        <f>F58*AO58</f>
        <v>0</v>
      </c>
      <c r="BI58" s="13">
        <f>F58*AP58</f>
        <v>0</v>
      </c>
      <c r="BJ58" s="13">
        <f>F58*G58</f>
        <v>0</v>
      </c>
    </row>
    <row r="59" spans="1:13" ht="12.75">
      <c r="A59" s="67"/>
      <c r="B59" s="67"/>
      <c r="C59" s="67"/>
      <c r="D59" s="68" t="s">
        <v>154</v>
      </c>
      <c r="E59" s="67"/>
      <c r="F59" s="69">
        <v>5.5</v>
      </c>
      <c r="G59" s="67"/>
      <c r="H59" s="67"/>
      <c r="I59" s="67"/>
      <c r="J59" s="67"/>
      <c r="K59" s="67"/>
      <c r="L59" s="67"/>
      <c r="M59" s="67"/>
    </row>
    <row r="60" spans="1:47" ht="12.75">
      <c r="A60" s="63"/>
      <c r="B60" s="64" t="s">
        <v>53</v>
      </c>
      <c r="C60" s="64" t="s">
        <v>81</v>
      </c>
      <c r="D60" s="64" t="s">
        <v>155</v>
      </c>
      <c r="E60" s="63" t="s">
        <v>6</v>
      </c>
      <c r="F60" s="63" t="s">
        <v>6</v>
      </c>
      <c r="G60" s="63" t="s">
        <v>6</v>
      </c>
      <c r="H60" s="65">
        <f>SUM(H61:H68)</f>
        <v>0</v>
      </c>
      <c r="I60" s="65">
        <f>SUM(I61:I68)</f>
        <v>0</v>
      </c>
      <c r="J60" s="65">
        <f>SUM(J61:J68)</f>
        <v>0</v>
      </c>
      <c r="K60" s="66"/>
      <c r="L60" s="65">
        <f>SUM(L61:L68)</f>
        <v>95.07950000000001</v>
      </c>
      <c r="M60" s="66"/>
      <c r="AI60" s="16" t="s">
        <v>53</v>
      </c>
      <c r="AS60" s="24">
        <f>SUM(AJ61:AJ68)</f>
        <v>0</v>
      </c>
      <c r="AT60" s="24">
        <f>SUM(AK61:AK68)</f>
        <v>0</v>
      </c>
      <c r="AU60" s="24">
        <f>SUM(AL61:AL68)</f>
        <v>0</v>
      </c>
    </row>
    <row r="61" spans="1:62" ht="12.75">
      <c r="A61" s="10" t="s">
        <v>29</v>
      </c>
      <c r="B61" s="10" t="s">
        <v>53</v>
      </c>
      <c r="C61" s="10" t="s">
        <v>82</v>
      </c>
      <c r="D61" s="10" t="s">
        <v>156</v>
      </c>
      <c r="E61" s="10" t="s">
        <v>197</v>
      </c>
      <c r="F61" s="22">
        <v>540</v>
      </c>
      <c r="G61" s="122"/>
      <c r="H61" s="22">
        <f>F61*AO61</f>
        <v>0</v>
      </c>
      <c r="I61" s="22">
        <f>F61*AP61</f>
        <v>0</v>
      </c>
      <c r="J61" s="22">
        <f>F61*G61</f>
        <v>0</v>
      </c>
      <c r="K61" s="22">
        <v>0.14424</v>
      </c>
      <c r="L61" s="22">
        <f>F61*K61</f>
        <v>77.8896</v>
      </c>
      <c r="M61" s="23" t="s">
        <v>219</v>
      </c>
      <c r="Z61" s="22">
        <f>IF(AQ61="5",BJ61,0)</f>
        <v>0</v>
      </c>
      <c r="AB61" s="22">
        <f>IF(AQ61="1",BH61,0)</f>
        <v>0</v>
      </c>
      <c r="AC61" s="22">
        <f>IF(AQ61="1",BI61,0)</f>
        <v>0</v>
      </c>
      <c r="AD61" s="22">
        <f>IF(AQ61="7",BH61,0)</f>
        <v>0</v>
      </c>
      <c r="AE61" s="22">
        <f>IF(AQ61="7",BI61,0)</f>
        <v>0</v>
      </c>
      <c r="AF61" s="22">
        <f>IF(AQ61="2",BH61,0)</f>
        <v>0</v>
      </c>
      <c r="AG61" s="22">
        <f>IF(AQ61="2",BI61,0)</f>
        <v>0</v>
      </c>
      <c r="AH61" s="22">
        <f>IF(AQ61="0",BJ61,0)</f>
        <v>0</v>
      </c>
      <c r="AI61" s="16" t="s">
        <v>53</v>
      </c>
      <c r="AJ61" s="12">
        <f>IF(AN61=0,J61,0)</f>
        <v>0</v>
      </c>
      <c r="AK61" s="12">
        <f>IF(AN61=15,J61,0)</f>
        <v>0</v>
      </c>
      <c r="AL61" s="12">
        <f>IF(AN61=21,J61,0)</f>
        <v>0</v>
      </c>
      <c r="AN61" s="22">
        <v>21</v>
      </c>
      <c r="AO61" s="22">
        <f>G61*0.561811965811966</f>
        <v>0</v>
      </c>
      <c r="AP61" s="22">
        <f>G61*(1-0.561811965811966)</f>
        <v>0</v>
      </c>
      <c r="AQ61" s="18" t="s">
        <v>7</v>
      </c>
      <c r="AV61" s="22">
        <f>AW61+AX61</f>
        <v>0</v>
      </c>
      <c r="AW61" s="22">
        <f>F61*AO61</f>
        <v>0</v>
      </c>
      <c r="AX61" s="22">
        <f>F61*AP61</f>
        <v>0</v>
      </c>
      <c r="AY61" s="23" t="s">
        <v>237</v>
      </c>
      <c r="AZ61" s="23" t="s">
        <v>245</v>
      </c>
      <c r="BA61" s="16" t="s">
        <v>247</v>
      </c>
      <c r="BC61" s="22">
        <f>AW61+AX61</f>
        <v>0</v>
      </c>
      <c r="BD61" s="22">
        <f>G61/(100-BE61)*100</f>
        <v>0</v>
      </c>
      <c r="BE61" s="22">
        <v>0</v>
      </c>
      <c r="BF61" s="22">
        <f>L61</f>
        <v>77.8896</v>
      </c>
      <c r="BH61" s="12">
        <f>F61*AO61</f>
        <v>0</v>
      </c>
      <c r="BI61" s="12">
        <f>F61*AP61</f>
        <v>0</v>
      </c>
      <c r="BJ61" s="12">
        <f>F61*G61</f>
        <v>0</v>
      </c>
    </row>
    <row r="62" spans="1:13" ht="12.75">
      <c r="A62" s="67"/>
      <c r="B62" s="67"/>
      <c r="C62" s="67"/>
      <c r="D62" s="68" t="s">
        <v>157</v>
      </c>
      <c r="E62" s="67"/>
      <c r="F62" s="69">
        <v>540</v>
      </c>
      <c r="G62" s="67"/>
      <c r="H62" s="67"/>
      <c r="I62" s="67"/>
      <c r="J62" s="67"/>
      <c r="K62" s="67"/>
      <c r="L62" s="67"/>
      <c r="M62" s="67"/>
    </row>
    <row r="63" spans="1:62" ht="12.75">
      <c r="A63" s="10" t="s">
        <v>30</v>
      </c>
      <c r="B63" s="10" t="s">
        <v>53</v>
      </c>
      <c r="C63" s="10" t="s">
        <v>83</v>
      </c>
      <c r="D63" s="10" t="s">
        <v>158</v>
      </c>
      <c r="E63" s="10" t="s">
        <v>198</v>
      </c>
      <c r="F63" s="22">
        <v>10</v>
      </c>
      <c r="G63" s="122"/>
      <c r="H63" s="22">
        <f aca="true" t="shared" si="0" ref="H63:H68">F63*AO63</f>
        <v>0</v>
      </c>
      <c r="I63" s="22">
        <f aca="true" t="shared" si="1" ref="I63:I68">F63*AP63</f>
        <v>0</v>
      </c>
      <c r="J63" s="22">
        <f aca="true" t="shared" si="2" ref="J63:J68">F63*G63</f>
        <v>0</v>
      </c>
      <c r="K63" s="22">
        <v>0.08</v>
      </c>
      <c r="L63" s="22">
        <f aca="true" t="shared" si="3" ref="L63:L68">F63*K63</f>
        <v>0.8</v>
      </c>
      <c r="M63" s="23" t="s">
        <v>219</v>
      </c>
      <c r="Z63" s="22">
        <f aca="true" t="shared" si="4" ref="Z63:Z68">IF(AQ63="5",BJ63,0)</f>
        <v>0</v>
      </c>
      <c r="AB63" s="22">
        <f aca="true" t="shared" si="5" ref="AB63:AB68">IF(AQ63="1",BH63,0)</f>
        <v>0</v>
      </c>
      <c r="AC63" s="22">
        <f aca="true" t="shared" si="6" ref="AC63:AC68">IF(AQ63="1",BI63,0)</f>
        <v>0</v>
      </c>
      <c r="AD63" s="22">
        <f aca="true" t="shared" si="7" ref="AD63:AD68">IF(AQ63="7",BH63,0)</f>
        <v>0</v>
      </c>
      <c r="AE63" s="22">
        <f aca="true" t="shared" si="8" ref="AE63:AE68">IF(AQ63="7",BI63,0)</f>
        <v>0</v>
      </c>
      <c r="AF63" s="22">
        <f aca="true" t="shared" si="9" ref="AF63:AF68">IF(AQ63="2",BH63,0)</f>
        <v>0</v>
      </c>
      <c r="AG63" s="22">
        <f aca="true" t="shared" si="10" ref="AG63:AG68">IF(AQ63="2",BI63,0)</f>
        <v>0</v>
      </c>
      <c r="AH63" s="22">
        <f aca="true" t="shared" si="11" ref="AH63:AH68">IF(AQ63="0",BJ63,0)</f>
        <v>0</v>
      </c>
      <c r="AI63" s="16" t="s">
        <v>53</v>
      </c>
      <c r="AJ63" s="13">
        <f aca="true" t="shared" si="12" ref="AJ63:AJ68">IF(AN63=0,J63,0)</f>
        <v>0</v>
      </c>
      <c r="AK63" s="13">
        <f aca="true" t="shared" si="13" ref="AK63:AK68">IF(AN63=15,J63,0)</f>
        <v>0</v>
      </c>
      <c r="AL63" s="13">
        <f aca="true" t="shared" si="14" ref="AL63:AL68">IF(AN63=21,J63,0)</f>
        <v>0</v>
      </c>
      <c r="AN63" s="22">
        <v>21</v>
      </c>
      <c r="AO63" s="22">
        <f>G63*1</f>
        <v>0</v>
      </c>
      <c r="AP63" s="22">
        <f>G63*(1-1)</f>
        <v>0</v>
      </c>
      <c r="AQ63" s="19" t="s">
        <v>7</v>
      </c>
      <c r="AV63" s="22">
        <f aca="true" t="shared" si="15" ref="AV63:AV68">AW63+AX63</f>
        <v>0</v>
      </c>
      <c r="AW63" s="22">
        <f aca="true" t="shared" si="16" ref="AW63:AW68">F63*AO63</f>
        <v>0</v>
      </c>
      <c r="AX63" s="22">
        <f aca="true" t="shared" si="17" ref="AX63:AX68">F63*AP63</f>
        <v>0</v>
      </c>
      <c r="AY63" s="23" t="s">
        <v>237</v>
      </c>
      <c r="AZ63" s="23" t="s">
        <v>245</v>
      </c>
      <c r="BA63" s="16" t="s">
        <v>247</v>
      </c>
      <c r="BC63" s="22">
        <f aca="true" t="shared" si="18" ref="BC63:BC68">AW63+AX63</f>
        <v>0</v>
      </c>
      <c r="BD63" s="22">
        <f aca="true" t="shared" si="19" ref="BD63:BD68">G63/(100-BE63)*100</f>
        <v>0</v>
      </c>
      <c r="BE63" s="22">
        <v>0</v>
      </c>
      <c r="BF63" s="22">
        <f aca="true" t="shared" si="20" ref="BF63:BF68">L63</f>
        <v>0.8</v>
      </c>
      <c r="BH63" s="13">
        <f aca="true" t="shared" si="21" ref="BH63:BH68">F63*AO63</f>
        <v>0</v>
      </c>
      <c r="BI63" s="13">
        <f aca="true" t="shared" si="22" ref="BI63:BI68">F63*AP63</f>
        <v>0</v>
      </c>
      <c r="BJ63" s="13">
        <f aca="true" t="shared" si="23" ref="BJ63:BJ68">F63*G63</f>
        <v>0</v>
      </c>
    </row>
    <row r="64" spans="1:62" ht="12.75">
      <c r="A64" s="10" t="s">
        <v>31</v>
      </c>
      <c r="B64" s="10" t="s">
        <v>53</v>
      </c>
      <c r="C64" s="10" t="s">
        <v>84</v>
      </c>
      <c r="D64" s="10" t="s">
        <v>159</v>
      </c>
      <c r="E64" s="10" t="s">
        <v>198</v>
      </c>
      <c r="F64" s="22">
        <v>173</v>
      </c>
      <c r="G64" s="122"/>
      <c r="H64" s="22">
        <f t="shared" si="0"/>
        <v>0</v>
      </c>
      <c r="I64" s="22">
        <f t="shared" si="1"/>
        <v>0</v>
      </c>
      <c r="J64" s="22">
        <f t="shared" si="2"/>
        <v>0</v>
      </c>
      <c r="K64" s="22">
        <v>0.0483</v>
      </c>
      <c r="L64" s="22">
        <f t="shared" si="3"/>
        <v>8.3559</v>
      </c>
      <c r="M64" s="23" t="s">
        <v>219</v>
      </c>
      <c r="Z64" s="22">
        <f t="shared" si="4"/>
        <v>0</v>
      </c>
      <c r="AB64" s="22">
        <f t="shared" si="5"/>
        <v>0</v>
      </c>
      <c r="AC64" s="22">
        <f t="shared" si="6"/>
        <v>0</v>
      </c>
      <c r="AD64" s="22">
        <f t="shared" si="7"/>
        <v>0</v>
      </c>
      <c r="AE64" s="22">
        <f t="shared" si="8"/>
        <v>0</v>
      </c>
      <c r="AF64" s="22">
        <f t="shared" si="9"/>
        <v>0</v>
      </c>
      <c r="AG64" s="22">
        <f t="shared" si="10"/>
        <v>0</v>
      </c>
      <c r="AH64" s="22">
        <f t="shared" si="11"/>
        <v>0</v>
      </c>
      <c r="AI64" s="16" t="s">
        <v>53</v>
      </c>
      <c r="AJ64" s="13">
        <f t="shared" si="12"/>
        <v>0</v>
      </c>
      <c r="AK64" s="13">
        <f t="shared" si="13"/>
        <v>0</v>
      </c>
      <c r="AL64" s="13">
        <f t="shared" si="14"/>
        <v>0</v>
      </c>
      <c r="AN64" s="22">
        <v>21</v>
      </c>
      <c r="AO64" s="22">
        <f>G64*1</f>
        <v>0</v>
      </c>
      <c r="AP64" s="22">
        <f>G64*(1-1)</f>
        <v>0</v>
      </c>
      <c r="AQ64" s="19" t="s">
        <v>7</v>
      </c>
      <c r="AV64" s="22">
        <f t="shared" si="15"/>
        <v>0</v>
      </c>
      <c r="AW64" s="22">
        <f t="shared" si="16"/>
        <v>0</v>
      </c>
      <c r="AX64" s="22">
        <f t="shared" si="17"/>
        <v>0</v>
      </c>
      <c r="AY64" s="23" t="s">
        <v>237</v>
      </c>
      <c r="AZ64" s="23" t="s">
        <v>245</v>
      </c>
      <c r="BA64" s="16" t="s">
        <v>247</v>
      </c>
      <c r="BC64" s="22">
        <f t="shared" si="18"/>
        <v>0</v>
      </c>
      <c r="BD64" s="22">
        <f t="shared" si="19"/>
        <v>0</v>
      </c>
      <c r="BE64" s="22">
        <v>0</v>
      </c>
      <c r="BF64" s="22">
        <f t="shared" si="20"/>
        <v>8.3559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ht="12.75">
      <c r="A65" s="10" t="s">
        <v>32</v>
      </c>
      <c r="B65" s="10" t="s">
        <v>53</v>
      </c>
      <c r="C65" s="10" t="s">
        <v>85</v>
      </c>
      <c r="D65" s="10" t="s">
        <v>160</v>
      </c>
      <c r="E65" s="10" t="s">
        <v>198</v>
      </c>
      <c r="F65" s="22">
        <v>2</v>
      </c>
      <c r="G65" s="122"/>
      <c r="H65" s="22">
        <f t="shared" si="0"/>
        <v>0</v>
      </c>
      <c r="I65" s="22">
        <f t="shared" si="1"/>
        <v>0</v>
      </c>
      <c r="J65" s="22">
        <f t="shared" si="2"/>
        <v>0</v>
      </c>
      <c r="K65" s="22">
        <v>0.067</v>
      </c>
      <c r="L65" s="22">
        <f t="shared" si="3"/>
        <v>0.134</v>
      </c>
      <c r="M65" s="23" t="s">
        <v>219</v>
      </c>
      <c r="Z65" s="22">
        <f t="shared" si="4"/>
        <v>0</v>
      </c>
      <c r="AB65" s="22">
        <f t="shared" si="5"/>
        <v>0</v>
      </c>
      <c r="AC65" s="22">
        <f t="shared" si="6"/>
        <v>0</v>
      </c>
      <c r="AD65" s="22">
        <f t="shared" si="7"/>
        <v>0</v>
      </c>
      <c r="AE65" s="22">
        <f t="shared" si="8"/>
        <v>0</v>
      </c>
      <c r="AF65" s="22">
        <f t="shared" si="9"/>
        <v>0</v>
      </c>
      <c r="AG65" s="22">
        <f t="shared" si="10"/>
        <v>0</v>
      </c>
      <c r="AH65" s="22">
        <f t="shared" si="11"/>
        <v>0</v>
      </c>
      <c r="AI65" s="16" t="s">
        <v>53</v>
      </c>
      <c r="AJ65" s="13">
        <f t="shared" si="12"/>
        <v>0</v>
      </c>
      <c r="AK65" s="13">
        <f t="shared" si="13"/>
        <v>0</v>
      </c>
      <c r="AL65" s="13">
        <f t="shared" si="14"/>
        <v>0</v>
      </c>
      <c r="AN65" s="22">
        <v>21</v>
      </c>
      <c r="AO65" s="22">
        <f>G65*1</f>
        <v>0</v>
      </c>
      <c r="AP65" s="22">
        <f>G65*(1-1)</f>
        <v>0</v>
      </c>
      <c r="AQ65" s="19" t="s">
        <v>7</v>
      </c>
      <c r="AV65" s="22">
        <f t="shared" si="15"/>
        <v>0</v>
      </c>
      <c r="AW65" s="22">
        <f t="shared" si="16"/>
        <v>0</v>
      </c>
      <c r="AX65" s="22">
        <f t="shared" si="17"/>
        <v>0</v>
      </c>
      <c r="AY65" s="23" t="s">
        <v>237</v>
      </c>
      <c r="AZ65" s="23" t="s">
        <v>245</v>
      </c>
      <c r="BA65" s="16" t="s">
        <v>247</v>
      </c>
      <c r="BC65" s="22">
        <f t="shared" si="18"/>
        <v>0</v>
      </c>
      <c r="BD65" s="22">
        <f t="shared" si="19"/>
        <v>0</v>
      </c>
      <c r="BE65" s="22">
        <v>0</v>
      </c>
      <c r="BF65" s="22">
        <f t="shared" si="20"/>
        <v>0.134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ht="12.75">
      <c r="A66" s="10" t="s">
        <v>33</v>
      </c>
      <c r="B66" s="10" t="s">
        <v>53</v>
      </c>
      <c r="C66" s="10" t="s">
        <v>86</v>
      </c>
      <c r="D66" s="10" t="s">
        <v>161</v>
      </c>
      <c r="E66" s="10" t="s">
        <v>198</v>
      </c>
      <c r="F66" s="22">
        <v>2</v>
      </c>
      <c r="G66" s="122"/>
      <c r="H66" s="22">
        <f t="shared" si="0"/>
        <v>0</v>
      </c>
      <c r="I66" s="22">
        <f t="shared" si="1"/>
        <v>0</v>
      </c>
      <c r="J66" s="22">
        <f t="shared" si="2"/>
        <v>0</v>
      </c>
      <c r="K66" s="22">
        <v>0.067</v>
      </c>
      <c r="L66" s="22">
        <f t="shared" si="3"/>
        <v>0.134</v>
      </c>
      <c r="M66" s="23" t="s">
        <v>219</v>
      </c>
      <c r="Z66" s="22">
        <f t="shared" si="4"/>
        <v>0</v>
      </c>
      <c r="AB66" s="22">
        <f t="shared" si="5"/>
        <v>0</v>
      </c>
      <c r="AC66" s="22">
        <f t="shared" si="6"/>
        <v>0</v>
      </c>
      <c r="AD66" s="22">
        <f t="shared" si="7"/>
        <v>0</v>
      </c>
      <c r="AE66" s="22">
        <f t="shared" si="8"/>
        <v>0</v>
      </c>
      <c r="AF66" s="22">
        <f t="shared" si="9"/>
        <v>0</v>
      </c>
      <c r="AG66" s="22">
        <f t="shared" si="10"/>
        <v>0</v>
      </c>
      <c r="AH66" s="22">
        <f t="shared" si="11"/>
        <v>0</v>
      </c>
      <c r="AI66" s="16" t="s">
        <v>53</v>
      </c>
      <c r="AJ66" s="13">
        <f t="shared" si="12"/>
        <v>0</v>
      </c>
      <c r="AK66" s="13">
        <f t="shared" si="13"/>
        <v>0</v>
      </c>
      <c r="AL66" s="13">
        <f t="shared" si="14"/>
        <v>0</v>
      </c>
      <c r="AN66" s="22">
        <v>21</v>
      </c>
      <c r="AO66" s="22">
        <f>G66*1</f>
        <v>0</v>
      </c>
      <c r="AP66" s="22">
        <f>G66*(1-1)</f>
        <v>0</v>
      </c>
      <c r="AQ66" s="19" t="s">
        <v>7</v>
      </c>
      <c r="AV66" s="22">
        <f t="shared" si="15"/>
        <v>0</v>
      </c>
      <c r="AW66" s="22">
        <f t="shared" si="16"/>
        <v>0</v>
      </c>
      <c r="AX66" s="22">
        <f t="shared" si="17"/>
        <v>0</v>
      </c>
      <c r="AY66" s="23" t="s">
        <v>237</v>
      </c>
      <c r="AZ66" s="23" t="s">
        <v>245</v>
      </c>
      <c r="BA66" s="16" t="s">
        <v>247</v>
      </c>
      <c r="BC66" s="22">
        <f t="shared" si="18"/>
        <v>0</v>
      </c>
      <c r="BD66" s="22">
        <f t="shared" si="19"/>
        <v>0</v>
      </c>
      <c r="BE66" s="22">
        <v>0</v>
      </c>
      <c r="BF66" s="22">
        <f t="shared" si="20"/>
        <v>0.134</v>
      </c>
      <c r="BH66" s="13">
        <f t="shared" si="21"/>
        <v>0</v>
      </c>
      <c r="BI66" s="13">
        <f t="shared" si="22"/>
        <v>0</v>
      </c>
      <c r="BJ66" s="13">
        <f t="shared" si="23"/>
        <v>0</v>
      </c>
    </row>
    <row r="67" spans="1:62" ht="12.75">
      <c r="A67" s="10" t="s">
        <v>34</v>
      </c>
      <c r="B67" s="10" t="s">
        <v>53</v>
      </c>
      <c r="C67" s="10" t="s">
        <v>87</v>
      </c>
      <c r="D67" s="10" t="s">
        <v>162</v>
      </c>
      <c r="E67" s="10" t="s">
        <v>198</v>
      </c>
      <c r="F67" s="22">
        <v>353</v>
      </c>
      <c r="G67" s="122"/>
      <c r="H67" s="22">
        <f t="shared" si="0"/>
        <v>0</v>
      </c>
      <c r="I67" s="22">
        <f t="shared" si="1"/>
        <v>0</v>
      </c>
      <c r="J67" s="22">
        <f t="shared" si="2"/>
        <v>0</v>
      </c>
      <c r="K67" s="22">
        <v>0.022</v>
      </c>
      <c r="L67" s="22">
        <f t="shared" si="3"/>
        <v>7.765999999999999</v>
      </c>
      <c r="M67" s="23" t="s">
        <v>219</v>
      </c>
      <c r="Z67" s="22">
        <f t="shared" si="4"/>
        <v>0</v>
      </c>
      <c r="AB67" s="22">
        <f t="shared" si="5"/>
        <v>0</v>
      </c>
      <c r="AC67" s="22">
        <f t="shared" si="6"/>
        <v>0</v>
      </c>
      <c r="AD67" s="22">
        <f t="shared" si="7"/>
        <v>0</v>
      </c>
      <c r="AE67" s="22">
        <f t="shared" si="8"/>
        <v>0</v>
      </c>
      <c r="AF67" s="22">
        <f t="shared" si="9"/>
        <v>0</v>
      </c>
      <c r="AG67" s="22">
        <f t="shared" si="10"/>
        <v>0</v>
      </c>
      <c r="AH67" s="22">
        <f t="shared" si="11"/>
        <v>0</v>
      </c>
      <c r="AI67" s="16" t="s">
        <v>53</v>
      </c>
      <c r="AJ67" s="13">
        <f t="shared" si="12"/>
        <v>0</v>
      </c>
      <c r="AK67" s="13">
        <f t="shared" si="13"/>
        <v>0</v>
      </c>
      <c r="AL67" s="13">
        <f t="shared" si="14"/>
        <v>0</v>
      </c>
      <c r="AN67" s="22">
        <v>21</v>
      </c>
      <c r="AO67" s="22">
        <f>G67*1</f>
        <v>0</v>
      </c>
      <c r="AP67" s="22">
        <f>G67*(1-1)</f>
        <v>0</v>
      </c>
      <c r="AQ67" s="19" t="s">
        <v>7</v>
      </c>
      <c r="AV67" s="22">
        <f t="shared" si="15"/>
        <v>0</v>
      </c>
      <c r="AW67" s="22">
        <f t="shared" si="16"/>
        <v>0</v>
      </c>
      <c r="AX67" s="22">
        <f t="shared" si="17"/>
        <v>0</v>
      </c>
      <c r="AY67" s="23" t="s">
        <v>237</v>
      </c>
      <c r="AZ67" s="23" t="s">
        <v>245</v>
      </c>
      <c r="BA67" s="16" t="s">
        <v>247</v>
      </c>
      <c r="BC67" s="22">
        <f t="shared" si="18"/>
        <v>0</v>
      </c>
      <c r="BD67" s="22">
        <f t="shared" si="19"/>
        <v>0</v>
      </c>
      <c r="BE67" s="22">
        <v>0</v>
      </c>
      <c r="BF67" s="22">
        <f t="shared" si="20"/>
        <v>7.765999999999999</v>
      </c>
      <c r="BH67" s="13">
        <f t="shared" si="21"/>
        <v>0</v>
      </c>
      <c r="BI67" s="13">
        <f t="shared" si="22"/>
        <v>0</v>
      </c>
      <c r="BJ67" s="13">
        <f t="shared" si="23"/>
        <v>0</v>
      </c>
    </row>
    <row r="68" spans="1:62" ht="12.75">
      <c r="A68" s="10" t="s">
        <v>35</v>
      </c>
      <c r="B68" s="10" t="s">
        <v>53</v>
      </c>
      <c r="C68" s="10" t="s">
        <v>88</v>
      </c>
      <c r="D68" s="10" t="s">
        <v>163</v>
      </c>
      <c r="E68" s="10" t="s">
        <v>197</v>
      </c>
      <c r="F68" s="22">
        <v>15</v>
      </c>
      <c r="G68" s="122"/>
      <c r="H68" s="22">
        <f t="shared" si="0"/>
        <v>0</v>
      </c>
      <c r="I68" s="22">
        <f t="shared" si="1"/>
        <v>0</v>
      </c>
      <c r="J68" s="22">
        <f t="shared" si="2"/>
        <v>0</v>
      </c>
      <c r="K68" s="22">
        <v>0</v>
      </c>
      <c r="L68" s="22">
        <f t="shared" si="3"/>
        <v>0</v>
      </c>
      <c r="M68" s="23" t="s">
        <v>219</v>
      </c>
      <c r="Z68" s="22">
        <f t="shared" si="4"/>
        <v>0</v>
      </c>
      <c r="AB68" s="22">
        <f t="shared" si="5"/>
        <v>0</v>
      </c>
      <c r="AC68" s="22">
        <f t="shared" si="6"/>
        <v>0</v>
      </c>
      <c r="AD68" s="22">
        <f t="shared" si="7"/>
        <v>0</v>
      </c>
      <c r="AE68" s="22">
        <f t="shared" si="8"/>
        <v>0</v>
      </c>
      <c r="AF68" s="22">
        <f t="shared" si="9"/>
        <v>0</v>
      </c>
      <c r="AG68" s="22">
        <f t="shared" si="10"/>
        <v>0</v>
      </c>
      <c r="AH68" s="22">
        <f t="shared" si="11"/>
        <v>0</v>
      </c>
      <c r="AI68" s="16" t="s">
        <v>53</v>
      </c>
      <c r="AJ68" s="12">
        <f t="shared" si="12"/>
        <v>0</v>
      </c>
      <c r="AK68" s="12">
        <f t="shared" si="13"/>
        <v>0</v>
      </c>
      <c r="AL68" s="12">
        <f t="shared" si="14"/>
        <v>0</v>
      </c>
      <c r="AN68" s="22">
        <v>21</v>
      </c>
      <c r="AO68" s="22">
        <f>G68*0.586079295154185</f>
        <v>0</v>
      </c>
      <c r="AP68" s="22">
        <f>G68*(1-0.586079295154185)</f>
        <v>0</v>
      </c>
      <c r="AQ68" s="18" t="s">
        <v>7</v>
      </c>
      <c r="AV68" s="22">
        <f t="shared" si="15"/>
        <v>0</v>
      </c>
      <c r="AW68" s="22">
        <f t="shared" si="16"/>
        <v>0</v>
      </c>
      <c r="AX68" s="22">
        <f t="shared" si="17"/>
        <v>0</v>
      </c>
      <c r="AY68" s="23" t="s">
        <v>237</v>
      </c>
      <c r="AZ68" s="23" t="s">
        <v>245</v>
      </c>
      <c r="BA68" s="16" t="s">
        <v>247</v>
      </c>
      <c r="BC68" s="22">
        <f t="shared" si="18"/>
        <v>0</v>
      </c>
      <c r="BD68" s="22">
        <f t="shared" si="19"/>
        <v>0</v>
      </c>
      <c r="BE68" s="22">
        <v>0</v>
      </c>
      <c r="BF68" s="22">
        <f t="shared" si="20"/>
        <v>0</v>
      </c>
      <c r="BH68" s="12">
        <f t="shared" si="21"/>
        <v>0</v>
      </c>
      <c r="BI68" s="12">
        <f t="shared" si="22"/>
        <v>0</v>
      </c>
      <c r="BJ68" s="12">
        <f t="shared" si="23"/>
        <v>0</v>
      </c>
    </row>
    <row r="69" spans="1:47" ht="12.75">
      <c r="A69" s="63"/>
      <c r="B69" s="64" t="s">
        <v>53</v>
      </c>
      <c r="C69" s="64" t="s">
        <v>89</v>
      </c>
      <c r="D69" s="64" t="s">
        <v>164</v>
      </c>
      <c r="E69" s="63" t="s">
        <v>6</v>
      </c>
      <c r="F69" s="63" t="s">
        <v>6</v>
      </c>
      <c r="G69" s="63" t="s">
        <v>6</v>
      </c>
      <c r="H69" s="65">
        <f>SUM(H70:H80)</f>
        <v>0</v>
      </c>
      <c r="I69" s="65">
        <f>SUM(I70:I80)</f>
        <v>0</v>
      </c>
      <c r="J69" s="65">
        <f>SUM(J70:J80)</f>
        <v>0</v>
      </c>
      <c r="K69" s="66"/>
      <c r="L69" s="65">
        <f>SUM(L70:L80)</f>
        <v>0</v>
      </c>
      <c r="M69" s="66"/>
      <c r="AI69" s="16" t="s">
        <v>53</v>
      </c>
      <c r="AS69" s="24">
        <f>SUM(AJ70:AJ80)</f>
        <v>0</v>
      </c>
      <c r="AT69" s="24">
        <f>SUM(AK70:AK80)</f>
        <v>0</v>
      </c>
      <c r="AU69" s="24">
        <f>SUM(AL70:AL80)</f>
        <v>0</v>
      </c>
    </row>
    <row r="70" spans="1:62" ht="12.75">
      <c r="A70" s="10" t="s">
        <v>36</v>
      </c>
      <c r="B70" s="10" t="s">
        <v>53</v>
      </c>
      <c r="C70" s="10" t="s">
        <v>90</v>
      </c>
      <c r="D70" s="10" t="s">
        <v>165</v>
      </c>
      <c r="E70" s="10" t="s">
        <v>199</v>
      </c>
      <c r="F70" s="22">
        <v>0.5</v>
      </c>
      <c r="G70" s="122"/>
      <c r="H70" s="22">
        <f>F70*AO70</f>
        <v>0</v>
      </c>
      <c r="I70" s="22">
        <f>F70*AP70</f>
        <v>0</v>
      </c>
      <c r="J70" s="22">
        <f>F70*G70</f>
        <v>0</v>
      </c>
      <c r="K70" s="22">
        <v>0</v>
      </c>
      <c r="L70" s="22">
        <f>F70*K70</f>
        <v>0</v>
      </c>
      <c r="M70" s="23" t="s">
        <v>219</v>
      </c>
      <c r="Z70" s="22">
        <f>IF(AQ70="5",BJ70,0)</f>
        <v>0</v>
      </c>
      <c r="AB70" s="22">
        <f>IF(AQ70="1",BH70,0)</f>
        <v>0</v>
      </c>
      <c r="AC70" s="22">
        <f>IF(AQ70="1",BI70,0)</f>
        <v>0</v>
      </c>
      <c r="AD70" s="22">
        <f>IF(AQ70="7",BH70,0)</f>
        <v>0</v>
      </c>
      <c r="AE70" s="22">
        <f>IF(AQ70="7",BI70,0)</f>
        <v>0</v>
      </c>
      <c r="AF70" s="22">
        <f>IF(AQ70="2",BH70,0)</f>
        <v>0</v>
      </c>
      <c r="AG70" s="22">
        <f>IF(AQ70="2",BI70,0)</f>
        <v>0</v>
      </c>
      <c r="AH70" s="22">
        <f>IF(AQ70="0",BJ70,0)</f>
        <v>0</v>
      </c>
      <c r="AI70" s="16" t="s">
        <v>53</v>
      </c>
      <c r="AJ70" s="12">
        <f>IF(AN70=0,J70,0)</f>
        <v>0</v>
      </c>
      <c r="AK70" s="12">
        <f>IF(AN70=15,J70,0)</f>
        <v>0</v>
      </c>
      <c r="AL70" s="12">
        <f>IF(AN70=21,J70,0)</f>
        <v>0</v>
      </c>
      <c r="AN70" s="22">
        <v>21</v>
      </c>
      <c r="AO70" s="22">
        <f>G70*0</f>
        <v>0</v>
      </c>
      <c r="AP70" s="22">
        <f>G70*(1-0)</f>
        <v>0</v>
      </c>
      <c r="AQ70" s="18" t="s">
        <v>11</v>
      </c>
      <c r="AV70" s="22">
        <f>AW70+AX70</f>
        <v>0</v>
      </c>
      <c r="AW70" s="22">
        <f>F70*AO70</f>
        <v>0</v>
      </c>
      <c r="AX70" s="22">
        <f>F70*AP70</f>
        <v>0</v>
      </c>
      <c r="AY70" s="23" t="s">
        <v>238</v>
      </c>
      <c r="AZ70" s="23" t="s">
        <v>245</v>
      </c>
      <c r="BA70" s="16" t="s">
        <v>247</v>
      </c>
      <c r="BC70" s="22">
        <f>AW70+AX70</f>
        <v>0</v>
      </c>
      <c r="BD70" s="22">
        <f>G70/(100-BE70)*100</f>
        <v>0</v>
      </c>
      <c r="BE70" s="22">
        <v>0</v>
      </c>
      <c r="BF70" s="22">
        <f>L70</f>
        <v>0</v>
      </c>
      <c r="BH70" s="12">
        <f>F70*AO70</f>
        <v>0</v>
      </c>
      <c r="BI70" s="12">
        <f>F70*AP70</f>
        <v>0</v>
      </c>
      <c r="BJ70" s="12">
        <f>F70*G70</f>
        <v>0</v>
      </c>
    </row>
    <row r="71" spans="1:62" ht="12.75">
      <c r="A71" s="10" t="s">
        <v>37</v>
      </c>
      <c r="B71" s="10" t="s">
        <v>53</v>
      </c>
      <c r="C71" s="10" t="s">
        <v>91</v>
      </c>
      <c r="D71" s="10" t="s">
        <v>166</v>
      </c>
      <c r="E71" s="10" t="s">
        <v>199</v>
      </c>
      <c r="F71" s="22">
        <v>2</v>
      </c>
      <c r="G71" s="122"/>
      <c r="H71" s="22">
        <f>F71*AO71</f>
        <v>0</v>
      </c>
      <c r="I71" s="22">
        <f>F71*AP71</f>
        <v>0</v>
      </c>
      <c r="J71" s="22">
        <f>F71*G71</f>
        <v>0</v>
      </c>
      <c r="K71" s="22">
        <v>0</v>
      </c>
      <c r="L71" s="22">
        <f>F71*K71</f>
        <v>0</v>
      </c>
      <c r="M71" s="23" t="s">
        <v>219</v>
      </c>
      <c r="Z71" s="22">
        <f>IF(AQ71="5",BJ71,0)</f>
        <v>0</v>
      </c>
      <c r="AB71" s="22">
        <f>IF(AQ71="1",BH71,0)</f>
        <v>0</v>
      </c>
      <c r="AC71" s="22">
        <f>IF(AQ71="1",BI71,0)</f>
        <v>0</v>
      </c>
      <c r="AD71" s="22">
        <f>IF(AQ71="7",BH71,0)</f>
        <v>0</v>
      </c>
      <c r="AE71" s="22">
        <f>IF(AQ71="7",BI71,0)</f>
        <v>0</v>
      </c>
      <c r="AF71" s="22">
        <f>IF(AQ71="2",BH71,0)</f>
        <v>0</v>
      </c>
      <c r="AG71" s="22">
        <f>IF(AQ71="2",BI71,0)</f>
        <v>0</v>
      </c>
      <c r="AH71" s="22">
        <f>IF(AQ71="0",BJ71,0)</f>
        <v>0</v>
      </c>
      <c r="AI71" s="16" t="s">
        <v>53</v>
      </c>
      <c r="AJ71" s="12">
        <f>IF(AN71=0,J71,0)</f>
        <v>0</v>
      </c>
      <c r="AK71" s="12">
        <f>IF(AN71=15,J71,0)</f>
        <v>0</v>
      </c>
      <c r="AL71" s="12">
        <f>IF(AN71=21,J71,0)</f>
        <v>0</v>
      </c>
      <c r="AN71" s="22">
        <v>21</v>
      </c>
      <c r="AO71" s="22">
        <f>G71*0</f>
        <v>0</v>
      </c>
      <c r="AP71" s="22">
        <f>G71*(1-0)</f>
        <v>0</v>
      </c>
      <c r="AQ71" s="18" t="s">
        <v>11</v>
      </c>
      <c r="AV71" s="22">
        <f>AW71+AX71</f>
        <v>0</v>
      </c>
      <c r="AW71" s="22">
        <f>F71*AO71</f>
        <v>0</v>
      </c>
      <c r="AX71" s="22">
        <f>F71*AP71</f>
        <v>0</v>
      </c>
      <c r="AY71" s="23" t="s">
        <v>238</v>
      </c>
      <c r="AZ71" s="23" t="s">
        <v>245</v>
      </c>
      <c r="BA71" s="16" t="s">
        <v>247</v>
      </c>
      <c r="BC71" s="22">
        <f>AW71+AX71</f>
        <v>0</v>
      </c>
      <c r="BD71" s="22">
        <f>G71/(100-BE71)*100</f>
        <v>0</v>
      </c>
      <c r="BE71" s="22">
        <v>0</v>
      </c>
      <c r="BF71" s="22">
        <f>L71</f>
        <v>0</v>
      </c>
      <c r="BH71" s="12">
        <f>F71*AO71</f>
        <v>0</v>
      </c>
      <c r="BI71" s="12">
        <f>F71*AP71</f>
        <v>0</v>
      </c>
      <c r="BJ71" s="12">
        <f>F71*G71</f>
        <v>0</v>
      </c>
    </row>
    <row r="72" spans="1:13" ht="12.75">
      <c r="A72" s="67"/>
      <c r="B72" s="67"/>
      <c r="C72" s="67"/>
      <c r="D72" s="68" t="s">
        <v>167</v>
      </c>
      <c r="E72" s="67"/>
      <c r="F72" s="69">
        <v>2</v>
      </c>
      <c r="G72" s="67"/>
      <c r="H72" s="67"/>
      <c r="I72" s="67"/>
      <c r="J72" s="67"/>
      <c r="K72" s="67"/>
      <c r="L72" s="67"/>
      <c r="M72" s="67"/>
    </row>
    <row r="73" spans="1:62" ht="12.75">
      <c r="A73" s="10" t="s">
        <v>38</v>
      </c>
      <c r="B73" s="10" t="s">
        <v>53</v>
      </c>
      <c r="C73" s="10" t="s">
        <v>92</v>
      </c>
      <c r="D73" s="10" t="s">
        <v>168</v>
      </c>
      <c r="E73" s="10" t="s">
        <v>199</v>
      </c>
      <c r="F73" s="22">
        <v>170.78</v>
      </c>
      <c r="G73" s="122"/>
      <c r="H73" s="22">
        <f>F73*AO73</f>
        <v>0</v>
      </c>
      <c r="I73" s="22">
        <f>F73*AP73</f>
        <v>0</v>
      </c>
      <c r="J73" s="22">
        <f>F73*G73</f>
        <v>0</v>
      </c>
      <c r="K73" s="22">
        <v>0</v>
      </c>
      <c r="L73" s="22">
        <f>F73*K73</f>
        <v>0</v>
      </c>
      <c r="M73" s="23" t="s">
        <v>219</v>
      </c>
      <c r="Z73" s="22">
        <f>IF(AQ73="5",BJ73,0)</f>
        <v>0</v>
      </c>
      <c r="AB73" s="22">
        <f>IF(AQ73="1",BH73,0)</f>
        <v>0</v>
      </c>
      <c r="AC73" s="22">
        <f>IF(AQ73="1",BI73,0)</f>
        <v>0</v>
      </c>
      <c r="AD73" s="22">
        <f>IF(AQ73="7",BH73,0)</f>
        <v>0</v>
      </c>
      <c r="AE73" s="22">
        <f>IF(AQ73="7",BI73,0)</f>
        <v>0</v>
      </c>
      <c r="AF73" s="22">
        <f>IF(AQ73="2",BH73,0)</f>
        <v>0</v>
      </c>
      <c r="AG73" s="22">
        <f>IF(AQ73="2",BI73,0)</f>
        <v>0</v>
      </c>
      <c r="AH73" s="22">
        <f>IF(AQ73="0",BJ73,0)</f>
        <v>0</v>
      </c>
      <c r="AI73" s="16" t="s">
        <v>53</v>
      </c>
      <c r="AJ73" s="12">
        <f>IF(AN73=0,J73,0)</f>
        <v>0</v>
      </c>
      <c r="AK73" s="12">
        <f>IF(AN73=15,J73,0)</f>
        <v>0</v>
      </c>
      <c r="AL73" s="12">
        <f>IF(AN73=21,J73,0)</f>
        <v>0</v>
      </c>
      <c r="AN73" s="22">
        <v>21</v>
      </c>
      <c r="AO73" s="22">
        <f>G73*0</f>
        <v>0</v>
      </c>
      <c r="AP73" s="22">
        <f>G73*(1-0)</f>
        <v>0</v>
      </c>
      <c r="AQ73" s="18" t="s">
        <v>11</v>
      </c>
      <c r="AV73" s="22">
        <f>AW73+AX73</f>
        <v>0</v>
      </c>
      <c r="AW73" s="22">
        <f>F73*AO73</f>
        <v>0</v>
      </c>
      <c r="AX73" s="22">
        <f>F73*AP73</f>
        <v>0</v>
      </c>
      <c r="AY73" s="23" t="s">
        <v>238</v>
      </c>
      <c r="AZ73" s="23" t="s">
        <v>245</v>
      </c>
      <c r="BA73" s="16" t="s">
        <v>247</v>
      </c>
      <c r="BC73" s="22">
        <f>AW73+AX73</f>
        <v>0</v>
      </c>
      <c r="BD73" s="22">
        <f>G73/(100-BE73)*100</f>
        <v>0</v>
      </c>
      <c r="BE73" s="22">
        <v>0</v>
      </c>
      <c r="BF73" s="22">
        <f>L73</f>
        <v>0</v>
      </c>
      <c r="BH73" s="12">
        <f>F73*AO73</f>
        <v>0</v>
      </c>
      <c r="BI73" s="12">
        <f>F73*AP73</f>
        <v>0</v>
      </c>
      <c r="BJ73" s="12">
        <f>F73*G73</f>
        <v>0</v>
      </c>
    </row>
    <row r="74" spans="1:62" ht="12.75">
      <c r="A74" s="10" t="s">
        <v>39</v>
      </c>
      <c r="B74" s="10" t="s">
        <v>53</v>
      </c>
      <c r="C74" s="10" t="s">
        <v>93</v>
      </c>
      <c r="D74" s="10" t="s">
        <v>169</v>
      </c>
      <c r="E74" s="10" t="s">
        <v>199</v>
      </c>
      <c r="F74" s="22">
        <v>341.56</v>
      </c>
      <c r="G74" s="122"/>
      <c r="H74" s="22">
        <f>F74*AO74</f>
        <v>0</v>
      </c>
      <c r="I74" s="22">
        <f>F74*AP74</f>
        <v>0</v>
      </c>
      <c r="J74" s="22">
        <f>F74*G74</f>
        <v>0</v>
      </c>
      <c r="K74" s="22">
        <v>0</v>
      </c>
      <c r="L74" s="22">
        <f>F74*K74</f>
        <v>0</v>
      </c>
      <c r="M74" s="23" t="s">
        <v>219</v>
      </c>
      <c r="Z74" s="22">
        <f>IF(AQ74="5",BJ74,0)</f>
        <v>0</v>
      </c>
      <c r="AB74" s="22">
        <f>IF(AQ74="1",BH74,0)</f>
        <v>0</v>
      </c>
      <c r="AC74" s="22">
        <f>IF(AQ74="1",BI74,0)</f>
        <v>0</v>
      </c>
      <c r="AD74" s="22">
        <f>IF(AQ74="7",BH74,0)</f>
        <v>0</v>
      </c>
      <c r="AE74" s="22">
        <f>IF(AQ74="7",BI74,0)</f>
        <v>0</v>
      </c>
      <c r="AF74" s="22">
        <f>IF(AQ74="2",BH74,0)</f>
        <v>0</v>
      </c>
      <c r="AG74" s="22">
        <f>IF(AQ74="2",BI74,0)</f>
        <v>0</v>
      </c>
      <c r="AH74" s="22">
        <f>IF(AQ74="0",BJ74,0)</f>
        <v>0</v>
      </c>
      <c r="AI74" s="16" t="s">
        <v>53</v>
      </c>
      <c r="AJ74" s="12">
        <f>IF(AN74=0,J74,0)</f>
        <v>0</v>
      </c>
      <c r="AK74" s="12">
        <f>IF(AN74=15,J74,0)</f>
        <v>0</v>
      </c>
      <c r="AL74" s="12">
        <f>IF(AN74=21,J74,0)</f>
        <v>0</v>
      </c>
      <c r="AN74" s="22">
        <v>21</v>
      </c>
      <c r="AO74" s="22">
        <f>G74*0</f>
        <v>0</v>
      </c>
      <c r="AP74" s="22">
        <f>G74*(1-0)</f>
        <v>0</v>
      </c>
      <c r="AQ74" s="18" t="s">
        <v>11</v>
      </c>
      <c r="AV74" s="22">
        <f>AW74+AX74</f>
        <v>0</v>
      </c>
      <c r="AW74" s="22">
        <f>F74*AO74</f>
        <v>0</v>
      </c>
      <c r="AX74" s="22">
        <f>F74*AP74</f>
        <v>0</v>
      </c>
      <c r="AY74" s="23" t="s">
        <v>238</v>
      </c>
      <c r="AZ74" s="23" t="s">
        <v>245</v>
      </c>
      <c r="BA74" s="16" t="s">
        <v>247</v>
      </c>
      <c r="BC74" s="22">
        <f>AW74+AX74</f>
        <v>0</v>
      </c>
      <c r="BD74" s="22">
        <f>G74/(100-BE74)*100</f>
        <v>0</v>
      </c>
      <c r="BE74" s="22">
        <v>0</v>
      </c>
      <c r="BF74" s="22">
        <f>L74</f>
        <v>0</v>
      </c>
      <c r="BH74" s="12">
        <f>F74*AO74</f>
        <v>0</v>
      </c>
      <c r="BI74" s="12">
        <f>F74*AP74</f>
        <v>0</v>
      </c>
      <c r="BJ74" s="12">
        <f>F74*G74</f>
        <v>0</v>
      </c>
    </row>
    <row r="75" spans="1:13" ht="12.75">
      <c r="A75" s="67"/>
      <c r="B75" s="67"/>
      <c r="C75" s="67"/>
      <c r="D75" s="68" t="s">
        <v>170</v>
      </c>
      <c r="E75" s="67"/>
      <c r="F75" s="69">
        <v>341.56</v>
      </c>
      <c r="G75" s="67"/>
      <c r="H75" s="67"/>
      <c r="I75" s="67"/>
      <c r="J75" s="67"/>
      <c r="K75" s="67"/>
      <c r="L75" s="67"/>
      <c r="M75" s="67"/>
    </row>
    <row r="76" spans="1:62" ht="12.75">
      <c r="A76" s="10" t="s">
        <v>40</v>
      </c>
      <c r="B76" s="10" t="s">
        <v>53</v>
      </c>
      <c r="C76" s="10" t="s">
        <v>94</v>
      </c>
      <c r="D76" s="10" t="s">
        <v>171</v>
      </c>
      <c r="E76" s="10" t="s">
        <v>199</v>
      </c>
      <c r="F76" s="22">
        <v>91.95</v>
      </c>
      <c r="G76" s="122"/>
      <c r="H76" s="22">
        <f>F76*AO76</f>
        <v>0</v>
      </c>
      <c r="I76" s="22">
        <f>F76*AP76</f>
        <v>0</v>
      </c>
      <c r="J76" s="22">
        <f>F76*G76</f>
        <v>0</v>
      </c>
      <c r="K76" s="22">
        <v>0</v>
      </c>
      <c r="L76" s="22">
        <f>F76*K76</f>
        <v>0</v>
      </c>
      <c r="M76" s="23" t="s">
        <v>219</v>
      </c>
      <c r="Z76" s="22">
        <f>IF(AQ76="5",BJ76,0)</f>
        <v>0</v>
      </c>
      <c r="AB76" s="22">
        <f>IF(AQ76="1",BH76,0)</f>
        <v>0</v>
      </c>
      <c r="AC76" s="22">
        <f>IF(AQ76="1",BI76,0)</f>
        <v>0</v>
      </c>
      <c r="AD76" s="22">
        <f>IF(AQ76="7",BH76,0)</f>
        <v>0</v>
      </c>
      <c r="AE76" s="22">
        <f>IF(AQ76="7",BI76,0)</f>
        <v>0</v>
      </c>
      <c r="AF76" s="22">
        <f>IF(AQ76="2",BH76,0)</f>
        <v>0</v>
      </c>
      <c r="AG76" s="22">
        <f>IF(AQ76="2",BI76,0)</f>
        <v>0</v>
      </c>
      <c r="AH76" s="22">
        <f>IF(AQ76="0",BJ76,0)</f>
        <v>0</v>
      </c>
      <c r="AI76" s="16" t="s">
        <v>53</v>
      </c>
      <c r="AJ76" s="12">
        <f>IF(AN76=0,J76,0)</f>
        <v>0</v>
      </c>
      <c r="AK76" s="12">
        <f>IF(AN76=15,J76,0)</f>
        <v>0</v>
      </c>
      <c r="AL76" s="12">
        <f>IF(AN76=21,J76,0)</f>
        <v>0</v>
      </c>
      <c r="AN76" s="22">
        <v>21</v>
      </c>
      <c r="AO76" s="22">
        <f>G76*0</f>
        <v>0</v>
      </c>
      <c r="AP76" s="22">
        <f>G76*(1-0)</f>
        <v>0</v>
      </c>
      <c r="AQ76" s="18" t="s">
        <v>11</v>
      </c>
      <c r="AV76" s="22">
        <f>AW76+AX76</f>
        <v>0</v>
      </c>
      <c r="AW76" s="22">
        <f>F76*AO76</f>
        <v>0</v>
      </c>
      <c r="AX76" s="22">
        <f>F76*AP76</f>
        <v>0</v>
      </c>
      <c r="AY76" s="23" t="s">
        <v>238</v>
      </c>
      <c r="AZ76" s="23" t="s">
        <v>245</v>
      </c>
      <c r="BA76" s="16" t="s">
        <v>247</v>
      </c>
      <c r="BC76" s="22">
        <f>AW76+AX76</f>
        <v>0</v>
      </c>
      <c r="BD76" s="22">
        <f>G76/(100-BE76)*100</f>
        <v>0</v>
      </c>
      <c r="BE76" s="22">
        <v>0</v>
      </c>
      <c r="BF76" s="22">
        <f>L76</f>
        <v>0</v>
      </c>
      <c r="BH76" s="12">
        <f>F76*AO76</f>
        <v>0</v>
      </c>
      <c r="BI76" s="12">
        <f>F76*AP76</f>
        <v>0</v>
      </c>
      <c r="BJ76" s="12">
        <f>F76*G76</f>
        <v>0</v>
      </c>
    </row>
    <row r="77" spans="1:62" ht="12.75">
      <c r="A77" s="10" t="s">
        <v>41</v>
      </c>
      <c r="B77" s="10" t="s">
        <v>53</v>
      </c>
      <c r="C77" s="10" t="s">
        <v>95</v>
      </c>
      <c r="D77" s="10" t="s">
        <v>172</v>
      </c>
      <c r="E77" s="10" t="s">
        <v>199</v>
      </c>
      <c r="F77" s="22">
        <v>183.9</v>
      </c>
      <c r="G77" s="122"/>
      <c r="H77" s="22">
        <f>F77*AO77</f>
        <v>0</v>
      </c>
      <c r="I77" s="22">
        <f>F77*AP77</f>
        <v>0</v>
      </c>
      <c r="J77" s="22">
        <f>F77*G77</f>
        <v>0</v>
      </c>
      <c r="K77" s="22">
        <v>0</v>
      </c>
      <c r="L77" s="22">
        <f>F77*K77</f>
        <v>0</v>
      </c>
      <c r="M77" s="23" t="s">
        <v>219</v>
      </c>
      <c r="Z77" s="22">
        <f>IF(AQ77="5",BJ77,0)</f>
        <v>0</v>
      </c>
      <c r="AB77" s="22">
        <f>IF(AQ77="1",BH77,0)</f>
        <v>0</v>
      </c>
      <c r="AC77" s="22">
        <f>IF(AQ77="1",BI77,0)</f>
        <v>0</v>
      </c>
      <c r="AD77" s="22">
        <f>IF(AQ77="7",BH77,0)</f>
        <v>0</v>
      </c>
      <c r="AE77" s="22">
        <f>IF(AQ77="7",BI77,0)</f>
        <v>0</v>
      </c>
      <c r="AF77" s="22">
        <f>IF(AQ77="2",BH77,0)</f>
        <v>0</v>
      </c>
      <c r="AG77" s="22">
        <f>IF(AQ77="2",BI77,0)</f>
        <v>0</v>
      </c>
      <c r="AH77" s="22">
        <f>IF(AQ77="0",BJ77,0)</f>
        <v>0</v>
      </c>
      <c r="AI77" s="16" t="s">
        <v>53</v>
      </c>
      <c r="AJ77" s="12">
        <f>IF(AN77=0,J77,0)</f>
        <v>0</v>
      </c>
      <c r="AK77" s="12">
        <f>IF(AN77=15,J77,0)</f>
        <v>0</v>
      </c>
      <c r="AL77" s="12">
        <f>IF(AN77=21,J77,0)</f>
        <v>0</v>
      </c>
      <c r="AN77" s="22">
        <v>21</v>
      </c>
      <c r="AO77" s="22">
        <f>G77*0</f>
        <v>0</v>
      </c>
      <c r="AP77" s="22">
        <f>G77*(1-0)</f>
        <v>0</v>
      </c>
      <c r="AQ77" s="18" t="s">
        <v>11</v>
      </c>
      <c r="AV77" s="22">
        <f>AW77+AX77</f>
        <v>0</v>
      </c>
      <c r="AW77" s="22">
        <f>F77*AO77</f>
        <v>0</v>
      </c>
      <c r="AX77" s="22">
        <f>F77*AP77</f>
        <v>0</v>
      </c>
      <c r="AY77" s="23" t="s">
        <v>238</v>
      </c>
      <c r="AZ77" s="23" t="s">
        <v>245</v>
      </c>
      <c r="BA77" s="16" t="s">
        <v>247</v>
      </c>
      <c r="BC77" s="22">
        <f>AW77+AX77</f>
        <v>0</v>
      </c>
      <c r="BD77" s="22">
        <f>G77/(100-BE77)*100</f>
        <v>0</v>
      </c>
      <c r="BE77" s="22">
        <v>0</v>
      </c>
      <c r="BF77" s="22">
        <f>L77</f>
        <v>0</v>
      </c>
      <c r="BH77" s="12">
        <f>F77*AO77</f>
        <v>0</v>
      </c>
      <c r="BI77" s="12">
        <f>F77*AP77</f>
        <v>0</v>
      </c>
      <c r="BJ77" s="12">
        <f>F77*G77</f>
        <v>0</v>
      </c>
    </row>
    <row r="78" spans="1:13" ht="12.75">
      <c r="A78" s="67"/>
      <c r="B78" s="67"/>
      <c r="C78" s="67"/>
      <c r="D78" s="68" t="s">
        <v>173</v>
      </c>
      <c r="E78" s="67"/>
      <c r="F78" s="69">
        <v>183.9</v>
      </c>
      <c r="G78" s="67"/>
      <c r="H78" s="67"/>
      <c r="I78" s="67"/>
      <c r="J78" s="67"/>
      <c r="K78" s="67"/>
      <c r="L78" s="67"/>
      <c r="M78" s="67"/>
    </row>
    <row r="79" spans="1:62" ht="12.75">
      <c r="A79" s="10" t="s">
        <v>42</v>
      </c>
      <c r="B79" s="10" t="s">
        <v>53</v>
      </c>
      <c r="C79" s="10" t="s">
        <v>96</v>
      </c>
      <c r="D79" s="10" t="s">
        <v>174</v>
      </c>
      <c r="E79" s="10" t="s">
        <v>199</v>
      </c>
      <c r="F79" s="22">
        <v>2.43</v>
      </c>
      <c r="G79" s="122"/>
      <c r="H79" s="22">
        <f>F79*AO79</f>
        <v>0</v>
      </c>
      <c r="I79" s="22">
        <f>F79*AP79</f>
        <v>0</v>
      </c>
      <c r="J79" s="22">
        <f>F79*G79</f>
        <v>0</v>
      </c>
      <c r="K79" s="22">
        <v>0</v>
      </c>
      <c r="L79" s="22">
        <f>F79*K79</f>
        <v>0</v>
      </c>
      <c r="M79" s="23" t="s">
        <v>219</v>
      </c>
      <c r="Z79" s="22">
        <f>IF(AQ79="5",BJ79,0)</f>
        <v>0</v>
      </c>
      <c r="AB79" s="22">
        <f>IF(AQ79="1",BH79,0)</f>
        <v>0</v>
      </c>
      <c r="AC79" s="22">
        <f>IF(AQ79="1",BI79,0)</f>
        <v>0</v>
      </c>
      <c r="AD79" s="22">
        <f>IF(AQ79="7",BH79,0)</f>
        <v>0</v>
      </c>
      <c r="AE79" s="22">
        <f>IF(AQ79="7",BI79,0)</f>
        <v>0</v>
      </c>
      <c r="AF79" s="22">
        <f>IF(AQ79="2",BH79,0)</f>
        <v>0</v>
      </c>
      <c r="AG79" s="22">
        <f>IF(AQ79="2",BI79,0)</f>
        <v>0</v>
      </c>
      <c r="AH79" s="22">
        <f>IF(AQ79="0",BJ79,0)</f>
        <v>0</v>
      </c>
      <c r="AI79" s="16" t="s">
        <v>53</v>
      </c>
      <c r="AJ79" s="12">
        <f>IF(AN79=0,J79,0)</f>
        <v>0</v>
      </c>
      <c r="AK79" s="12">
        <f>IF(AN79=15,J79,0)</f>
        <v>0</v>
      </c>
      <c r="AL79" s="12">
        <f>IF(AN79=21,J79,0)</f>
        <v>0</v>
      </c>
      <c r="AN79" s="22">
        <v>21</v>
      </c>
      <c r="AO79" s="22">
        <f>G79*0</f>
        <v>0</v>
      </c>
      <c r="AP79" s="22">
        <f>G79*(1-0)</f>
        <v>0</v>
      </c>
      <c r="AQ79" s="18" t="s">
        <v>11</v>
      </c>
      <c r="AV79" s="22">
        <f>AW79+AX79</f>
        <v>0</v>
      </c>
      <c r="AW79" s="22">
        <f>F79*AO79</f>
        <v>0</v>
      </c>
      <c r="AX79" s="22">
        <f>F79*AP79</f>
        <v>0</v>
      </c>
      <c r="AY79" s="23" t="s">
        <v>238</v>
      </c>
      <c r="AZ79" s="23" t="s">
        <v>245</v>
      </c>
      <c r="BA79" s="16" t="s">
        <v>247</v>
      </c>
      <c r="BC79" s="22">
        <f>AW79+AX79</f>
        <v>0</v>
      </c>
      <c r="BD79" s="22">
        <f>G79/(100-BE79)*100</f>
        <v>0</v>
      </c>
      <c r="BE79" s="22">
        <v>0</v>
      </c>
      <c r="BF79" s="22">
        <f>L79</f>
        <v>0</v>
      </c>
      <c r="BH79" s="12">
        <f>F79*AO79</f>
        <v>0</v>
      </c>
      <c r="BI79" s="12">
        <f>F79*AP79</f>
        <v>0</v>
      </c>
      <c r="BJ79" s="12">
        <f>F79*G79</f>
        <v>0</v>
      </c>
    </row>
    <row r="80" spans="1:62" ht="12.75">
      <c r="A80" s="10" t="s">
        <v>43</v>
      </c>
      <c r="B80" s="10" t="s">
        <v>53</v>
      </c>
      <c r="C80" s="10" t="s">
        <v>97</v>
      </c>
      <c r="D80" s="10" t="s">
        <v>175</v>
      </c>
      <c r="E80" s="10" t="s">
        <v>199</v>
      </c>
      <c r="F80" s="22">
        <v>4.86</v>
      </c>
      <c r="G80" s="122"/>
      <c r="H80" s="22">
        <f>F80*AO80</f>
        <v>0</v>
      </c>
      <c r="I80" s="22">
        <f>F80*AP80</f>
        <v>0</v>
      </c>
      <c r="J80" s="22">
        <f>F80*G80</f>
        <v>0</v>
      </c>
      <c r="K80" s="22">
        <v>0</v>
      </c>
      <c r="L80" s="22">
        <f>F80*K80</f>
        <v>0</v>
      </c>
      <c r="M80" s="23" t="s">
        <v>219</v>
      </c>
      <c r="Z80" s="22">
        <f>IF(AQ80="5",BJ80,0)</f>
        <v>0</v>
      </c>
      <c r="AB80" s="22">
        <f>IF(AQ80="1",BH80,0)</f>
        <v>0</v>
      </c>
      <c r="AC80" s="22">
        <f>IF(AQ80="1",BI80,0)</f>
        <v>0</v>
      </c>
      <c r="AD80" s="22">
        <f>IF(AQ80="7",BH80,0)</f>
        <v>0</v>
      </c>
      <c r="AE80" s="22">
        <f>IF(AQ80="7",BI80,0)</f>
        <v>0</v>
      </c>
      <c r="AF80" s="22">
        <f>IF(AQ80="2",BH80,0)</f>
        <v>0</v>
      </c>
      <c r="AG80" s="22">
        <f>IF(AQ80="2",BI80,0)</f>
        <v>0</v>
      </c>
      <c r="AH80" s="22">
        <f>IF(AQ80="0",BJ80,0)</f>
        <v>0</v>
      </c>
      <c r="AI80" s="16" t="s">
        <v>53</v>
      </c>
      <c r="AJ80" s="12">
        <f>IF(AN80=0,J80,0)</f>
        <v>0</v>
      </c>
      <c r="AK80" s="12">
        <f>IF(AN80=15,J80,0)</f>
        <v>0</v>
      </c>
      <c r="AL80" s="12">
        <f>IF(AN80=21,J80,0)</f>
        <v>0</v>
      </c>
      <c r="AN80" s="22">
        <v>21</v>
      </c>
      <c r="AO80" s="22">
        <f>G80*0</f>
        <v>0</v>
      </c>
      <c r="AP80" s="22">
        <f>G80*(1-0)</f>
        <v>0</v>
      </c>
      <c r="AQ80" s="18" t="s">
        <v>11</v>
      </c>
      <c r="AV80" s="22">
        <f>AW80+AX80</f>
        <v>0</v>
      </c>
      <c r="AW80" s="22">
        <f>F80*AO80</f>
        <v>0</v>
      </c>
      <c r="AX80" s="22">
        <f>F80*AP80</f>
        <v>0</v>
      </c>
      <c r="AY80" s="23" t="s">
        <v>238</v>
      </c>
      <c r="AZ80" s="23" t="s">
        <v>245</v>
      </c>
      <c r="BA80" s="16" t="s">
        <v>247</v>
      </c>
      <c r="BC80" s="22">
        <f>AW80+AX80</f>
        <v>0</v>
      </c>
      <c r="BD80" s="22">
        <f>G80/(100-BE80)*100</f>
        <v>0</v>
      </c>
      <c r="BE80" s="22">
        <v>0</v>
      </c>
      <c r="BF80" s="22">
        <f>L80</f>
        <v>0</v>
      </c>
      <c r="BH80" s="12">
        <f>F80*AO80</f>
        <v>0</v>
      </c>
      <c r="BI80" s="12">
        <f>F80*AP80</f>
        <v>0</v>
      </c>
      <c r="BJ80" s="12">
        <f>F80*G80</f>
        <v>0</v>
      </c>
    </row>
    <row r="81" spans="1:13" ht="12.75">
      <c r="A81" s="67"/>
      <c r="B81" s="67"/>
      <c r="C81" s="67"/>
      <c r="D81" s="68" t="s">
        <v>176</v>
      </c>
      <c r="E81" s="67"/>
      <c r="F81" s="69">
        <v>4.86</v>
      </c>
      <c r="G81" s="67"/>
      <c r="H81" s="67"/>
      <c r="I81" s="67"/>
      <c r="J81" s="67"/>
      <c r="K81" s="67"/>
      <c r="L81" s="67"/>
      <c r="M81" s="67"/>
    </row>
    <row r="82" spans="1:47" ht="12.75">
      <c r="A82" s="63"/>
      <c r="B82" s="64" t="s">
        <v>53</v>
      </c>
      <c r="C82" s="64" t="s">
        <v>98</v>
      </c>
      <c r="D82" s="64" t="s">
        <v>177</v>
      </c>
      <c r="E82" s="63" t="s">
        <v>6</v>
      </c>
      <c r="F82" s="63" t="s">
        <v>6</v>
      </c>
      <c r="G82" s="63" t="s">
        <v>6</v>
      </c>
      <c r="H82" s="65">
        <f>SUM(H83:H83)</f>
        <v>0</v>
      </c>
      <c r="I82" s="65">
        <f>SUM(I83:I83)</f>
        <v>0</v>
      </c>
      <c r="J82" s="65">
        <f>SUM(J83:J83)</f>
        <v>0</v>
      </c>
      <c r="K82" s="66"/>
      <c r="L82" s="65">
        <f>SUM(L83:L83)</f>
        <v>0.005</v>
      </c>
      <c r="M82" s="66"/>
      <c r="AI82" s="16" t="s">
        <v>53</v>
      </c>
      <c r="AS82" s="24">
        <f>SUM(AJ83:AJ83)</f>
        <v>0</v>
      </c>
      <c r="AT82" s="24">
        <f>SUM(AK83:AK83)</f>
        <v>0</v>
      </c>
      <c r="AU82" s="24">
        <f>SUM(AL83:AL83)</f>
        <v>0</v>
      </c>
    </row>
    <row r="83" spans="1:62" ht="12.75">
      <c r="A83" s="10" t="s">
        <v>44</v>
      </c>
      <c r="B83" s="10" t="s">
        <v>53</v>
      </c>
      <c r="C83" s="10" t="s">
        <v>99</v>
      </c>
      <c r="D83" s="10" t="s">
        <v>178</v>
      </c>
      <c r="E83" s="10" t="s">
        <v>195</v>
      </c>
      <c r="F83" s="22">
        <v>250</v>
      </c>
      <c r="G83" s="122"/>
      <c r="H83" s="22">
        <f>F83*AO83</f>
        <v>0</v>
      </c>
      <c r="I83" s="22">
        <f>F83*AP83</f>
        <v>0</v>
      </c>
      <c r="J83" s="22">
        <f>F83*G83</f>
        <v>0</v>
      </c>
      <c r="K83" s="22">
        <v>2E-05</v>
      </c>
      <c r="L83" s="22">
        <f>F83*K83</f>
        <v>0.005</v>
      </c>
      <c r="M83" s="23" t="s">
        <v>219</v>
      </c>
      <c r="Z83" s="22">
        <f>IF(AQ83="5",BJ83,0)</f>
        <v>0</v>
      </c>
      <c r="AB83" s="22">
        <f>IF(AQ83="1",BH83,0)</f>
        <v>0</v>
      </c>
      <c r="AC83" s="22">
        <f>IF(AQ83="1",BI83,0)</f>
        <v>0</v>
      </c>
      <c r="AD83" s="22">
        <f>IF(AQ83="7",BH83,0)</f>
        <v>0</v>
      </c>
      <c r="AE83" s="22">
        <f>IF(AQ83="7",BI83,0)</f>
        <v>0</v>
      </c>
      <c r="AF83" s="22">
        <f>IF(AQ83="2",BH83,0)</f>
        <v>0</v>
      </c>
      <c r="AG83" s="22">
        <f>IF(AQ83="2",BI83,0)</f>
        <v>0</v>
      </c>
      <c r="AH83" s="22">
        <f>IF(AQ83="0",BJ83,0)</f>
        <v>0</v>
      </c>
      <c r="AI83" s="16" t="s">
        <v>53</v>
      </c>
      <c r="AJ83" s="12">
        <f>IF(AN83=0,J83,0)</f>
        <v>0</v>
      </c>
      <c r="AK83" s="12">
        <f>IF(AN83=15,J83,0)</f>
        <v>0</v>
      </c>
      <c r="AL83" s="12">
        <f>IF(AN83=21,J83,0)</f>
        <v>0</v>
      </c>
      <c r="AN83" s="22">
        <v>21</v>
      </c>
      <c r="AO83" s="22">
        <f>G83*0.107758620689655</f>
        <v>0</v>
      </c>
      <c r="AP83" s="22">
        <f>G83*(1-0.107758620689655)</f>
        <v>0</v>
      </c>
      <c r="AQ83" s="18" t="s">
        <v>8</v>
      </c>
      <c r="AV83" s="22">
        <f>AW83+AX83</f>
        <v>0</v>
      </c>
      <c r="AW83" s="22">
        <f>F83*AO83</f>
        <v>0</v>
      </c>
      <c r="AX83" s="22">
        <f>F83*AP83</f>
        <v>0</v>
      </c>
      <c r="AY83" s="23" t="s">
        <v>239</v>
      </c>
      <c r="AZ83" s="23" t="s">
        <v>245</v>
      </c>
      <c r="BA83" s="16" t="s">
        <v>247</v>
      </c>
      <c r="BC83" s="22">
        <f>AW83+AX83</f>
        <v>0</v>
      </c>
      <c r="BD83" s="22">
        <f>G83/(100-BE83)*100</f>
        <v>0</v>
      </c>
      <c r="BE83" s="22">
        <v>0</v>
      </c>
      <c r="BF83" s="22">
        <f>L83</f>
        <v>0.005</v>
      </c>
      <c r="BH83" s="12">
        <f>F83*AO83</f>
        <v>0</v>
      </c>
      <c r="BI83" s="12">
        <f>F83*AP83</f>
        <v>0</v>
      </c>
      <c r="BJ83" s="12">
        <f>F83*G83</f>
        <v>0</v>
      </c>
    </row>
    <row r="84" spans="1:47" ht="12.75">
      <c r="A84" s="63"/>
      <c r="B84" s="64" t="s">
        <v>53</v>
      </c>
      <c r="C84" s="64" t="s">
        <v>100</v>
      </c>
      <c r="D84" s="64" t="s">
        <v>179</v>
      </c>
      <c r="E84" s="63" t="s">
        <v>6</v>
      </c>
      <c r="F84" s="63" t="s">
        <v>6</v>
      </c>
      <c r="G84" s="63" t="s">
        <v>6</v>
      </c>
      <c r="H84" s="65">
        <f>SUM(H85:H90)</f>
        <v>0</v>
      </c>
      <c r="I84" s="65">
        <f>SUM(I85:I90)</f>
        <v>0</v>
      </c>
      <c r="J84" s="65">
        <f>SUM(J85:J90)</f>
        <v>0</v>
      </c>
      <c r="K84" s="66"/>
      <c r="L84" s="65">
        <f>SUM(L85:L90)</f>
        <v>0</v>
      </c>
      <c r="M84" s="66"/>
      <c r="AI84" s="16" t="s">
        <v>53</v>
      </c>
      <c r="AS84" s="24">
        <f>SUM(AJ85:AJ90)</f>
        <v>0</v>
      </c>
      <c r="AT84" s="24">
        <f>SUM(AK85:AK90)</f>
        <v>0</v>
      </c>
      <c r="AU84" s="24">
        <f>SUM(AL85:AL90)</f>
        <v>0</v>
      </c>
    </row>
    <row r="85" spans="1:62" ht="12.75">
      <c r="A85" s="10" t="s">
        <v>45</v>
      </c>
      <c r="B85" s="10" t="s">
        <v>53</v>
      </c>
      <c r="C85" s="10" t="s">
        <v>101</v>
      </c>
      <c r="D85" s="10" t="s">
        <v>180</v>
      </c>
      <c r="E85" s="10" t="s">
        <v>199</v>
      </c>
      <c r="F85" s="22">
        <v>108.63</v>
      </c>
      <c r="G85" s="122"/>
      <c r="H85" s="22">
        <f>F85*AO85</f>
        <v>0</v>
      </c>
      <c r="I85" s="22">
        <f>F85*AP85</f>
        <v>0</v>
      </c>
      <c r="J85" s="22">
        <f>F85*G85</f>
        <v>0</v>
      </c>
      <c r="K85" s="22">
        <v>0</v>
      </c>
      <c r="L85" s="22">
        <f>F85*K85</f>
        <v>0</v>
      </c>
      <c r="M85" s="23" t="s">
        <v>219</v>
      </c>
      <c r="Z85" s="22">
        <f>IF(AQ85="5",BJ85,0)</f>
        <v>0</v>
      </c>
      <c r="AB85" s="22">
        <f>IF(AQ85="1",BH85,0)</f>
        <v>0</v>
      </c>
      <c r="AC85" s="22">
        <f>IF(AQ85="1",BI85,0)</f>
        <v>0</v>
      </c>
      <c r="AD85" s="22">
        <f>IF(AQ85="7",BH85,0)</f>
        <v>0</v>
      </c>
      <c r="AE85" s="22">
        <f>IF(AQ85="7",BI85,0)</f>
        <v>0</v>
      </c>
      <c r="AF85" s="22">
        <f>IF(AQ85="2",BH85,0)</f>
        <v>0</v>
      </c>
      <c r="AG85" s="22">
        <f>IF(AQ85="2",BI85,0)</f>
        <v>0</v>
      </c>
      <c r="AH85" s="22">
        <f>IF(AQ85="0",BJ85,0)</f>
        <v>0</v>
      </c>
      <c r="AI85" s="16" t="s">
        <v>53</v>
      </c>
      <c r="AJ85" s="12">
        <f>IF(AN85=0,J85,0)</f>
        <v>0</v>
      </c>
      <c r="AK85" s="12">
        <f>IF(AN85=15,J85,0)</f>
        <v>0</v>
      </c>
      <c r="AL85" s="12">
        <f>IF(AN85=21,J85,0)</f>
        <v>0</v>
      </c>
      <c r="AN85" s="22">
        <v>21</v>
      </c>
      <c r="AO85" s="22">
        <f>G85*0</f>
        <v>0</v>
      </c>
      <c r="AP85" s="22">
        <f>G85*(1-0)</f>
        <v>0</v>
      </c>
      <c r="AQ85" s="18" t="s">
        <v>11</v>
      </c>
      <c r="AV85" s="22">
        <f>AW85+AX85</f>
        <v>0</v>
      </c>
      <c r="AW85" s="22">
        <f>F85*AO85</f>
        <v>0</v>
      </c>
      <c r="AX85" s="22">
        <f>F85*AP85</f>
        <v>0</v>
      </c>
      <c r="AY85" s="23" t="s">
        <v>240</v>
      </c>
      <c r="AZ85" s="23" t="s">
        <v>245</v>
      </c>
      <c r="BA85" s="16" t="s">
        <v>247</v>
      </c>
      <c r="BC85" s="22">
        <f>AW85+AX85</f>
        <v>0</v>
      </c>
      <c r="BD85" s="22">
        <f>G85/(100-BE85)*100</f>
        <v>0</v>
      </c>
      <c r="BE85" s="22">
        <v>0</v>
      </c>
      <c r="BF85" s="22">
        <f>L85</f>
        <v>0</v>
      </c>
      <c r="BH85" s="12">
        <f>F85*AO85</f>
        <v>0</v>
      </c>
      <c r="BI85" s="12">
        <f>F85*AP85</f>
        <v>0</v>
      </c>
      <c r="BJ85" s="12">
        <f>F85*G85</f>
        <v>0</v>
      </c>
    </row>
    <row r="86" spans="1:62" ht="12.75">
      <c r="A86" s="10" t="s">
        <v>46</v>
      </c>
      <c r="B86" s="10" t="s">
        <v>53</v>
      </c>
      <c r="C86" s="10" t="s">
        <v>102</v>
      </c>
      <c r="D86" s="10" t="s">
        <v>181</v>
      </c>
      <c r="E86" s="10" t="s">
        <v>199</v>
      </c>
      <c r="F86" s="22">
        <v>108.63</v>
      </c>
      <c r="G86" s="122"/>
      <c r="H86" s="22">
        <f>F86*AO86</f>
        <v>0</v>
      </c>
      <c r="I86" s="22">
        <f>F86*AP86</f>
        <v>0</v>
      </c>
      <c r="J86" s="22">
        <f>F86*G86</f>
        <v>0</v>
      </c>
      <c r="K86" s="22">
        <v>0</v>
      </c>
      <c r="L86" s="22">
        <f>F86*K86</f>
        <v>0</v>
      </c>
      <c r="M86" s="23" t="s">
        <v>219</v>
      </c>
      <c r="Z86" s="22">
        <f>IF(AQ86="5",BJ86,0)</f>
        <v>0</v>
      </c>
      <c r="AB86" s="22">
        <f>IF(AQ86="1",BH86,0)</f>
        <v>0</v>
      </c>
      <c r="AC86" s="22">
        <f>IF(AQ86="1",BI86,0)</f>
        <v>0</v>
      </c>
      <c r="AD86" s="22">
        <f>IF(AQ86="7",BH86,0)</f>
        <v>0</v>
      </c>
      <c r="AE86" s="22">
        <f>IF(AQ86="7",BI86,0)</f>
        <v>0</v>
      </c>
      <c r="AF86" s="22">
        <f>IF(AQ86="2",BH86,0)</f>
        <v>0</v>
      </c>
      <c r="AG86" s="22">
        <f>IF(AQ86="2",BI86,0)</f>
        <v>0</v>
      </c>
      <c r="AH86" s="22">
        <f>IF(AQ86="0",BJ86,0)</f>
        <v>0</v>
      </c>
      <c r="AI86" s="16" t="s">
        <v>53</v>
      </c>
      <c r="AJ86" s="12">
        <f>IF(AN86=0,J86,0)</f>
        <v>0</v>
      </c>
      <c r="AK86" s="12">
        <f>IF(AN86=15,J86,0)</f>
        <v>0</v>
      </c>
      <c r="AL86" s="12">
        <f>IF(AN86=21,J86,0)</f>
        <v>0</v>
      </c>
      <c r="AN86" s="22">
        <v>21</v>
      </c>
      <c r="AO86" s="22">
        <f>G86*0.00974589877451722</f>
        <v>0</v>
      </c>
      <c r="AP86" s="22">
        <f>G86*(1-0.00974589877451722)</f>
        <v>0</v>
      </c>
      <c r="AQ86" s="18" t="s">
        <v>11</v>
      </c>
      <c r="AV86" s="22">
        <f>AW86+AX86</f>
        <v>0</v>
      </c>
      <c r="AW86" s="22">
        <f>F86*AO86</f>
        <v>0</v>
      </c>
      <c r="AX86" s="22">
        <f>F86*AP86</f>
        <v>0</v>
      </c>
      <c r="AY86" s="23" t="s">
        <v>240</v>
      </c>
      <c r="AZ86" s="23" t="s">
        <v>245</v>
      </c>
      <c r="BA86" s="16" t="s">
        <v>247</v>
      </c>
      <c r="BC86" s="22">
        <f>AW86+AX86</f>
        <v>0</v>
      </c>
      <c r="BD86" s="22">
        <f>G86/(100-BE86)*100</f>
        <v>0</v>
      </c>
      <c r="BE86" s="22">
        <v>0</v>
      </c>
      <c r="BF86" s="22">
        <f>L86</f>
        <v>0</v>
      </c>
      <c r="BH86" s="12">
        <f>F86*AO86</f>
        <v>0</v>
      </c>
      <c r="BI86" s="12">
        <f>F86*AP86</f>
        <v>0</v>
      </c>
      <c r="BJ86" s="12">
        <f>F86*G86</f>
        <v>0</v>
      </c>
    </row>
    <row r="87" spans="1:62" ht="12.75">
      <c r="A87" s="10" t="s">
        <v>47</v>
      </c>
      <c r="B87" s="10" t="s">
        <v>53</v>
      </c>
      <c r="C87" s="10" t="s">
        <v>103</v>
      </c>
      <c r="D87" s="10" t="s">
        <v>182</v>
      </c>
      <c r="E87" s="10" t="s">
        <v>199</v>
      </c>
      <c r="F87" s="22">
        <v>434.52</v>
      </c>
      <c r="G87" s="122"/>
      <c r="H87" s="22">
        <f>F87*AO87</f>
        <v>0</v>
      </c>
      <c r="I87" s="22">
        <f>F87*AP87</f>
        <v>0</v>
      </c>
      <c r="J87" s="22">
        <f>F87*G87</f>
        <v>0</v>
      </c>
      <c r="K87" s="22">
        <v>0</v>
      </c>
      <c r="L87" s="22">
        <f>F87*K87</f>
        <v>0</v>
      </c>
      <c r="M87" s="23" t="s">
        <v>219</v>
      </c>
      <c r="Z87" s="22">
        <f>IF(AQ87="5",BJ87,0)</f>
        <v>0</v>
      </c>
      <c r="AB87" s="22">
        <f>IF(AQ87="1",BH87,0)</f>
        <v>0</v>
      </c>
      <c r="AC87" s="22">
        <f>IF(AQ87="1",BI87,0)</f>
        <v>0</v>
      </c>
      <c r="AD87" s="22">
        <f>IF(AQ87="7",BH87,0)</f>
        <v>0</v>
      </c>
      <c r="AE87" s="22">
        <f>IF(AQ87="7",BI87,0)</f>
        <v>0</v>
      </c>
      <c r="AF87" s="22">
        <f>IF(AQ87="2",BH87,0)</f>
        <v>0</v>
      </c>
      <c r="AG87" s="22">
        <f>IF(AQ87="2",BI87,0)</f>
        <v>0</v>
      </c>
      <c r="AH87" s="22">
        <f>IF(AQ87="0",BJ87,0)</f>
        <v>0</v>
      </c>
      <c r="AI87" s="16" t="s">
        <v>53</v>
      </c>
      <c r="AJ87" s="12">
        <f>IF(AN87=0,J87,0)</f>
        <v>0</v>
      </c>
      <c r="AK87" s="12">
        <f>IF(AN87=15,J87,0)</f>
        <v>0</v>
      </c>
      <c r="AL87" s="12">
        <f>IF(AN87=21,J87,0)</f>
        <v>0</v>
      </c>
      <c r="AN87" s="22">
        <v>21</v>
      </c>
      <c r="AO87" s="22">
        <f>G87*0</f>
        <v>0</v>
      </c>
      <c r="AP87" s="22">
        <f>G87*(1-0)</f>
        <v>0</v>
      </c>
      <c r="AQ87" s="18" t="s">
        <v>11</v>
      </c>
      <c r="AV87" s="22">
        <f>AW87+AX87</f>
        <v>0</v>
      </c>
      <c r="AW87" s="22">
        <f>F87*AO87</f>
        <v>0</v>
      </c>
      <c r="AX87" s="22">
        <f>F87*AP87</f>
        <v>0</v>
      </c>
      <c r="AY87" s="23" t="s">
        <v>240</v>
      </c>
      <c r="AZ87" s="23" t="s">
        <v>245</v>
      </c>
      <c r="BA87" s="16" t="s">
        <v>247</v>
      </c>
      <c r="BC87" s="22">
        <f>AW87+AX87</f>
        <v>0</v>
      </c>
      <c r="BD87" s="22">
        <f>G87/(100-BE87)*100</f>
        <v>0</v>
      </c>
      <c r="BE87" s="22">
        <v>0</v>
      </c>
      <c r="BF87" s="22">
        <f>L87</f>
        <v>0</v>
      </c>
      <c r="BH87" s="12">
        <f>F87*AO87</f>
        <v>0</v>
      </c>
      <c r="BI87" s="12">
        <f>F87*AP87</f>
        <v>0</v>
      </c>
      <c r="BJ87" s="12">
        <f>F87*G87</f>
        <v>0</v>
      </c>
    </row>
    <row r="88" spans="1:13" ht="12.75">
      <c r="A88" s="67"/>
      <c r="B88" s="67"/>
      <c r="C88" s="67"/>
      <c r="D88" s="68" t="s">
        <v>183</v>
      </c>
      <c r="E88" s="67"/>
      <c r="F88" s="69">
        <v>434.52</v>
      </c>
      <c r="G88" s="67"/>
      <c r="H88" s="67"/>
      <c r="I88" s="67"/>
      <c r="J88" s="67"/>
      <c r="K88" s="67"/>
      <c r="L88" s="67"/>
      <c r="M88" s="67"/>
    </row>
    <row r="89" spans="1:62" ht="12.75">
      <c r="A89" s="10" t="s">
        <v>48</v>
      </c>
      <c r="B89" s="10" t="s">
        <v>53</v>
      </c>
      <c r="C89" s="10" t="s">
        <v>104</v>
      </c>
      <c r="D89" s="10" t="s">
        <v>184</v>
      </c>
      <c r="E89" s="10" t="s">
        <v>199</v>
      </c>
      <c r="F89" s="22">
        <v>2.2</v>
      </c>
      <c r="G89" s="122"/>
      <c r="H89" s="22">
        <f>F89*AO89</f>
        <v>0</v>
      </c>
      <c r="I89" s="22">
        <f>F89*AP89</f>
        <v>0</v>
      </c>
      <c r="J89" s="22">
        <f>F89*G89</f>
        <v>0</v>
      </c>
      <c r="K89" s="22">
        <v>0</v>
      </c>
      <c r="L89" s="22">
        <f>F89*K89</f>
        <v>0</v>
      </c>
      <c r="M89" s="23" t="s">
        <v>219</v>
      </c>
      <c r="Z89" s="22">
        <f>IF(AQ89="5",BJ89,0)</f>
        <v>0</v>
      </c>
      <c r="AB89" s="22">
        <f>IF(AQ89="1",BH89,0)</f>
        <v>0</v>
      </c>
      <c r="AC89" s="22">
        <f>IF(AQ89="1",BI89,0)</f>
        <v>0</v>
      </c>
      <c r="AD89" s="22">
        <f>IF(AQ89="7",BH89,0)</f>
        <v>0</v>
      </c>
      <c r="AE89" s="22">
        <f>IF(AQ89="7",BI89,0)</f>
        <v>0</v>
      </c>
      <c r="AF89" s="22">
        <f>IF(AQ89="2",BH89,0)</f>
        <v>0</v>
      </c>
      <c r="AG89" s="22">
        <f>IF(AQ89="2",BI89,0)</f>
        <v>0</v>
      </c>
      <c r="AH89" s="22">
        <f>IF(AQ89="0",BJ89,0)</f>
        <v>0</v>
      </c>
      <c r="AI89" s="16" t="s">
        <v>53</v>
      </c>
      <c r="AJ89" s="12">
        <f>IF(AN89=0,J89,0)</f>
        <v>0</v>
      </c>
      <c r="AK89" s="12">
        <f>IF(AN89=15,J89,0)</f>
        <v>0</v>
      </c>
      <c r="AL89" s="12">
        <f>IF(AN89=21,J89,0)</f>
        <v>0</v>
      </c>
      <c r="AN89" s="22">
        <v>21</v>
      </c>
      <c r="AO89" s="22">
        <f>G89*0</f>
        <v>0</v>
      </c>
      <c r="AP89" s="22">
        <f>G89*(1-0)</f>
        <v>0</v>
      </c>
      <c r="AQ89" s="18" t="s">
        <v>11</v>
      </c>
      <c r="AV89" s="22">
        <f>AW89+AX89</f>
        <v>0</v>
      </c>
      <c r="AW89" s="22">
        <f>F89*AO89</f>
        <v>0</v>
      </c>
      <c r="AX89" s="22">
        <f>F89*AP89</f>
        <v>0</v>
      </c>
      <c r="AY89" s="23" t="s">
        <v>240</v>
      </c>
      <c r="AZ89" s="23" t="s">
        <v>245</v>
      </c>
      <c r="BA89" s="16" t="s">
        <v>247</v>
      </c>
      <c r="BC89" s="22">
        <f>AW89+AX89</f>
        <v>0</v>
      </c>
      <c r="BD89" s="22">
        <f>G89/(100-BE89)*100</f>
        <v>0</v>
      </c>
      <c r="BE89" s="22">
        <v>0</v>
      </c>
      <c r="BF89" s="22">
        <f>L89</f>
        <v>0</v>
      </c>
      <c r="BH89" s="12">
        <f>F89*AO89</f>
        <v>0</v>
      </c>
      <c r="BI89" s="12">
        <f>F89*AP89</f>
        <v>0</v>
      </c>
      <c r="BJ89" s="12">
        <f>F89*G89</f>
        <v>0</v>
      </c>
    </row>
    <row r="90" spans="1:62" ht="12.75">
      <c r="A90" s="10" t="s">
        <v>49</v>
      </c>
      <c r="B90" s="10" t="s">
        <v>53</v>
      </c>
      <c r="C90" s="10" t="s">
        <v>105</v>
      </c>
      <c r="D90" s="10" t="s">
        <v>185</v>
      </c>
      <c r="E90" s="10" t="s">
        <v>199</v>
      </c>
      <c r="F90" s="22">
        <v>106.43</v>
      </c>
      <c r="G90" s="122"/>
      <c r="H90" s="22">
        <f>F90*AO90</f>
        <v>0</v>
      </c>
      <c r="I90" s="22">
        <f>F90*AP90</f>
        <v>0</v>
      </c>
      <c r="J90" s="22">
        <f>F90*G90</f>
        <v>0</v>
      </c>
      <c r="K90" s="22">
        <v>0</v>
      </c>
      <c r="L90" s="22">
        <f>F90*K90</f>
        <v>0</v>
      </c>
      <c r="M90" s="23" t="s">
        <v>219</v>
      </c>
      <c r="Z90" s="22">
        <f>IF(AQ90="5",BJ90,0)</f>
        <v>0</v>
      </c>
      <c r="AB90" s="22">
        <f>IF(AQ90="1",BH90,0)</f>
        <v>0</v>
      </c>
      <c r="AC90" s="22">
        <f>IF(AQ90="1",BI90,0)</f>
        <v>0</v>
      </c>
      <c r="AD90" s="22">
        <f>IF(AQ90="7",BH90,0)</f>
        <v>0</v>
      </c>
      <c r="AE90" s="22">
        <f>IF(AQ90="7",BI90,0)</f>
        <v>0</v>
      </c>
      <c r="AF90" s="22">
        <f>IF(AQ90="2",BH90,0)</f>
        <v>0</v>
      </c>
      <c r="AG90" s="22">
        <f>IF(AQ90="2",BI90,0)</f>
        <v>0</v>
      </c>
      <c r="AH90" s="22">
        <f>IF(AQ90="0",BJ90,0)</f>
        <v>0</v>
      </c>
      <c r="AI90" s="16" t="s">
        <v>53</v>
      </c>
      <c r="AJ90" s="12">
        <f>IF(AN90=0,J90,0)</f>
        <v>0</v>
      </c>
      <c r="AK90" s="12">
        <f>IF(AN90=15,J90,0)</f>
        <v>0</v>
      </c>
      <c r="AL90" s="12">
        <f>IF(AN90=21,J90,0)</f>
        <v>0</v>
      </c>
      <c r="AN90" s="22">
        <v>21</v>
      </c>
      <c r="AO90" s="22">
        <f>G90*0</f>
        <v>0</v>
      </c>
      <c r="AP90" s="22">
        <f>G90*(1-0)</f>
        <v>0</v>
      </c>
      <c r="AQ90" s="18" t="s">
        <v>11</v>
      </c>
      <c r="AV90" s="22">
        <f>AW90+AX90</f>
        <v>0</v>
      </c>
      <c r="AW90" s="22">
        <f>F90*AO90</f>
        <v>0</v>
      </c>
      <c r="AX90" s="22">
        <f>F90*AP90</f>
        <v>0</v>
      </c>
      <c r="AY90" s="23" t="s">
        <v>240</v>
      </c>
      <c r="AZ90" s="23" t="s">
        <v>245</v>
      </c>
      <c r="BA90" s="16" t="s">
        <v>247</v>
      </c>
      <c r="BC90" s="22">
        <f>AW90+AX90</f>
        <v>0</v>
      </c>
      <c r="BD90" s="22">
        <f>G90/(100-BE90)*100</f>
        <v>0</v>
      </c>
      <c r="BE90" s="22">
        <v>0</v>
      </c>
      <c r="BF90" s="22">
        <f>L90</f>
        <v>0</v>
      </c>
      <c r="BH90" s="12">
        <f>F90*AO90</f>
        <v>0</v>
      </c>
      <c r="BI90" s="12">
        <f>F90*AP90</f>
        <v>0</v>
      </c>
      <c r="BJ90" s="12">
        <f>F90*G90</f>
        <v>0</v>
      </c>
    </row>
    <row r="91" spans="1:47" ht="12.75">
      <c r="A91" s="2"/>
      <c r="B91" s="8" t="s">
        <v>53</v>
      </c>
      <c r="C91" s="8"/>
      <c r="D91" s="8" t="s">
        <v>186</v>
      </c>
      <c r="E91" s="2" t="s">
        <v>6</v>
      </c>
      <c r="F91" s="2" t="s">
        <v>6</v>
      </c>
      <c r="G91" s="2" t="s">
        <v>6</v>
      </c>
      <c r="H91" s="24">
        <f>SUM(H92:H92)</f>
        <v>0</v>
      </c>
      <c r="I91" s="24">
        <f>SUM(I92:I92)</f>
        <v>0</v>
      </c>
      <c r="J91" s="24">
        <f>SUM(J92:J92)</f>
        <v>0</v>
      </c>
      <c r="K91" s="16"/>
      <c r="L91" s="24">
        <f>SUM(L92:L92)</f>
        <v>0.1976</v>
      </c>
      <c r="M91" s="16"/>
      <c r="AI91" s="16" t="s">
        <v>53</v>
      </c>
      <c r="AS91" s="24">
        <f>SUM(AJ92:AJ92)</f>
        <v>0</v>
      </c>
      <c r="AT91" s="24">
        <f>SUM(AK92:AK92)</f>
        <v>0</v>
      </c>
      <c r="AU91" s="24">
        <f>SUM(AL92:AL92)</f>
        <v>0</v>
      </c>
    </row>
    <row r="92" spans="1:62" ht="12.75">
      <c r="A92" s="3" t="s">
        <v>50</v>
      </c>
      <c r="B92" s="3" t="s">
        <v>53</v>
      </c>
      <c r="C92" s="3" t="s">
        <v>106</v>
      </c>
      <c r="D92" s="3" t="s">
        <v>187</v>
      </c>
      <c r="E92" s="3" t="s">
        <v>198</v>
      </c>
      <c r="F92" s="13">
        <v>38</v>
      </c>
      <c r="G92" s="123"/>
      <c r="H92" s="13">
        <f>F92*AO92</f>
        <v>0</v>
      </c>
      <c r="I92" s="13">
        <f>F92*AP92</f>
        <v>0</v>
      </c>
      <c r="J92" s="13">
        <f>F92*G92</f>
        <v>0</v>
      </c>
      <c r="K92" s="13">
        <v>0.0052</v>
      </c>
      <c r="L92" s="13">
        <f>F92*K92</f>
        <v>0.1976</v>
      </c>
      <c r="M92" s="19" t="s">
        <v>219</v>
      </c>
      <c r="Z92" s="22">
        <f>IF(AQ92="5",BJ92,0)</f>
        <v>0</v>
      </c>
      <c r="AB92" s="22">
        <f>IF(AQ92="1",BH92,0)</f>
        <v>0</v>
      </c>
      <c r="AC92" s="22">
        <f>IF(AQ92="1",BI92,0)</f>
        <v>0</v>
      </c>
      <c r="AD92" s="22">
        <f>IF(AQ92="7",BH92,0)</f>
        <v>0</v>
      </c>
      <c r="AE92" s="22">
        <f>IF(AQ92="7",BI92,0)</f>
        <v>0</v>
      </c>
      <c r="AF92" s="22">
        <f>IF(AQ92="2",BH92,0)</f>
        <v>0</v>
      </c>
      <c r="AG92" s="22">
        <f>IF(AQ92="2",BI92,0)</f>
        <v>0</v>
      </c>
      <c r="AH92" s="22">
        <f>IF(AQ92="0",BJ92,0)</f>
        <v>0</v>
      </c>
      <c r="AI92" s="16" t="s">
        <v>53</v>
      </c>
      <c r="AJ92" s="13">
        <f>IF(AN92=0,J92,0)</f>
        <v>0</v>
      </c>
      <c r="AK92" s="13">
        <f>IF(AN92=15,J92,0)</f>
        <v>0</v>
      </c>
      <c r="AL92" s="13">
        <f>IF(AN92=21,J92,0)</f>
        <v>0</v>
      </c>
      <c r="AN92" s="22">
        <v>21</v>
      </c>
      <c r="AO92" s="22">
        <f>G92*1</f>
        <v>0</v>
      </c>
      <c r="AP92" s="22">
        <f>G92*(1-1)</f>
        <v>0</v>
      </c>
      <c r="AQ92" s="19" t="s">
        <v>55</v>
      </c>
      <c r="AV92" s="22">
        <f>AW92+AX92</f>
        <v>0</v>
      </c>
      <c r="AW92" s="22">
        <f>F92*AO92</f>
        <v>0</v>
      </c>
      <c r="AX92" s="22">
        <f>F92*AP92</f>
        <v>0</v>
      </c>
      <c r="AY92" s="23" t="s">
        <v>241</v>
      </c>
      <c r="AZ92" s="23" t="s">
        <v>246</v>
      </c>
      <c r="BA92" s="16" t="s">
        <v>247</v>
      </c>
      <c r="BC92" s="22">
        <f>AW92+AX92</f>
        <v>0</v>
      </c>
      <c r="BD92" s="22">
        <f>G92/(100-BE92)*100</f>
        <v>0</v>
      </c>
      <c r="BE92" s="22">
        <v>0</v>
      </c>
      <c r="BF92" s="22">
        <f>L92</f>
        <v>0.1976</v>
      </c>
      <c r="BH92" s="13">
        <f>F92*AO92</f>
        <v>0</v>
      </c>
      <c r="BI92" s="13">
        <f>F92*AP92</f>
        <v>0</v>
      </c>
      <c r="BJ92" s="13">
        <f>F92*G92</f>
        <v>0</v>
      </c>
    </row>
    <row r="93" spans="1:13" ht="12.75">
      <c r="A93" s="4"/>
      <c r="B93" s="4"/>
      <c r="C93" s="4"/>
      <c r="D93" s="9" t="s">
        <v>188</v>
      </c>
      <c r="E93" s="4"/>
      <c r="F93" s="14">
        <v>38</v>
      </c>
      <c r="G93" s="4"/>
      <c r="H93" s="4"/>
      <c r="I93" s="4"/>
      <c r="J93" s="4"/>
      <c r="K93" s="4"/>
      <c r="L93" s="4"/>
      <c r="M93" s="4"/>
    </row>
    <row r="94" spans="1:13" ht="12.75">
      <c r="A94" s="5"/>
      <c r="B94" s="5"/>
      <c r="C94" s="5"/>
      <c r="D94" s="5"/>
      <c r="E94" s="5"/>
      <c r="F94" s="5"/>
      <c r="G94" s="5"/>
      <c r="H94" s="91" t="s">
        <v>209</v>
      </c>
      <c r="I94" s="92"/>
      <c r="J94" s="25">
        <f>ROUND(J13+J18+J25+J29+J32+J34+J41+J46+J60+J69+J82+J84+J91,1)</f>
        <v>0</v>
      </c>
      <c r="K94" s="5"/>
      <c r="L94" s="5"/>
      <c r="M94" s="5"/>
    </row>
    <row r="95" ht="11.25" customHeight="1">
      <c r="A95" s="6" t="s">
        <v>51</v>
      </c>
    </row>
    <row r="96" spans="1:13" ht="12.75">
      <c r="A96" s="83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</sheetData>
  <sheetProtection password="ED26" sheet="1" objects="1" scenarios="1"/>
  <mergeCells count="29">
    <mergeCell ref="H10:J10"/>
    <mergeCell ref="K10:L10"/>
    <mergeCell ref="H94:I94"/>
    <mergeCell ref="A96:M96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Uživatel systému Windows</cp:lastModifiedBy>
  <dcterms:created xsi:type="dcterms:W3CDTF">2020-06-22T19:46:29Z</dcterms:created>
  <dcterms:modified xsi:type="dcterms:W3CDTF">2020-06-22T19:53:59Z</dcterms:modified>
  <cp:category/>
  <cp:version/>
  <cp:contentType/>
  <cp:contentStatus/>
</cp:coreProperties>
</file>