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1"/>
  </bookViews>
  <sheets>
    <sheet name="Krycí list rozpočtu" sheetId="1" r:id="rId1"/>
    <sheet name="Rekapitulace objektů" sheetId="2" r:id="rId2"/>
    <sheet name="SO 01 - 233DEM - Rozpočet" sheetId="3" r:id="rId3"/>
    <sheet name="SO 01 - 233M - Rozpočet" sheetId="4" r:id="rId4"/>
    <sheet name="SO 01 - 233OST - Rozpočet" sheetId="5" r:id="rId5"/>
    <sheet name="233P - Rozpočet" sheetId="6" r:id="rId6"/>
    <sheet name="SO 01 - 233MAT - Rozpočet" sheetId="7" r:id="rId7"/>
    <sheet name="SO 01 - 233TR - Rozpočet" sheetId="8" r:id="rId8"/>
    <sheet name="SO 01 - 235M - Rozpočet" sheetId="9" r:id="rId9"/>
    <sheet name="SO 02 - Materiál + práce RN 002" sheetId="10" r:id="rId10"/>
    <sheet name="SO 03 Stavební úpravy KO_0639" sheetId="11" r:id="rId11"/>
  </sheets>
  <definedNames>
    <definedName name="_xlnm.Print_Titles" localSheetId="5">'233P - Rozpočet'!$1:$12</definedName>
    <definedName name="_xlnm.Print_Titles" localSheetId="0">'Krycí list rozpočtu'!$1:$3</definedName>
    <definedName name="_xlnm.Print_Titles" localSheetId="1">'Rekapitulace objektů'!$1:$8</definedName>
    <definedName name="_xlnm.Print_Titles" localSheetId="2">'SO 01 - 233DEM - Rozpočet'!$1:$12</definedName>
    <definedName name="_xlnm.Print_Titles" localSheetId="3">'SO 01 - 233M - Rozpočet'!$1:$12</definedName>
    <definedName name="_xlnm.Print_Titles" localSheetId="6">'SO 01 - 233MAT - Rozpočet'!$1:$12</definedName>
    <definedName name="_xlnm.Print_Titles" localSheetId="4">'SO 01 - 233OST - Rozpočet'!$1:$12</definedName>
    <definedName name="_xlnm.Print_Titles" localSheetId="7">'SO 01 - 233TR - Rozpočet'!$1:$12</definedName>
    <definedName name="_xlnm.Print_Titles" localSheetId="8">'SO 01 - 235M - Rozpočet'!$1:$12</definedName>
  </definedNames>
  <calcPr fullCalcOnLoad="1"/>
</workbook>
</file>

<file path=xl/sharedStrings.xml><?xml version="1.0" encoding="utf-8"?>
<sst xmlns="http://schemas.openxmlformats.org/spreadsheetml/2006/main" count="2367" uniqueCount="1052">
  <si>
    <t>KRYCÍ LIST ROZPOČTU</t>
  </si>
  <si>
    <t>Název stavby</t>
  </si>
  <si>
    <t>JKSO</t>
  </si>
  <si>
    <t>EČO</t>
  </si>
  <si>
    <t>Místo</t>
  </si>
  <si>
    <t>IČ</t>
  </si>
  <si>
    <t>DIČ</t>
  </si>
  <si>
    <t>Objednatel</t>
  </si>
  <si>
    <t>Projektant</t>
  </si>
  <si>
    <t>Zhotovitel</t>
  </si>
  <si>
    <t>Zpracoval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</si>
  <si>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</si>
  <si>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</si>
  <si>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</si>
  <si>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</si>
  <si>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</si>
  <si>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</si>
  <si>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</si>
  <si>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</si>
  <si>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</si>
  <si>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</si>
  <si>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</si>
  <si>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</si>
  <si>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</si>
  <si>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</si>
  <si>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</si>
  <si>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</si>
  <si>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</si>
  <si>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</si>
  <si>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</si>
  <si>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</si>
  <si>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</si>
  <si>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</si>
  <si>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</si>
  <si>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</si>
  <si>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</si>
  <si>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</si>
  <si>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</si>
  <si>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</si>
  <si>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</si>
  <si>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Mimostav. doprava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</si>
  <si>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</si>
  <si>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</si>
  <si>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</si>
  <si>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</si>
  <si>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</si>
  <si>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</si>
  <si>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</si>
  <si>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</si>
  <si>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</si>
  <si>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</si>
  <si>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</si>
  <si>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</si>
  <si>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</si>
  <si>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</si>
  <si>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</si>
  <si>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</si>
  <si>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</si>
  <si>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</si>
  <si>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</si>
  <si>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</si>
  <si>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</si>
  <si>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</si>
  <si>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</si>
  <si>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</si>
  <si>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</si>
  <si>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</si>
  <si>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</si>
  <si>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</si>
  <si>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</si>
  <si>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</si>
  <si>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</si>
  <si>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</si>
  <si>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</si>
  <si>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</si>
  <si>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</si>
  <si>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</si>
  <si>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</si>
  <si>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</si>
  <si>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</si>
  <si>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</si>
  <si>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</si>
  <si>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</si>
  <si>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</si>
  <si>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</si>
  <si>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Rekapitulace objektů stavby</t>
  </si>
  <si>
    <t>Stavba:</t>
  </si>
  <si>
    <t>Objednatel:</t>
  </si>
  <si>
    <t>Zhotovitel:</t>
  </si>
  <si>
    <t>Kód</t>
  </si>
  <si>
    <t>Zakázka</t>
  </si>
  <si>
    <t>Cena bez DPH</t>
  </si>
  <si>
    <t>DPH základní</t>
  </si>
  <si>
    <t>Ostatní</t>
  </si>
  <si>
    <t>ZRN</t>
  </si>
  <si>
    <t>KČ</t>
  </si>
  <si>
    <t>233</t>
  </si>
  <si>
    <t>233/DEM</t>
  </si>
  <si>
    <t xml:space="preserve">        Demontáže TS   </t>
  </si>
  <si>
    <t>233/M</t>
  </si>
  <si>
    <t xml:space="preserve">        Montážní práce TS   </t>
  </si>
  <si>
    <t>233/OST</t>
  </si>
  <si>
    <t xml:space="preserve">        Ostatní náklady TS   </t>
  </si>
  <si>
    <t>233/P</t>
  </si>
  <si>
    <t xml:space="preserve">        Připojení k síti VN   </t>
  </si>
  <si>
    <t>233/MAT</t>
  </si>
  <si>
    <t>233/TR</t>
  </si>
  <si>
    <t>235</t>
  </si>
  <si>
    <t>235/M</t>
  </si>
  <si>
    <t xml:space="preserve">        Stavební práce   </t>
  </si>
  <si>
    <t>Celkem</t>
  </si>
  <si>
    <t>ROZPOČET S VÝKAZEM VÝMĚR</t>
  </si>
  <si>
    <t>Část: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</si>
  <si>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</si>
  <si>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</si>
  <si>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</si>
  <si>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</si>
  <si>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</si>
  <si>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</si>
  <si>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</si>
  <si>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</si>
  <si>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M</t>
  </si>
  <si>
    <t xml:space="preserve">Demontáže   </t>
  </si>
  <si>
    <t>21-D</t>
  </si>
  <si>
    <t xml:space="preserve">Elektromontáže - demontáž   </t>
  </si>
  <si>
    <t>921</t>
  </si>
  <si>
    <t>210010351.D</t>
  </si>
  <si>
    <t xml:space="preserve">Demontáž rozvodek nástěnných plastových čtyřhranných ACIDUR vodič D do 4 mm2   </t>
  </si>
  <si>
    <t>kus</t>
  </si>
  <si>
    <t>DMT</t>
  </si>
  <si>
    <t>210020661.D</t>
  </si>
  <si>
    <t xml:space="preserve">Demontáž  konstrukce pro rozvodny z profilů válcovaných   </t>
  </si>
  <si>
    <t>kg</t>
  </si>
  <si>
    <t>210020671.D</t>
  </si>
  <si>
    <t xml:space="preserve">Demontáž  konstrukce pro rozvodny z profilů tenkostěnných   </t>
  </si>
  <si>
    <t>210020711.D</t>
  </si>
  <si>
    <t xml:space="preserve">Demontáž konstrukce krytů z orámovaného pletiva   </t>
  </si>
  <si>
    <t>m2</t>
  </si>
  <si>
    <t>210021051.D</t>
  </si>
  <si>
    <t xml:space="preserve">Demontáž příchytek dřevěných nebo plastových do 4 otvorů   </t>
  </si>
  <si>
    <t>210021056.D</t>
  </si>
  <si>
    <t xml:space="preserve">Demontáž příchytek kovových typ Sonap profil do 54 mm   </t>
  </si>
  <si>
    <t>210021061.P</t>
  </si>
  <si>
    <t xml:space="preserve">Osazení dočasných, trvalých a odnímatelných zábran dřevěných   </t>
  </si>
  <si>
    <t>m</t>
  </si>
  <si>
    <t>210070013.D</t>
  </si>
  <si>
    <t xml:space="preserve">Demontáž podpěrek vnitřních do 22 kV   </t>
  </si>
  <si>
    <t>210070307.D</t>
  </si>
  <si>
    <t xml:space="preserve">Demontáž vodičů Al holých vedení spojovací z tyčí do 63x10 mm   </t>
  </si>
  <si>
    <t>210070303.D</t>
  </si>
  <si>
    <t xml:space="preserve">Demontáž vodičů Al holých vedení spojovací z tyčí do 40x10 mm   </t>
  </si>
  <si>
    <t>210070309.D</t>
  </si>
  <si>
    <t xml:space="preserve">Demontáž vodičů Al holých vedení spojovací z tyčí do 80x10 mm   </t>
  </si>
  <si>
    <t>210070501.D</t>
  </si>
  <si>
    <t xml:space="preserve">Demontáž podpěrek držáků Al nebo Cu pasu   </t>
  </si>
  <si>
    <t>210100193.D</t>
  </si>
  <si>
    <t xml:space="preserve">Demontáž ukončení kabelu NN do 3x 240 +120 mm2 ve skříni nebo rozvaděči NN   </t>
  </si>
  <si>
    <t>kpl</t>
  </si>
  <si>
    <t>210100773.D</t>
  </si>
  <si>
    <t xml:space="preserve">Demontáž ukončení vodičů celoplastových koncovkou do 22 kV staniční KSJ průřezu žíly do 240 mm2   </t>
  </si>
  <si>
    <t>PRE000110.P</t>
  </si>
  <si>
    <t xml:space="preserve">Demontáž ukončení kabelů olejových koncovkou do 22 kV staniční žíly do 3x240 mm2   </t>
  </si>
  <si>
    <t>210110001.D</t>
  </si>
  <si>
    <t xml:space="preserve">Demontáž nástěnný vypínač, zásuvka nn jednopól. pro prostředí základní nebo vlhké   </t>
  </si>
  <si>
    <t>210111021.D</t>
  </si>
  <si>
    <t xml:space="preserve">Demontáž zásuvka chráněná v krabici šroubové připojení 2P+PE prostředí základní, vlhké   </t>
  </si>
  <si>
    <t>210111051.D</t>
  </si>
  <si>
    <t xml:space="preserve">Demontáž zásuvka chráněná bez šroubové připojení v krabici 2P+PE prostředí základní, vlhké   </t>
  </si>
  <si>
    <t>210112204.D</t>
  </si>
  <si>
    <t xml:space="preserve">Demontáž odpojovačů vn třípólových vnitřních do 22 kV do 1600 A bez zapojení vodičů   </t>
  </si>
  <si>
    <t>210112285.D</t>
  </si>
  <si>
    <t xml:space="preserve">Demontáž odpojovačů vn pohonu ručního s 1 táhlem   </t>
  </si>
  <si>
    <t>210150001.D</t>
  </si>
  <si>
    <t xml:space="preserve">Demontáž indikátoru zkratového proudu - snímacích transformátorů SPT se zapojením vodičů   </t>
  </si>
  <si>
    <t>210171110.D</t>
  </si>
  <si>
    <t xml:space="preserve">Demontáž transformátorů 3fázových vn/nn olejových v kobkách do 630 kVA   </t>
  </si>
  <si>
    <t>210171161.D</t>
  </si>
  <si>
    <t xml:space="preserve">Demontáž izolátorů chvění ISTAKO   </t>
  </si>
  <si>
    <t>210190001.D</t>
  </si>
  <si>
    <t xml:space="preserve">Demontáž rozvodnic běžných oceloplechových nebo plastových do 20 kg   </t>
  </si>
  <si>
    <t>210190052.D</t>
  </si>
  <si>
    <t xml:space="preserve">Demontáž rozvaděčů skříňových nebo panelových dělitelných pole do 300 kg   </t>
  </si>
  <si>
    <t>210200070.D</t>
  </si>
  <si>
    <t xml:space="preserve">Demontáž svítidel žárovkových průmyslových nástěnných přisazených 1 zdroj s košem   </t>
  </si>
  <si>
    <t>210220001.D</t>
  </si>
  <si>
    <t xml:space="preserve">Demontáž uzemňovacího vedení vodičů FeZn pomocí svorek na povrchu páskou do 120 mm2   </t>
  </si>
  <si>
    <t>210310003.D</t>
  </si>
  <si>
    <t xml:space="preserve">Použití montážních mechanismů - auto s nakladačem   </t>
  </si>
  <si>
    <t>hod</t>
  </si>
  <si>
    <t>210802022.D</t>
  </si>
  <si>
    <t xml:space="preserve">Demontáž měděných šňůr lehkých AO3VV,AO5,CGLG,CGLU,CMSM,CYLY,HO5 do 1 kV do 0,63 kg uložených volně   </t>
  </si>
  <si>
    <t>210901011.D</t>
  </si>
  <si>
    <t xml:space="preserve">Demontáž kabelů AYKY, CYKY do 4x2,5 mm2 volně uložených   </t>
  </si>
  <si>
    <t>210901078.D</t>
  </si>
  <si>
    <t xml:space="preserve">Demontáž hliníkových kabelů  plastových 1kV do 3x240+120 mm2 volně uložených   </t>
  </si>
  <si>
    <t>PRE000100.P</t>
  </si>
  <si>
    <t xml:space="preserve">Odvoz transformátoru z rušené TS - snadno přístupná
   </t>
  </si>
  <si>
    <t>V1</t>
  </si>
  <si>
    <t xml:space="preserve">Demontáž roštů a lávek typových ostatních šířky do 400 mm   </t>
  </si>
  <si>
    <t>V10</t>
  </si>
  <si>
    <t xml:space="preserve">Demontáž jednotky indikátoru zkratového proudu IZP1 bez zapojení   </t>
  </si>
  <si>
    <t>V11</t>
  </si>
  <si>
    <t xml:space="preserve">Demontáž hliníkových kabelů ANKOY, AXEKCY, AXEKVCEY 22 kV 1x70 mm2 volně uložených   </t>
  </si>
  <si>
    <t>V12</t>
  </si>
  <si>
    <t xml:space="preserve">Demontáž jističů typ AR do 1600 A se zapojením vodičů   </t>
  </si>
  <si>
    <t>V13</t>
  </si>
  <si>
    <t xml:space="preserve">Demontáž  zákrytových plechů na kabelovém kanále do 10 kg   </t>
  </si>
  <si>
    <t>V14</t>
  </si>
  <si>
    <t xml:space="preserve">Demontáž  zákrytových plechů na kabelovém kanále do 25 kg   </t>
  </si>
  <si>
    <t>V15</t>
  </si>
  <si>
    <t xml:space="preserve">Demontáž se zhotovením konstrukce pro upevnění přístrojů do 5 kg   </t>
  </si>
  <si>
    <t>V16</t>
  </si>
  <si>
    <t xml:space="preserve">Demontáž hliníkových kabelů AYKY, 1kV 4x6 mm2 volně uložených
   </t>
  </si>
  <si>
    <t>V2</t>
  </si>
  <si>
    <t xml:space="preserve">Demontáž lišt vkládacích s víčkem šířky do 40 mm   </t>
  </si>
  <si>
    <t>V3</t>
  </si>
  <si>
    <t xml:space="preserve">Demontáž zásuvek průmyslových spojovacích provedení IP 44 3P+N+PE 32 A   </t>
  </si>
  <si>
    <t>R</t>
  </si>
  <si>
    <t>V4</t>
  </si>
  <si>
    <t xml:space="preserve">Odpojení  vodičů  izolovaný do 500 mm2   </t>
  </si>
  <si>
    <t>ks</t>
  </si>
  <si>
    <t>V5</t>
  </si>
  <si>
    <t xml:space="preserve">Demontáž roštů a lávek typových ostatních šířky do 300 mm   </t>
  </si>
  <si>
    <t>V7</t>
  </si>
  <si>
    <t xml:space="preserve">Demontáž hliníkových kabelů AYY 1 kV 1x500 mm2 pevně uložených   </t>
  </si>
  <si>
    <t>V8</t>
  </si>
  <si>
    <t xml:space="preserve">Demontáž se zhotovením konstrukce pro upevnění přístrojů do 100 kg   </t>
  </si>
  <si>
    <t>V9</t>
  </si>
  <si>
    <t xml:space="preserve">Demontáž pojistkových patron vn   </t>
  </si>
  <si>
    <t>21-M</t>
  </si>
  <si>
    <t xml:space="preserve">Elektromontáže   </t>
  </si>
  <si>
    <t>210000DMT.D</t>
  </si>
  <si>
    <t xml:space="preserve">Odvoz a likvidace demontovaného materiálu   </t>
  </si>
  <si>
    <t>210020761.D</t>
  </si>
  <si>
    <t xml:space="preserve">Demontáž  ohnivzdorných mezistěn rozvoden deskami Ezalit, CEMVIN   </t>
  </si>
  <si>
    <t>210021052.D</t>
  </si>
  <si>
    <t xml:space="preserve">Demontáž příchytek dřevěných nebo plastových do 6 otvorů   </t>
  </si>
  <si>
    <t>210070011.D</t>
  </si>
  <si>
    <t xml:space="preserve">Demontáž podpěrek vnitřních do 1 kV   </t>
  </si>
  <si>
    <t>210320001.D</t>
  </si>
  <si>
    <t xml:space="preserve">Ostatní práce nezahrnuté v katalogu - HZS   </t>
  </si>
  <si>
    <t xml:space="preserve">Celkem   </t>
  </si>
  <si>
    <t xml:space="preserve">Práce a dodávky M   </t>
  </si>
  <si>
    <t>210020651.P</t>
  </si>
  <si>
    <t xml:space="preserve">Montáž se zhotovením konstrukce pro upevnění přístrojů do 5 kg   </t>
  </si>
  <si>
    <t>210020653.P</t>
  </si>
  <si>
    <t xml:space="preserve">Montáž se zhotovením konstrukce pro upevnění přístrojů do 50 kg   </t>
  </si>
  <si>
    <t>210020661.P</t>
  </si>
  <si>
    <t xml:space="preserve">Montáž se zhotovením konstrukce pro rozvodny z profilů válcovaných   </t>
  </si>
  <si>
    <t>130</t>
  </si>
  <si>
    <t>13010414</t>
  </si>
  <si>
    <t xml:space="preserve">úhelník ocelový rovnostranný jakost 11 375 40x40x4mm   </t>
  </si>
  <si>
    <t>t</t>
  </si>
  <si>
    <t xml:space="preserve">Hmotnost: 2,61 kg/m   </t>
  </si>
  <si>
    <t>13010404</t>
  </si>
  <si>
    <t xml:space="preserve">úhelník ocelový rovnostranný jakost 11 375 30x30x3mm   </t>
  </si>
  <si>
    <t xml:space="preserve">Hmotnost: 1,45 kg/m   </t>
  </si>
  <si>
    <t>V100</t>
  </si>
  <si>
    <t xml:space="preserve">Profilová ocel - tyč průřezu "U" 100x50x6   </t>
  </si>
  <si>
    <t>V101</t>
  </si>
  <si>
    <t xml:space="preserve">Profilová ocel - tyč průřezu "U" 80x45x6   </t>
  </si>
  <si>
    <t>210020721.P</t>
  </si>
  <si>
    <t xml:space="preserve">Montáž se zhotovením konstrukce krytů z orámovaného pletiva   </t>
  </si>
  <si>
    <t>159</t>
  </si>
  <si>
    <t>159452300</t>
  </si>
  <si>
    <t xml:space="preserve">plech děrovaný tahokov oko 10/4,5/1,5 tl 1mm tabule   </t>
  </si>
  <si>
    <t>313</t>
  </si>
  <si>
    <t>313110400</t>
  </si>
  <si>
    <t xml:space="preserve">tkanina kovová se čtvercovými oky drát ocelový 15 3110 20/2,5 mm   </t>
  </si>
  <si>
    <t>133</t>
  </si>
  <si>
    <t>133317120</t>
  </si>
  <si>
    <t xml:space="preserve">tyč ocelová L rovnoramenná , jakost 11375 50x50x5 mm   </t>
  </si>
  <si>
    <t>133584160</t>
  </si>
  <si>
    <t xml:space="preserve">ocel pásová, značka oceli S 235 JR 25x3,00 mm   </t>
  </si>
  <si>
    <t>000</t>
  </si>
  <si>
    <t>000010914.</t>
  </si>
  <si>
    <t xml:space="preserve">držák ocel pro 3ks pojistek   </t>
  </si>
  <si>
    <t>210020951.P</t>
  </si>
  <si>
    <t xml:space="preserve">Montáž tabulky výstražné smaltované formát A3 až A4   </t>
  </si>
  <si>
    <t>735</t>
  </si>
  <si>
    <t>735345100</t>
  </si>
  <si>
    <t xml:space="preserve">tabulka bezpečnostní s tiskem 2 barvy A4 210x297mm   </t>
  </si>
  <si>
    <t>210021051.P</t>
  </si>
  <si>
    <t xml:space="preserve">Montáž příchytek dřevných nebo plastových do 4 otvorů   </t>
  </si>
  <si>
    <t>000115652</t>
  </si>
  <si>
    <t xml:space="preserve">příchytka kabel.KHF3 24-37   </t>
  </si>
  <si>
    <t>210021053.P</t>
  </si>
  <si>
    <t xml:space="preserve">Montáž příchytek dřevných nebo plastových do 8 otvorů   </t>
  </si>
  <si>
    <t>000115653</t>
  </si>
  <si>
    <t xml:space="preserve">příchytka kabel.KHF4 24-33   </t>
  </si>
  <si>
    <t>210021057.P</t>
  </si>
  <si>
    <t xml:space="preserve">Montáž příchytek kovových typ Sonap profil do 74 mm   </t>
  </si>
  <si>
    <t>000103592</t>
  </si>
  <si>
    <t xml:space="preserve">příchytka kabel.SONAP 41-54 typ 637554   </t>
  </si>
  <si>
    <t>210070408.P</t>
  </si>
  <si>
    <t xml:space="preserve">Montáž vodičů Cu holých vedení spojovací z tyčí do 80x10 mm   </t>
  </si>
  <si>
    <t>196</t>
  </si>
  <si>
    <t>196136130</t>
  </si>
  <si>
    <t xml:space="preserve">tyč E Cu 99,9 tažená za studena, plochá stav polotvrdý 60x10 mm   </t>
  </si>
  <si>
    <t>210100001.P</t>
  </si>
  <si>
    <t xml:space="preserve">Ukončení vodičů v rozváděči nebo na přístroji včetně zapojení průřezu žíly do 2,5 mm2   </t>
  </si>
  <si>
    <t>210100012</t>
  </si>
  <si>
    <t xml:space="preserve">Ukončení vodičů v rozváděči nebo na přístroji včetně zapojení průřezu žíly do 240 mm2   </t>
  </si>
  <si>
    <t>210100014.P</t>
  </si>
  <si>
    <t xml:space="preserve">Ukončení vodičů v rozváděči nebo na přístroji včetně zapojení průřezu žíly do 10 mm2   </t>
  </si>
  <si>
    <t>210100043.P</t>
  </si>
  <si>
    <t xml:space="preserve">Ukončení vodičů holých na přístroji včetně zapojení pasů Cu průřezu do 80x10 mm   </t>
  </si>
  <si>
    <t>210100193.P</t>
  </si>
  <si>
    <t xml:space="preserve">Ukončení kabelů smršťovací rozdělovací hlavou nebo páskou se zapojením žíly do 3x240+120 mm2   </t>
  </si>
  <si>
    <t>000103210</t>
  </si>
  <si>
    <t xml:space="preserve">koncovka rozděl.SEH4 78-36/95-240/CELLPACK   </t>
  </si>
  <si>
    <t>210100291.P</t>
  </si>
  <si>
    <t xml:space="preserve">Ukončení vodičů izolovaných nalisováním kabelového oka s páskou průřezu žíly do 120 mm2   </t>
  </si>
  <si>
    <t>000103611</t>
  </si>
  <si>
    <t xml:space="preserve">oko kabel. Al lis. plné  35x10 ALU-F   </t>
  </si>
  <si>
    <t>210100294.P</t>
  </si>
  <si>
    <t xml:space="preserve">Ukončení vodičů izolovaných nalisováním kabelového oka s páskou průřezu žíly do 240 mm2   </t>
  </si>
  <si>
    <t>0001107740</t>
  </si>
  <si>
    <t xml:space="preserve">oko kabel. Cu lis.240x12 KU-V   </t>
  </si>
  <si>
    <t>210100311.P</t>
  </si>
  <si>
    <t xml:space="preserve">Příplatek k ukončení kabelů NN za ukončení a připojení stínění v plášti žíly   </t>
  </si>
  <si>
    <t>000111816</t>
  </si>
  <si>
    <t xml:space="preserve">oko kabel. Cu.lis.16x12 KU   </t>
  </si>
  <si>
    <t>000103608</t>
  </si>
  <si>
    <t xml:space="preserve">oko kabel. Cu lis.  25x12 KU-L   </t>
  </si>
  <si>
    <t>210100771.P</t>
  </si>
  <si>
    <t xml:space="preserve">Ukončení vodičů celoplastových koncovkou do 22 kV staniční průřezu žíly do 95 mm2   </t>
  </si>
  <si>
    <t>210101029.P</t>
  </si>
  <si>
    <t xml:space="preserve">Ukončení kabelů celoplastových koncovkou do 22 kV konektorovou   </t>
  </si>
  <si>
    <t>210101237.P</t>
  </si>
  <si>
    <t>000103692</t>
  </si>
  <si>
    <t xml:space="preserve">spojka kabel. Al lis. 120 ALU-H   </t>
  </si>
  <si>
    <t>000103586</t>
  </si>
  <si>
    <t xml:space="preserve">spojka kabel. Al lis. 240 ALU-H   </t>
  </si>
  <si>
    <t>000103222</t>
  </si>
  <si>
    <t xml:space="preserve">spojka smršťovací SMH4 95-300/042 CELLPACK.   </t>
  </si>
  <si>
    <t>210110001.P</t>
  </si>
  <si>
    <t xml:space="preserve">Montáž nástěnných vypínačů jednopólových pro prostředí základní nebo vlhké   </t>
  </si>
  <si>
    <t>345</t>
  </si>
  <si>
    <t>345355430</t>
  </si>
  <si>
    <t xml:space="preserve">spínač jednopólový 10A 3553-01629 do vlhka z plast   </t>
  </si>
  <si>
    <t>210120102.P</t>
  </si>
  <si>
    <t xml:space="preserve">Montáž pojistkových patron nožových   </t>
  </si>
  <si>
    <t>210120301.P</t>
  </si>
  <si>
    <t xml:space="preserve">Montáž pojistkových patron vn   </t>
  </si>
  <si>
    <t>210171110.P</t>
  </si>
  <si>
    <t xml:space="preserve">Montáž transformátorů 3fázových vn/nn olejových v kobkách do 630 kVA   </t>
  </si>
  <si>
    <t>210171161.P</t>
  </si>
  <si>
    <t xml:space="preserve">Montáž izolátorů chvění ISTAKO   </t>
  </si>
  <si>
    <t>0009990041</t>
  </si>
  <si>
    <t xml:space="preserve">Izolátory chvění EK 90 pro 630 pod kolečka   </t>
  </si>
  <si>
    <t>KS</t>
  </si>
  <si>
    <t>210190051.P</t>
  </si>
  <si>
    <t xml:space="preserve">Montáž rozvaděčů nn skříňových nebo panelových pole do 200 kg   </t>
  </si>
  <si>
    <t>210190432.P</t>
  </si>
  <si>
    <t xml:space="preserve">Montáž rozvaděčů vn vnitřních ostatních do 600 kg   </t>
  </si>
  <si>
    <t>210190451.P</t>
  </si>
  <si>
    <t xml:space="preserve">Zavezení transformační stanice   </t>
  </si>
  <si>
    <t>210192731.P</t>
  </si>
  <si>
    <t xml:space="preserve">Položení dielektrického koberce   </t>
  </si>
  <si>
    <t>0009990320</t>
  </si>
  <si>
    <t xml:space="preserve">Dielektrický koberec A601 do 50kV, šířka 1000mm, síla 4,5mm   </t>
  </si>
  <si>
    <t>210200070.P</t>
  </si>
  <si>
    <t xml:space="preserve">Montáž svítidel žárovkových průmyslových nástěnných přisazených 1 zdroj s košem   </t>
  </si>
  <si>
    <t>348</t>
  </si>
  <si>
    <t>348311550.V</t>
  </si>
  <si>
    <t>348311551.V</t>
  </si>
  <si>
    <t xml:space="preserve">Halogenová žárovka 105W, E27   </t>
  </si>
  <si>
    <t>210220001.P</t>
  </si>
  <si>
    <t xml:space="preserve">Montáž uzemňovacího vedení vodičů FeZn pomocí svorek na povrchu páskou do 120 mm2   </t>
  </si>
  <si>
    <t>0001023160</t>
  </si>
  <si>
    <t xml:space="preserve">pásek zemnicí - pozink 30x4mm   </t>
  </si>
  <si>
    <t>0001037100</t>
  </si>
  <si>
    <t xml:space="preserve">svorka zemnicí SR 02 (pásek-pásek)   </t>
  </si>
  <si>
    <t>354</t>
  </si>
  <si>
    <t>354416400</t>
  </si>
  <si>
    <t xml:space="preserve">podpěra vedení FeZn do zdiva pro zemní pásek 30x4   </t>
  </si>
  <si>
    <t>354416600</t>
  </si>
  <si>
    <t xml:space="preserve">podpěra vedení FeZn na konstrukce pro zemní pásek 30x4   </t>
  </si>
  <si>
    <t>210220010.P</t>
  </si>
  <si>
    <t xml:space="preserve">Montáž uzemňovacího vedení vodičů Al pomocí svorek na povrchu páskou do 95 mm2   </t>
  </si>
  <si>
    <t>341</t>
  </si>
  <si>
    <t>341766230</t>
  </si>
  <si>
    <t xml:space="preserve">vodič izolovaný s Al jádrem AY-lano 35 mm2   </t>
  </si>
  <si>
    <t>341766231</t>
  </si>
  <si>
    <t xml:space="preserve">vodič izolovaný s Al jádrem AY-lano 50 mm2   </t>
  </si>
  <si>
    <t>000105270</t>
  </si>
  <si>
    <t xml:space="preserve">oko kabel. Cu lis.  50x10  KU-L   </t>
  </si>
  <si>
    <t>210220301.P</t>
  </si>
  <si>
    <t xml:space="preserve">Montáž svorek typu SS, SR 03 se 2 šrouby   </t>
  </si>
  <si>
    <t>210300001.P</t>
  </si>
  <si>
    <t xml:space="preserve">Okartáčování povrchů technologických zařízení členitých ocelovým kartáčem   </t>
  </si>
  <si>
    <t>210300004.P</t>
  </si>
  <si>
    <t xml:space="preserve">Odmaštění povrchů technologických zařízení členitých   </t>
  </si>
  <si>
    <t>210300011.P</t>
  </si>
  <si>
    <t xml:space="preserve">Zhotovení nátěru 1 složkového základního povrchů technologických zařízení členitých   </t>
  </si>
  <si>
    <t>210300012.P</t>
  </si>
  <si>
    <t xml:space="preserve">Zhotovení nátěru 1 složkového krycího povrchů technologických zařízení členitých   </t>
  </si>
  <si>
    <t>210300024.P</t>
  </si>
  <si>
    <t xml:space="preserve">Písmomalířské práce - číslice a písmena výšky do 500 mm   </t>
  </si>
  <si>
    <t>246</t>
  </si>
  <si>
    <t>246206510</t>
  </si>
  <si>
    <t xml:space="preserve">email olejový písmomalířský 1999 černý O 2118 (á 4,1 kg)   </t>
  </si>
  <si>
    <t>246215110</t>
  </si>
  <si>
    <t xml:space="preserve">barva syntetická šedá 0110 S 2000 SYNOREX (á 10 kg)   </t>
  </si>
  <si>
    <t>246420160</t>
  </si>
  <si>
    <t xml:space="preserve">ředidlo do syntetické barvy - S 2003,   S 6005   </t>
  </si>
  <si>
    <t>210310002.P</t>
  </si>
  <si>
    <t xml:space="preserve">Použití autojeřábu s nosností 20 t   </t>
  </si>
  <si>
    <t>210310004.P</t>
  </si>
  <si>
    <t xml:space="preserve">Doprava mechanizace na stavbu a zpět
   </t>
  </si>
  <si>
    <t>210320001.P</t>
  </si>
  <si>
    <t>210810041.P</t>
  </si>
  <si>
    <t xml:space="preserve">Montáž měděných kabelů CYKY, NYM, NYY, YSLY 1 kV 2x1,5 mm2 uložených pevně   </t>
  </si>
  <si>
    <t>34111005</t>
  </si>
  <si>
    <t xml:space="preserve">kabel silový s Cu jádrem 1 kV 2x1,5mm2   </t>
  </si>
  <si>
    <t>210810045.P</t>
  </si>
  <si>
    <t xml:space="preserve">Montáž měděných kabelů CYKY, NYM, NYY, YSLY 1 kV 3x1,5 mm2 uložených pevně   </t>
  </si>
  <si>
    <t>34111030</t>
  </si>
  <si>
    <t xml:space="preserve">kabel silový s Cu jádrem 1 kV 3x1,5mm2   </t>
  </si>
  <si>
    <t>210810053.P</t>
  </si>
  <si>
    <t xml:space="preserve">Montáž měděných kabelů CYKY, NYM, NYY, YSLY 1 kV 4x10mm2 uložených pevně   </t>
  </si>
  <si>
    <t>34111076</t>
  </si>
  <si>
    <t xml:space="preserve">kabel silový s Cu jádrem 1 kV 4x10mm2   </t>
  </si>
  <si>
    <t>210810152.P</t>
  </si>
  <si>
    <t xml:space="preserve">Montáž měděných kabelů YY, CSOA, CY, CYA, CYY, HO5V, HO7V, NYM, NYY 1 kV 1x240 mm2 uložených pevně   </t>
  </si>
  <si>
    <t>000108698</t>
  </si>
  <si>
    <t>000108213</t>
  </si>
  <si>
    <t>210830301.P</t>
  </si>
  <si>
    <t xml:space="preserve">Montáž  měděných kabelů CXEKCY 22 kV žíla do 185 mm2 uložených pevně   </t>
  </si>
  <si>
    <t>000109120</t>
  </si>
  <si>
    <t xml:space="preserve">kabel CXEKCY 1x35/16-22kV   </t>
  </si>
  <si>
    <t>210901077.P</t>
  </si>
  <si>
    <t>210901098.P</t>
  </si>
  <si>
    <t>000108159</t>
  </si>
  <si>
    <t xml:space="preserve">kabel AYKY 3x240+120  1kV   </t>
  </si>
  <si>
    <t>210950101.P</t>
  </si>
  <si>
    <t xml:space="preserve">Další štítek označovací na kabel vč. štítku   </t>
  </si>
  <si>
    <t>000105031</t>
  </si>
  <si>
    <t xml:space="preserve">štítek kabelový s tiskem   </t>
  </si>
  <si>
    <t>000106265</t>
  </si>
  <si>
    <t xml:space="preserve">řemínek upevňovací   </t>
  </si>
  <si>
    <t>210950111.P</t>
  </si>
  <si>
    <t xml:space="preserve">Svazkování jednožilových kabelů vn   </t>
  </si>
  <si>
    <t>220260103.P</t>
  </si>
  <si>
    <t xml:space="preserve">Montáž krabicové rozvodky [ACIDUR] včetně upevnění, úpravy otvoru, zavedení vodičů do krabice, utěsnění otvorů, zapojení vodičů na věstavěnou svorkovnici, odvíčkování a zavíčkování se 4 vývody   </t>
  </si>
  <si>
    <t>345640150</t>
  </si>
  <si>
    <t xml:space="preserve">rozvodka 6455-12 4 mm2 380 V   </t>
  </si>
  <si>
    <t>741</t>
  </si>
  <si>
    <t>741110511</t>
  </si>
  <si>
    <t xml:space="preserve">Montáž lišta a kanálek vkládací šířky do 60 mm s víčkem   </t>
  </si>
  <si>
    <t>34571804</t>
  </si>
  <si>
    <t xml:space="preserve">lišta elektroinstalační nosná pro vnitřní vedení bez otvorů, 20x10 mm   </t>
  </si>
  <si>
    <t>PM</t>
  </si>
  <si>
    <t xml:space="preserve">Přidružený materiál   </t>
  </si>
  <si>
    <t>PPV</t>
  </si>
  <si>
    <t xml:space="preserve">Podíl přidružených výkonů   </t>
  </si>
  <si>
    <t>PRE004020.P</t>
  </si>
  <si>
    <t xml:space="preserve">Zaslepení smršťovací čepičkou proti vlkosti pro kabel VN do 1x240 mm2   </t>
  </si>
  <si>
    <t>246215800</t>
  </si>
  <si>
    <t xml:space="preserve">barva syntetická základní rychleschnoucí 0110 šedá S 2035 SYNOREX (á 10 kg)   </t>
  </si>
  <si>
    <t>246216710</t>
  </si>
  <si>
    <t xml:space="preserve">email syntetický venkovní INDUSTRIT 1100 šedý S 2013 (á 9 kg)   </t>
  </si>
  <si>
    <t>V18</t>
  </si>
  <si>
    <t xml:space="preserve">Povinná výbava do TS   </t>
  </si>
  <si>
    <t>Sada</t>
  </si>
  <si>
    <t xml:space="preserve">Držák na VN pojistky, polička s háčky, plakát první pomoc, háky na krycí plechy kabelových kanálů (dodávka vč. montáže)   </t>
  </si>
  <si>
    <t>000109863</t>
  </si>
  <si>
    <t xml:space="preserve">spray odmašťovací Nr.121/400ml   </t>
  </si>
  <si>
    <t>000999105</t>
  </si>
  <si>
    <t xml:space="preserve">pěna montážní PUR 750ml   </t>
  </si>
  <si>
    <t>V21</t>
  </si>
  <si>
    <t xml:space="preserve">Montáž zkratového kulového svorníku   </t>
  </si>
  <si>
    <t xml:space="preserve">Zkratový kulový bod CU svorník   </t>
  </si>
  <si>
    <t>V22</t>
  </si>
  <si>
    <t xml:space="preserve">Vlastní manipulace v síti NN při přepojování objektů   </t>
  </si>
  <si>
    <t>ZV</t>
  </si>
  <si>
    <t xml:space="preserve">Zednické výpomoci   </t>
  </si>
  <si>
    <t>STP</t>
  </si>
  <si>
    <t>340237212.P</t>
  </si>
  <si>
    <t xml:space="preserve">Zazdívka otvorů pl do 0,25 m2 v příčkách nebo stěnách z cihel tl přes 100 mm   </t>
  </si>
  <si>
    <t>000999107</t>
  </si>
  <si>
    <t xml:space="preserve">chránička trubka vrapovaná,červená pr.110 dle KP   </t>
  </si>
  <si>
    <t>342271361.P</t>
  </si>
  <si>
    <t xml:space="preserve">Příčky tl 140 mm z cihel vápenopískových 290x140x65 mm na MC   </t>
  </si>
  <si>
    <t>981511113.P</t>
  </si>
  <si>
    <t xml:space="preserve">Demolice konstrukcí objektů z betonu prostého nebo kamenného zdiva postupným rozebíráním   </t>
  </si>
  <si>
    <t>m3</t>
  </si>
  <si>
    <t>946</t>
  </si>
  <si>
    <t>7679Z09</t>
  </si>
  <si>
    <t xml:space="preserve">Zaplechování kabelového kanálu - přišroubování   </t>
  </si>
  <si>
    <t>7679Z011</t>
  </si>
  <si>
    <t xml:space="preserve">Zaplechování kabelového kanálu - ocelový plech tl. 5 mm s protiskluznýmí výstupky   </t>
  </si>
  <si>
    <t>7679Z10</t>
  </si>
  <si>
    <t xml:space="preserve">Řezání ocelových profilů   </t>
  </si>
  <si>
    <t>011</t>
  </si>
  <si>
    <t>953961113</t>
  </si>
  <si>
    <t xml:space="preserve">Kotvy chemickým tmelem M 12 hl 110 mm do betonu, ŽB nebo kamene s vyvrtáním otvoru   </t>
  </si>
  <si>
    <t>953965121</t>
  </si>
  <si>
    <t xml:space="preserve">Kotevní šroub pro chemické kotvy M 12 dl 160 mm   </t>
  </si>
  <si>
    <t>012</t>
  </si>
  <si>
    <t>274941001</t>
  </si>
  <si>
    <t xml:space="preserve">Nosné nebo spojovací svary tl do 10 mm OK kromě betonářské oceli   </t>
  </si>
  <si>
    <t>7679 Z03</t>
  </si>
  <si>
    <t>7679 Z05</t>
  </si>
  <si>
    <t xml:space="preserve">Ocelový hák z tyčoviny d 10 mm pro zvedání ocelových plechů, se závěsem na stěnu   </t>
  </si>
  <si>
    <t>767999000</t>
  </si>
  <si>
    <t xml:space="preserve">Stavební přípomoce konstrukce pro zámečnické - sekání a začišťování   </t>
  </si>
  <si>
    <t>OST</t>
  </si>
  <si>
    <t xml:space="preserve">Ostatní   </t>
  </si>
  <si>
    <t>001</t>
  </si>
  <si>
    <t>000010031.P</t>
  </si>
  <si>
    <t xml:space="preserve">Vypracování dokumentace skutečného provedení stavby   </t>
  </si>
  <si>
    <t>000010901.P</t>
  </si>
  <si>
    <t xml:space="preserve">Inženýrská činnost při realizaci stavby   </t>
  </si>
  <si>
    <t>210280002.P</t>
  </si>
  <si>
    <t xml:space="preserve">Zkoušky a prohlídky el rozvodů a zařízení celková prohlídka pro objem mtž prací do 500 000 Kč   </t>
  </si>
  <si>
    <t>Připojení k síti VN</t>
  </si>
  <si>
    <t>46-M</t>
  </si>
  <si>
    <t xml:space="preserve">Zemní práce při extr.mont.pracích   </t>
  </si>
  <si>
    <t>460720002.P</t>
  </si>
  <si>
    <t xml:space="preserve">Připojení do sítě VN 1x koncovkou včetně inženýrské činnosti   </t>
  </si>
  <si>
    <t>sada</t>
  </si>
  <si>
    <t xml:space="preserve">M   </t>
  </si>
  <si>
    <t>098</t>
  </si>
  <si>
    <t>000121857</t>
  </si>
  <si>
    <t>000121951</t>
  </si>
  <si>
    <t>000112609</t>
  </si>
  <si>
    <t>000119293</t>
  </si>
  <si>
    <t xml:space="preserve">HSV   </t>
  </si>
  <si>
    <t xml:space="preserve">Úpravy povrchů, podlahy a osazování výplní   </t>
  </si>
  <si>
    <t>612325202.P</t>
  </si>
  <si>
    <t xml:space="preserve">Vápenocementová hrubá omítka malých ploch do 0,25 m2 na stěnách
   </t>
  </si>
  <si>
    <t>014</t>
  </si>
  <si>
    <t>612421231</t>
  </si>
  <si>
    <t xml:space="preserve">Oprava vnitřních omítek štukových stěn MV v rozsahu do 10 %   </t>
  </si>
  <si>
    <t>6124513311</t>
  </si>
  <si>
    <t xml:space="preserve">Otlučení stávajících omítek   </t>
  </si>
  <si>
    <t>612476114</t>
  </si>
  <si>
    <t xml:space="preserve">Sanační postřik zdiva tl 4 mm Cemix 66   </t>
  </si>
  <si>
    <t>612476416</t>
  </si>
  <si>
    <t xml:space="preserve">Sanační omítka zdiva tl 20 mm hladká SV 64 W bez sanačního postřiku   </t>
  </si>
  <si>
    <t>631311124.P</t>
  </si>
  <si>
    <t xml:space="preserve">Mazanina tl do 120 mm z betonu prostého tř. C 16/20   </t>
  </si>
  <si>
    <t xml:space="preserve">Práce a dodávky PSV   </t>
  </si>
  <si>
    <t>767</t>
  </si>
  <si>
    <t xml:space="preserve">Konstrukce zámečnické   </t>
  </si>
  <si>
    <t>210020671.P</t>
  </si>
  <si>
    <t xml:space="preserve">Montáž se zhotovením konstrukce pro rozvodny z profilů tenkostěnných   </t>
  </si>
  <si>
    <t>210020671.V</t>
  </si>
  <si>
    <t xml:space="preserve">Montáž se zhotovením konstrukce pro rozvodny - základový rám   </t>
  </si>
  <si>
    <t>210020671.V2</t>
  </si>
  <si>
    <t xml:space="preserve">Montáž se zhotovením konstrukce pro rozvodny - pevná zábrana   </t>
  </si>
  <si>
    <t>210020721.V</t>
  </si>
  <si>
    <t xml:space="preserve">Montáž konstrukce z orámovaného pletiva, osazení zámku   </t>
  </si>
  <si>
    <t>210021011.P</t>
  </si>
  <si>
    <t xml:space="preserve">Zhotovení otvorů v plechu tl do 4 mm kruhových D do 21 mm   </t>
  </si>
  <si>
    <t>210021011.P1</t>
  </si>
  <si>
    <t>130108140</t>
  </si>
  <si>
    <t xml:space="preserve">ocel profilová UPN, v jakosti 11 375, h=80 mm   </t>
  </si>
  <si>
    <t>210021011.V</t>
  </si>
  <si>
    <t xml:space="preserve">Řezání závitů M8 v plechu tl do 5 mm   </t>
  </si>
  <si>
    <t>130105080</t>
  </si>
  <si>
    <t xml:space="preserve">úhelník ocelový nerovnostranný, v jakosti 11 375, 60 x 40 x 5 mm   </t>
  </si>
  <si>
    <t>749112520</t>
  </si>
  <si>
    <t xml:space="preserve">Montáž konstrukce dveří kobek z pletiva   </t>
  </si>
  <si>
    <t>313275058</t>
  </si>
  <si>
    <t xml:space="preserve">plotový systém NYLOFOR 2D, pozink, 2500x2030 mm,  drát 5 mm, rastr 50/200   </t>
  </si>
  <si>
    <t>145</t>
  </si>
  <si>
    <t>145502300</t>
  </si>
  <si>
    <t xml:space="preserve">profil ocelový čtvercový svařovaný 35x35x2 mm   </t>
  </si>
  <si>
    <t>145501400</t>
  </si>
  <si>
    <t xml:space="preserve">profil ocelový obdélníkový svařovaný 50x35x2 mm   </t>
  </si>
  <si>
    <t>145640720</t>
  </si>
  <si>
    <t xml:space="preserve">profil ocelový obdélníkový svařovaný 50x50x3 mm   </t>
  </si>
  <si>
    <t>767510111.V1</t>
  </si>
  <si>
    <t xml:space="preserve">Montáž osazení kanálového krytu - úprava stávajících   </t>
  </si>
  <si>
    <t>767510111.V2</t>
  </si>
  <si>
    <t xml:space="preserve">Montáž osazení kanálového krytu - nový 3 m2, pevně   </t>
  </si>
  <si>
    <t>767510191</t>
  </si>
  <si>
    <t xml:space="preserve">Příplatek za vyřezání a úpravu otvoru v kanálovém krytu   </t>
  </si>
  <si>
    <t>767510192</t>
  </si>
  <si>
    <t xml:space="preserve">Příplatek za zhotovení rohu kanálového krytu   </t>
  </si>
  <si>
    <t>767644110</t>
  </si>
  <si>
    <t xml:space="preserve">Montáž dokončení okování dveří otvíravých jednokřídlových do ocelové konstrukce   </t>
  </si>
  <si>
    <t>311</t>
  </si>
  <si>
    <t>311427730</t>
  </si>
  <si>
    <t xml:space="preserve">vrut univerzální půlkulatá hlava s křížovou drážkou zinek žlutý 6 x 80 mm   </t>
  </si>
  <si>
    <t>tis kus</t>
  </si>
  <si>
    <t>562</t>
  </si>
  <si>
    <t>562810820</t>
  </si>
  <si>
    <t xml:space="preserve">hmoždinka HL 10   </t>
  </si>
  <si>
    <t>312</t>
  </si>
  <si>
    <t>312105160</t>
  </si>
  <si>
    <t xml:space="preserve">elektroda E - K 103 ČSN 05 5026 D 3,2 mm L 450 mm   </t>
  </si>
  <si>
    <t>767991912</t>
  </si>
  <si>
    <t xml:space="preserve">Opravy zámečnických konstrukcí ostatní - samostatné řezání plamenem   </t>
  </si>
  <si>
    <t>998767101</t>
  </si>
  <si>
    <t xml:space="preserve">Přesun hmot pro zámečnické konstrukce v objektech v do 6 m   </t>
  </si>
  <si>
    <t>784</t>
  </si>
  <si>
    <t xml:space="preserve">Dokončovací práce - malby a tapety   </t>
  </si>
  <si>
    <t>784402801.P</t>
  </si>
  <si>
    <t xml:space="preserve">Odstranění maleb oškrabáním v místnostech v do 3,8 m   </t>
  </si>
  <si>
    <t>784411301</t>
  </si>
  <si>
    <t xml:space="preserve">Pačokování vápenným mlékem se začištěním jednonásobné v místnostech v do 3,8 m   </t>
  </si>
  <si>
    <t>784453631.P</t>
  </si>
  <si>
    <t xml:space="preserve">Malby směsi PRIMALEX tekuté disperzní bílé otěruvzdorné dvojnásobné s penetrací místnost v do 3,8 m   </t>
  </si>
  <si>
    <t>581</t>
  </si>
  <si>
    <t>581245240</t>
  </si>
  <si>
    <t xml:space="preserve">nátěr malířský Primalex Plus po 25kg plastový kbelík   </t>
  </si>
  <si>
    <t xml:space="preserve">Ostatní konstrukce a práce, bourání   </t>
  </si>
  <si>
    <t>941111121.P</t>
  </si>
  <si>
    <t xml:space="preserve">Montáž lešení řadového trubkového lehkého s podlahami zatížení do 200 kg/m2 š do 1,2 m v do 10 m   </t>
  </si>
  <si>
    <t>941111221.P</t>
  </si>
  <si>
    <t xml:space="preserve">Příplatek k lešení řadovému trubkovému lehkému s podlahami š 1,2 m v 10 m za první a ZKD den použití   </t>
  </si>
  <si>
    <t>941111821.P</t>
  </si>
  <si>
    <t xml:space="preserve">Demontáž lešení řadového trubkového lehkého s podlahami zatížení do 200 kg/m2 š do 1,2 m v do 10 m   </t>
  </si>
  <si>
    <t>952901221</t>
  </si>
  <si>
    <t xml:space="preserve">Vyčištění budov vč. kabelových kanálů průmyslových objektů při jakékoliv výšce podlaží   </t>
  </si>
  <si>
    <t>952901411</t>
  </si>
  <si>
    <t xml:space="preserve">Vyčištění ostatních objektů (kanálů, zásobníků, kůlen) při jakékoliv výšce podlaží   </t>
  </si>
  <si>
    <t>953961213.V</t>
  </si>
  <si>
    <t xml:space="preserve">Ocelová kotva Fischer FBN II  průměr 10,  s vyvrtáním otvoru do betonu   </t>
  </si>
  <si>
    <t>953965121.V</t>
  </si>
  <si>
    <t xml:space="preserve">Ocelová kotva Fischer FBN II  průměr 12,  s vyvrtáním otvoru do betonu   </t>
  </si>
  <si>
    <t>953991121</t>
  </si>
  <si>
    <t xml:space="preserve">Dodání a osazení hmoždinek profilu 10 až 12 mm do zdiva z cihel   </t>
  </si>
  <si>
    <t>99</t>
  </si>
  <si>
    <t xml:space="preserve">Přesuny hmot a suti   </t>
  </si>
  <si>
    <t>997013501.P</t>
  </si>
  <si>
    <t xml:space="preserve">Odvoz suti na skládku a vybouraných hmot nebo meziskládku do 1 km se složením   </t>
  </si>
  <si>
    <t>997013509.P</t>
  </si>
  <si>
    <t xml:space="preserve">Příplatek k odvozu suti a vybouraných hmot na skládku ZKD 1 km přes 1 km   </t>
  </si>
  <si>
    <t>997241622.P</t>
  </si>
  <si>
    <t xml:space="preserve">Naložení a složení suti   </t>
  </si>
  <si>
    <t>777</t>
  </si>
  <si>
    <t xml:space="preserve">Podlahy lité   </t>
  </si>
  <si>
    <t>777615115.P</t>
  </si>
  <si>
    <t xml:space="preserve">Nátěry epoxidové podlah betonových jednonásobné Epacid   </t>
  </si>
  <si>
    <t>783</t>
  </si>
  <si>
    <t xml:space="preserve">Dokončovací práce - nátěry   </t>
  </si>
  <si>
    <t>783901100</t>
  </si>
  <si>
    <t xml:space="preserve">Úprava povrchu podkladů kovových konstrukcí elektrických zařízení oškrabáním   </t>
  </si>
  <si>
    <t>783901400</t>
  </si>
  <si>
    <t xml:space="preserve">Úprava povrchu podkladů kovových konstrukcí elektrických zařízení odrezovačem   </t>
  </si>
  <si>
    <t>783901600</t>
  </si>
  <si>
    <t xml:space="preserve">Úprava povrchu podkladů kovových konstrukcí elektrických zařízení oprášením   </t>
  </si>
  <si>
    <t>783901800</t>
  </si>
  <si>
    <t xml:space="preserve">Úprava povrchu podkladu kovových konstrukcí elektrických zařízení odmašťováním   </t>
  </si>
  <si>
    <t>783902110</t>
  </si>
  <si>
    <t xml:space="preserve">Nátěry kovových konstrukcí, elektrických zařízení jednosložkové základní   </t>
  </si>
  <si>
    <t>783902120</t>
  </si>
  <si>
    <t xml:space="preserve">Nátěry kovových konstrukcí elektrických zařízení jednosložkové krycí   </t>
  </si>
  <si>
    <t>246216660</t>
  </si>
  <si>
    <t xml:space="preserve">barva syntetická základní antikorozní SYNOREX  EKO 0110 šedá S 2132 (á 8 kg)   </t>
  </si>
  <si>
    <t>246420120</t>
  </si>
  <si>
    <t xml:space="preserve">ředidlo do nátěrových hmot syntetických ke stříkání S 6001   </t>
  </si>
  <si>
    <t>246420300</t>
  </si>
  <si>
    <t xml:space="preserve">ředidlo olejo-syntetické k nanášení štětcem S 6006   </t>
  </si>
  <si>
    <t>119003215.P</t>
  </si>
  <si>
    <t xml:space="preserve">Mobilní trubková zábrana výšky do 1,5 m pro zabezpečení výkopu - zřízení   </t>
  </si>
  <si>
    <t>119003216.P</t>
  </si>
  <si>
    <t xml:space="preserve">Mobilní trubková zábrana výšky do 1,5 m pro zabezpečení výkopu - odstranění   </t>
  </si>
  <si>
    <t>ČESKÝ BROD, NEMOCNICE - REKONSTRUKCE TS KO_0639</t>
  </si>
  <si>
    <t>Město Český Brod</t>
  </si>
  <si>
    <t>ELEKTRO MARTÍNEK s.r.o.</t>
  </si>
  <si>
    <t>Petr Havlík</t>
  </si>
  <si>
    <t>Český Brod</t>
  </si>
  <si>
    <t>Stavba:   ČESKÝ BROD, NEMOCNICE - REKONSTRUKCE TS KO_0639</t>
  </si>
  <si>
    <t>Objednatel:   Město Český Brod</t>
  </si>
  <si>
    <t>Zhotovitel:   ELEKTRO MARTÍNEK s.r.o.</t>
  </si>
  <si>
    <t>Místo:   Český Brod</t>
  </si>
  <si>
    <t>Zpracoval:   Petr Havlík</t>
  </si>
  <si>
    <t>Datum:   10. 11. 2020</t>
  </si>
  <si>
    <t>Objekt:   Rekonstrukce TS technologie</t>
  </si>
  <si>
    <t xml:space="preserve">        Materiál TS   </t>
  </si>
  <si>
    <t xml:space="preserve">        Materiál - trafo</t>
  </si>
  <si>
    <t xml:space="preserve">patrona pojistk. PM 45 20A (OEZ)   </t>
  </si>
  <si>
    <t>Transformátor 3f,  400 kVA olej, distribuční, konektorový</t>
  </si>
  <si>
    <t>Technická koordinace a dozor zhotovitele u zednických prací v TS/RS při obnovách</t>
  </si>
  <si>
    <t>004180.P</t>
  </si>
  <si>
    <t>Materiál</t>
  </si>
  <si>
    <t xml:space="preserve">Montáž hliníkových kabelů AYKY 1kV 3x120+70 mm2 volně uložených   </t>
  </si>
  <si>
    <t xml:space="preserve">Montáž hliníkových kabelů AYKY 1kV 3x240+120 mm2 pevně uložených   </t>
  </si>
  <si>
    <t xml:space="preserve">Opětná Montáž hliníkových kabelů AYKY 1kV 3x240+120 mm2 pevně uložených   </t>
  </si>
  <si>
    <t>Rozv.VN SIEMENS 25KV, 8DJH-KKK</t>
  </si>
  <si>
    <t>Rozv.VN NORMAFIX 24kV, R22-Nfix24 IS-M-2CIS</t>
  </si>
  <si>
    <t>Rozv.NN RNN01 - DLE SPECIFIKACE</t>
  </si>
  <si>
    <t>kabel YY1x240-zelžl.   - propoj TS</t>
  </si>
  <si>
    <t>kabel YY1x240-černý   - propoj TS</t>
  </si>
  <si>
    <t>Přisazené nástěné kruhové svítidlo - Panlux Kruh, patice E27   + svítidlo nouzového režimu</t>
  </si>
  <si>
    <t>Spojka 22kV GUSJ24/120-240-3HL (pro AXE 240 - ANKTO240)   (MAT + P)</t>
  </si>
  <si>
    <t>Spojka 22kV POLJ24/1X70-150 TE 70 - 150MM (pro AXE 120)   (MAT + P)</t>
  </si>
  <si>
    <t>ADAPTÉR -T  T T5133+POLT-24D/1XI ML2-17 22KV  (MAT + P)</t>
  </si>
  <si>
    <t>ADAPTÉR -  T  T5143+POLT-24D/1XIML4-17 22KV   (MAT + P)</t>
  </si>
  <si>
    <t>ADAPTÉR -T  T T5139+POLT-24D/1XIML2+RDA24 22KV   (MAT + P)</t>
  </si>
  <si>
    <t>ADAPTÉR -  T  T5149+POLT-24D/1XIML4+RDA24 22KV   (MAT + P)</t>
  </si>
  <si>
    <t>VRN</t>
  </si>
  <si>
    <t>ocelová Přetlaková chladící mřížka VPM-EW90</t>
  </si>
  <si>
    <t xml:space="preserve">Propojení kabelů celoplastových spojkou do 1 kV venkovní smršťovací do 3x240+120   </t>
  </si>
  <si>
    <t>88A</t>
  </si>
  <si>
    <t>88B</t>
  </si>
  <si>
    <t xml:space="preserve">Montáž  měděných kabelů AXEKVCEY 22 kV žíla do 240 mm2 uložených pevně   </t>
  </si>
  <si>
    <t>89B</t>
  </si>
  <si>
    <t xml:space="preserve">kabel AXEKVCEY 1x120/16-22kV   </t>
  </si>
  <si>
    <t xml:space="preserve">kabel AXEKVCEY 1x240/25-22kV  </t>
  </si>
  <si>
    <t>SO 01 Ostatní náklady TS KO_0639</t>
  </si>
  <si>
    <t>SO 01 Montážní práce TS KO_0639</t>
  </si>
  <si>
    <t>SO 01 Demontáže TS KO_0639</t>
  </si>
  <si>
    <t>236/M+P</t>
  </si>
  <si>
    <t xml:space="preserve">        Stavební práce   + Přípravné práce technologie</t>
  </si>
  <si>
    <t>SO 01 - Obnova stavební část DTS - technologie</t>
  </si>
  <si>
    <t xml:space="preserve">SO 01 - Obnova DTS technologie   </t>
  </si>
  <si>
    <t>SO 02 - Obnova technologie RN 002 - ROZVODNA NN</t>
  </si>
  <si>
    <t>SO 01 Materiál TS KO_0639</t>
  </si>
  <si>
    <t>SO 01 - Materiál - trafo TS KO_0639</t>
  </si>
  <si>
    <t>SO 01 Stavební práce - výměna technologie TS KO_0639</t>
  </si>
  <si>
    <t>Objekt:   Rekonstrukce TS technologie - RN 002</t>
  </si>
  <si>
    <t>SO 02 Stavební práce, příprava technologie  - ROZVODNA NN RN 002</t>
  </si>
  <si>
    <t>Přípravné elektromontážní práce</t>
  </si>
  <si>
    <t>741110313</t>
  </si>
  <si>
    <t>34571361</t>
  </si>
  <si>
    <t>trubka elektroinstalační HDPE tuhá dvouplášťová korugovaná D 41/50mm</t>
  </si>
  <si>
    <t>23170001</t>
  </si>
  <si>
    <t>pěna montážní PUR nízkoexpanzní</t>
  </si>
  <si>
    <t xml:space="preserve">Montáž trubka ochranná do krabic plastová tuhá D do 90 </t>
  </si>
  <si>
    <t>Trubka ochranná s nasunutím nebo našroubováním do krabic plastových tuhých, uložených volně, vnitřního Ø do 90 mm</t>
  </si>
  <si>
    <t>K</t>
  </si>
  <si>
    <t>7413130V4</t>
  </si>
  <si>
    <t>Montáž požárního tlačítka</t>
  </si>
  <si>
    <t>358112592R1</t>
  </si>
  <si>
    <t>Požární tlačítko, IP 55</t>
  </si>
  <si>
    <t>741320165</t>
  </si>
  <si>
    <t>Montáž jistič třípólový nn do 25 A ve skříni</t>
  </si>
  <si>
    <t>35822403</t>
  </si>
  <si>
    <t>jistič 3pólový-charakteristika B 25A</t>
  </si>
  <si>
    <t>Demntáž a Odvoz trafa</t>
  </si>
  <si>
    <t>Rezerva</t>
  </si>
  <si>
    <t>1 - OPRAVA STĚN - KOMPLET (OMÍTKA, ŠTUK, DRÁŽKY, DÍRY)</t>
  </si>
  <si>
    <t>6 - ŠTÍTKY -  REP1, REP2</t>
  </si>
  <si>
    <t>POZNÁMKA - STAVEBNÍ ÚPRAVY, ÚPRAVA TECHNOLOGIE v RN 002 - VIZ. SITUACE</t>
  </si>
  <si>
    <t>4 - PŘÍPRAVA PRO KRYCÍ PLECHY - VÝSEK ŽLÁBKU - (š x d - 860 x 6000mm)</t>
  </si>
  <si>
    <t>ocel profilová "L"</t>
  </si>
  <si>
    <t>Oprava vápen.omítek stěn do 10 % pl. - štukových</t>
  </si>
  <si>
    <t>000010032.P</t>
  </si>
  <si>
    <t>Geodetické zaměření celé stavby</t>
  </si>
  <si>
    <t>Vápenocementová hrubá omítka malých ploch do 0,25 m2 na stěnách</t>
  </si>
  <si>
    <t>38A</t>
  </si>
  <si>
    <t>38B</t>
  </si>
  <si>
    <t>631312131R00</t>
  </si>
  <si>
    <t>Doplnění mazanin betonem do 4 m2, nad tl. 8 cm</t>
  </si>
  <si>
    <t xml:space="preserve">Podlahy </t>
  </si>
  <si>
    <t>38C</t>
  </si>
  <si>
    <t>783881260R00</t>
  </si>
  <si>
    <t>Údržba, přebroušení a vyrovnání , akrylátový betonových podlah</t>
  </si>
  <si>
    <t>6B</t>
  </si>
  <si>
    <t>6A</t>
  </si>
  <si>
    <t>965042131R00</t>
  </si>
  <si>
    <t>Příprava kanálu pro osazení profilové oceli pro osazení kabelových krytů (Bourání a začištění mazanin betonových  do tl. 10 cm, pl. 4 m2)</t>
  </si>
  <si>
    <t>310271530R00</t>
  </si>
  <si>
    <t>Zazdívka otvorů do 1 m2, pórobet.tvárnice, tl.30cm (5 ks SS100)</t>
  </si>
  <si>
    <t>53A</t>
  </si>
  <si>
    <t>53B</t>
  </si>
  <si>
    <t>Demontážpojistkvé skříně SS00</t>
  </si>
  <si>
    <t>kč</t>
  </si>
  <si>
    <t>M + P</t>
  </si>
  <si>
    <t>Přepojení rozvodny RN 002 z provizorního stavu do konečného - finálního stavu včetně koordinace s dotčenými provozy v areálu (nemocnice, zdravotnická zařízení, kuchyně nemocnice, škola) (materiál + práce)</t>
  </si>
  <si>
    <t>2 - STROP - OPRAVA - AKTIVNÍ ŠTUK</t>
  </si>
  <si>
    <t>3 - DEMONTÁŽ    5KS kabelových skříní (SS100) - ZAZDÍT + KD</t>
  </si>
  <si>
    <r>
      <t xml:space="preserve">5 - OPRAVA PODLAHY - PRASKLINY, </t>
    </r>
    <r>
      <rPr>
        <sz val="9"/>
        <rFont val="MS Sans Serif"/>
        <family val="0"/>
      </rPr>
      <t>přebroušení a vyrovnání</t>
    </r>
  </si>
  <si>
    <t>7 - TOTAL STOP - TLAČÍTKO + KABELÁŽ Z RH1 - PŘÍPRAVA</t>
  </si>
  <si>
    <t>7 - ZAKRYTÍ ROZVADĚČŮ  - ZAMEZENÍ VNIKNUTÍ PRACHU, při stavebních úpravách</t>
  </si>
  <si>
    <t xml:space="preserve">Zakrytí (montáž , demontáž) rozvaděčů NN při pracovní činnosti proti vniknutí prachu </t>
  </si>
  <si>
    <t>REZERVA</t>
  </si>
  <si>
    <t xml:space="preserve">Položkový rozpočet </t>
  </si>
  <si>
    <t>#TypZaznamu#</t>
  </si>
  <si>
    <t>S:</t>
  </si>
  <si>
    <t>Stavební úpravy trafostanice KO 0639, na pozemku parc.č. 1624, k.ú. Český Brod</t>
  </si>
  <si>
    <t>STA</t>
  </si>
  <si>
    <t>O:</t>
  </si>
  <si>
    <t>pozemek parc.č. 1624, k.ú. Ceský Brod</t>
  </si>
  <si>
    <t>OBJ</t>
  </si>
  <si>
    <t>R:</t>
  </si>
  <si>
    <t>ROZ</t>
  </si>
  <si>
    <t>C:</t>
  </si>
  <si>
    <t>CAS_STR</t>
  </si>
  <si>
    <t>P.č.</t>
  </si>
  <si>
    <t>Číslo položky</t>
  </si>
  <si>
    <t>Název položky</t>
  </si>
  <si>
    <t>množství</t>
  </si>
  <si>
    <t>cena / MJ</t>
  </si>
  <si>
    <t>Dodávka</t>
  </si>
  <si>
    <t>Dodávka celk.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</si>
  <si>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</si>
  <si>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</si>
  <si>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</si>
  <si>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</si>
  <si>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</si>
  <si>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</si>
  <si>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</si>
  <si>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</si>
  <si>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</si>
  <si>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</si>
  <si>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</si>
  <si>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Zemní práce</t>
  </si>
  <si>
    <t>DIL</t>
  </si>
  <si>
    <t>139601102R00</t>
  </si>
  <si>
    <t>Ruční výkop jam, rýh a šachet v hornině tř. 3</t>
  </si>
  <si>
    <t>POL1_0</t>
  </si>
  <si>
    <t>pro kabelové chráničky:1,72*0,3*0,5</t>
  </si>
  <si>
    <t>VV</t>
  </si>
  <si>
    <t>2,28*0,3*0,5</t>
  </si>
  <si>
    <t>4,44*0,3*0,4</t>
  </si>
  <si>
    <t>2,67*0,3*0,4</t>
  </si>
  <si>
    <t>174101102R00</t>
  </si>
  <si>
    <t>Zásyp ruční se zhutněním</t>
  </si>
  <si>
    <t>1,4532-0,95325</t>
  </si>
  <si>
    <t>175101101RT2</t>
  </si>
  <si>
    <t>Obsyp potrubí bez prohození sypaniny, s dodáním štěrkopísku frakce 0 - 22 mm</t>
  </si>
  <si>
    <t>pro kabelové chráničky:1,72*0,3*0,35</t>
  </si>
  <si>
    <t>2,28*0,3*0,35</t>
  </si>
  <si>
    <t>4,44*0,3*0,25</t>
  </si>
  <si>
    <t>2,67*0,3*0,25</t>
  </si>
  <si>
    <t>Svislé a kompletní konstrukce</t>
  </si>
  <si>
    <t>Zazdívka otvorů do 1 m2, pórobet.tvárnice, tl.30cm</t>
  </si>
  <si>
    <t>0,3*0,43*0,3</t>
  </si>
  <si>
    <t>317120012RAB</t>
  </si>
  <si>
    <t>Osazení překladů prefa, otvor šířky do 180 cm, včetně dodávky RZP 3/10  179 x 14 x 14</t>
  </si>
  <si>
    <t>POL2_0</t>
  </si>
  <si>
    <t>342256363R00</t>
  </si>
  <si>
    <t>Příčka z tvárnic pórobetonových HEBEL tl. 100 mm</t>
  </si>
  <si>
    <t>1,4*1,1*2</t>
  </si>
  <si>
    <t>61</t>
  </si>
  <si>
    <t>Upravy povrchů vnitřní</t>
  </si>
  <si>
    <t>612409991RT2</t>
  </si>
  <si>
    <t>Začištění omítek kolem oken,dveří apod., s použitím suché maltové směsi</t>
  </si>
  <si>
    <t>(3,5*2+1,76)*2</t>
  </si>
  <si>
    <t>(2*2+1,05)</t>
  </si>
  <si>
    <t>(0,75+0,43)*2*2</t>
  </si>
  <si>
    <t>(0,4+0,8)*2</t>
  </si>
  <si>
    <t>(1,15+1,15)*2</t>
  </si>
  <si>
    <t>612421231R00</t>
  </si>
  <si>
    <t>strop:18,71+17,8+19,59</t>
  </si>
  <si>
    <t>trafo:(5,7+1,3+0,52+1,92+5,18+3,25)*4,2</t>
  </si>
  <si>
    <t>odpočty otvorů:-(1,76*3,57+1,5*2,5+0,75*0,43*2)</t>
  </si>
  <si>
    <t>rozvodnice NN:(6,04+2,84)*2*4,2</t>
  </si>
  <si>
    <t>odpočet otvoru:-1,76*3,57</t>
  </si>
  <si>
    <t>rozvodnice VN:(2,85+4,59)*2*4,2</t>
  </si>
  <si>
    <t>odpočty otvrů:-(1,15*2+1,15*1,15+0,4*0,8)</t>
  </si>
  <si>
    <t>612421637R00</t>
  </si>
  <si>
    <t>Omítka vnitřní zdiva, MVC, štuková</t>
  </si>
  <si>
    <t>nová vrata:(2,45*2+1,5)*0,28</t>
  </si>
  <si>
    <t>62</t>
  </si>
  <si>
    <t>Upravy povrchů vnější</t>
  </si>
  <si>
    <t>622319450RT5</t>
  </si>
  <si>
    <t>Povrchová úprava stěn, s omítkou silikát, zrno 2 mm</t>
  </si>
  <si>
    <t>622477121R00</t>
  </si>
  <si>
    <t>Oprava vnější omítky hladké stěn,sl.II,do 10 %,SMS</t>
  </si>
  <si>
    <t>(0,375+11,25+7,14+11,25+0,375)*5,03</t>
  </si>
  <si>
    <t>(0,15+6,39+0,15)*4,54</t>
  </si>
  <si>
    <t>(1,16+6,39+1,16)*4,3</t>
  </si>
  <si>
    <t>1,16*6,39</t>
  </si>
  <si>
    <t>odpočet otvorů:-1,76*3,57*2</t>
  </si>
  <si>
    <t>-0,75*0,43*2</t>
  </si>
  <si>
    <t>-1,5*2,5</t>
  </si>
  <si>
    <t>-0,4*0,8</t>
  </si>
  <si>
    <t>-1,15*2</t>
  </si>
  <si>
    <t>-1,15*1,15</t>
  </si>
  <si>
    <t>622481113R00</t>
  </si>
  <si>
    <t>Potažení vnějších stěn sklotex. pletivem, vypnutí</t>
  </si>
  <si>
    <t>622904112R00</t>
  </si>
  <si>
    <t>Očištění fasád tlakovou vodou složitost 1 - 2</t>
  </si>
  <si>
    <t>63</t>
  </si>
  <si>
    <t>Podlahy a podlahové konstrukce</t>
  </si>
  <si>
    <t>pro kabelové chráničky:1,72*0,3*0,1</t>
  </si>
  <si>
    <t>2,28*0,3*0,1</t>
  </si>
  <si>
    <t>4,44*0,3*0,1</t>
  </si>
  <si>
    <t>2,67*0,3*0,1</t>
  </si>
  <si>
    <t>po vybouraných U:(1,6*0,2)*2*0,1</t>
  </si>
  <si>
    <t>nová vrata:1,5*0,375*0,1</t>
  </si>
  <si>
    <t>64</t>
  </si>
  <si>
    <t>Výplně otvorů</t>
  </si>
  <si>
    <t>642944121R00</t>
  </si>
  <si>
    <t>Osazení ocelových zárubní dodatečně do 2,5 m2</t>
  </si>
  <si>
    <t>642944221R00</t>
  </si>
  <si>
    <t>Osazení ocelových zárubní dodatečně nad 2,5 m2.</t>
  </si>
  <si>
    <t>94</t>
  </si>
  <si>
    <t>Lešení a stavební výtahy</t>
  </si>
  <si>
    <t>941941031R00</t>
  </si>
  <si>
    <t>Montáž lešení leh.řad.s podlahami,š.do 1 m, H 10 m</t>
  </si>
  <si>
    <t>(7,14+1*2)*2*5,5</t>
  </si>
  <si>
    <t>(11,25+1*2)*2*5,5</t>
  </si>
  <si>
    <t>941941191RT3</t>
  </si>
  <si>
    <t>Příplatek za každý měsíc použití lešení k pol.1031, lešení pronajaté</t>
  </si>
  <si>
    <t>941941831R00</t>
  </si>
  <si>
    <t>Demontáž lešení leh.řad.s podlahami,š.1 m, H 10 m</t>
  </si>
  <si>
    <t>941955003R00</t>
  </si>
  <si>
    <t>Lešení lehké pomocné, výška podlahy do 2,5 m</t>
  </si>
  <si>
    <t>18,71+17,8+19,59+5,75</t>
  </si>
  <si>
    <t>95</t>
  </si>
  <si>
    <t>Dokončovací kce na pozem.stav.</t>
  </si>
  <si>
    <t>953941110R00</t>
  </si>
  <si>
    <t>Osazení zábradlí schodišťového, balkonového apod.</t>
  </si>
  <si>
    <t>953943123R00</t>
  </si>
  <si>
    <t>Osazení kovových předmětů do betonu, 15 kg / kus</t>
  </si>
  <si>
    <t>L 50/50/5:1</t>
  </si>
  <si>
    <t>953-1</t>
  </si>
  <si>
    <t>Ocelové zábradlí z trubek pr.40 mm, nátěr syntetický</t>
  </si>
  <si>
    <t>952901114R00</t>
  </si>
  <si>
    <t>Vyčištění budov o výšce podlaží nad 4 m</t>
  </si>
  <si>
    <t>18,71+17,8+19,59+2,75</t>
  </si>
  <si>
    <t>96</t>
  </si>
  <si>
    <t>Bourání konstrukcí</t>
  </si>
  <si>
    <t>962032432R00</t>
  </si>
  <si>
    <t>Bourání zdiva z dutých cihel nebo tvárnic na MVC</t>
  </si>
  <si>
    <t>nová vrata:1,5*2,5*0,375</t>
  </si>
  <si>
    <t>Bourání mazanin betonových  tl. 10 cm, pl. 4 m2</t>
  </si>
  <si>
    <t>968071136R00</t>
  </si>
  <si>
    <t>Vyvěšení, zavěšení kovových křídel vrat do 4 m2</t>
  </si>
  <si>
    <t>968072558R00</t>
  </si>
  <si>
    <t>Vybourání kovových vrat plochy do 5 m2</t>
  </si>
  <si>
    <t>1,76*2,5*2</t>
  </si>
  <si>
    <t>1,15*2,00</t>
  </si>
  <si>
    <t>964076331R00</t>
  </si>
  <si>
    <t>Vybourání nosníků z podlahy, 35 kg/m</t>
  </si>
  <si>
    <t>U koleje:1,6*2*23,5*0,001</t>
  </si>
  <si>
    <t>97</t>
  </si>
  <si>
    <t>Prorážení otvorů</t>
  </si>
  <si>
    <t>970241100R00</t>
  </si>
  <si>
    <t>Řezání prostého betonu hl. řezu 100 mm</t>
  </si>
  <si>
    <t>pro kabelové chráničky:(1,72+0,3)*2</t>
  </si>
  <si>
    <t>(2,28+0,3)*2</t>
  </si>
  <si>
    <t>(4,44+0,3)*2</t>
  </si>
  <si>
    <t>(2,67+0,3)*2</t>
  </si>
  <si>
    <t>974031265R00</t>
  </si>
  <si>
    <t>Vysekání rýh zeď cihelná 15 x 20 cm</t>
  </si>
  <si>
    <t>pro překlady:1,8*2</t>
  </si>
  <si>
    <t>978011121R00</t>
  </si>
  <si>
    <t>Otlučení omítek vnitřních vápenných stropů do 10 %</t>
  </si>
  <si>
    <t>18,71+17,8+19,59</t>
  </si>
  <si>
    <t>978013121R00</t>
  </si>
  <si>
    <t>Otlučení omítek vnitřních stěn v rozsahu do 10 %</t>
  </si>
  <si>
    <t>viz oprava omítek:247,3381</t>
  </si>
  <si>
    <t>odpočet stropů:-56,1</t>
  </si>
  <si>
    <t>978036121R00</t>
  </si>
  <si>
    <t>Otlučení omítek břízolitových v rozsahu 10 %</t>
  </si>
  <si>
    <t>viz oprava:207,1958</t>
  </si>
  <si>
    <t>979082111R00</t>
  </si>
  <si>
    <t>Vnitrostaveništní doprava suti do 10 m</t>
  </si>
  <si>
    <t>3,14+2,23+0,22</t>
  </si>
  <si>
    <t>979081111R00</t>
  </si>
  <si>
    <t>Odvoz suti a vybour. hmot na skládku do 1 km</t>
  </si>
  <si>
    <t>979081121R00</t>
  </si>
  <si>
    <t>Příplatek k odvozu za každý další 1 km</t>
  </si>
  <si>
    <t>5,59*18</t>
  </si>
  <si>
    <t>979097011R00</t>
  </si>
  <si>
    <t>Pronájem kontejneru 4 t</t>
  </si>
  <si>
    <t xml:space="preserve">den   </t>
  </si>
  <si>
    <t>979990101R00</t>
  </si>
  <si>
    <t>Poplatek za sklád.suti-směs bet.a cihel do 30x30cm</t>
  </si>
  <si>
    <t>Staveništní přesun hmot</t>
  </si>
  <si>
    <t>999281105R00</t>
  </si>
  <si>
    <t>Přesun hmot pro opravy a údržbu do výšky 6 m</t>
  </si>
  <si>
    <t>1,62+0,43+1,51+1,96+3,02+0,3+0,07+0,01+0,93+0,11+0,28+4,89</t>
  </si>
  <si>
    <t>712</t>
  </si>
  <si>
    <t>Živičné krytiny</t>
  </si>
  <si>
    <t>712311101RZ1</t>
  </si>
  <si>
    <t>Povlaková krytina střech do 10°, za studena ALP, 1 x nátěr - včetně dodávky ALP</t>
  </si>
  <si>
    <t>10,95*6,39</t>
  </si>
  <si>
    <t>(10,95+6,39+10,95)*0,5</t>
  </si>
  <si>
    <t>712341559RY5</t>
  </si>
  <si>
    <t>Povlaková krytina střech do 10°, NAIP přitavením, 2x - vč. dod.Bitagit 40 mineral a Elastek 40 dekor</t>
  </si>
  <si>
    <t>Konstrukce zámečnické</t>
  </si>
  <si>
    <t>767996801R00</t>
  </si>
  <si>
    <t>Demontáž atypických ocelových konstr. do 50 kg</t>
  </si>
  <si>
    <t>žaluzie "C":47*2</t>
  </si>
  <si>
    <t>žaluzie "D":26*3</t>
  </si>
  <si>
    <t>žaluzie "E":15</t>
  </si>
  <si>
    <t>žaluzie "F":36</t>
  </si>
  <si>
    <t>767651210R00</t>
  </si>
  <si>
    <t>Montáž vrat otočných do ocel.zárubně, pl.do 6 m2</t>
  </si>
  <si>
    <t>767-1</t>
  </si>
  <si>
    <t>Ocelové dveře - pol.č. Z01, 1660x2450 mm</t>
  </si>
  <si>
    <t>ocelové dveře pro venkovní použití, kompletizované</t>
  </si>
  <si>
    <t>POP</t>
  </si>
  <si>
    <t>dvoukřídlově, protipožární</t>
  </si>
  <si>
    <t>včetně ocelové rámové zárubně</t>
  </si>
  <si>
    <t>pasivní křídlo s vnitřní mechanicky překlopnou zástrčí</t>
  </si>
  <si>
    <t>styk křídel překryt těsněnou přiraznicí</t>
  </si>
  <si>
    <t>tři kusy stavitelného závěsu na křídlo</t>
  </si>
  <si>
    <t>požární vložkový zámek</t>
  </si>
  <si>
    <t>767-2</t>
  </si>
  <si>
    <t>Ocelové dveře - pol.č. Z02, 1400x2450 mm</t>
  </si>
  <si>
    <t>767-3</t>
  </si>
  <si>
    <t>Ocelové dveře - pol.č. Z03, 1050x1950 mm</t>
  </si>
  <si>
    <t>jednokřídlové, protipožární</t>
  </si>
  <si>
    <t>767-4</t>
  </si>
  <si>
    <t>D+M protidešťové žaluzie - pol.č. Z04, 1760x990 mm</t>
  </si>
  <si>
    <t>dodávka v kompletizovaném provedení</t>
  </si>
  <si>
    <t>767-5</t>
  </si>
  <si>
    <t>D+M potidešťové žaluzie - pol.č. Z05, 750x430 mm</t>
  </si>
  <si>
    <t>767-6</t>
  </si>
  <si>
    <t>D+M protidešťové žaluzie - pol.č. Z06, 400x800 mmm</t>
  </si>
  <si>
    <t>767-7</t>
  </si>
  <si>
    <t>D+M proti dešťové žaluzie - pol.č. Z07, 1150x1150 mm</t>
  </si>
  <si>
    <t>767-8</t>
  </si>
  <si>
    <t>Roznášecí plotna pro uložení transformátoru, 200/200/10</t>
  </si>
  <si>
    <t>776</t>
  </si>
  <si>
    <t>Podlahy povlakové</t>
  </si>
  <si>
    <t>776591000R00</t>
  </si>
  <si>
    <t>Lepení podlah speciálních pryžových z pásů</t>
  </si>
  <si>
    <t>17,8+19,59</t>
  </si>
  <si>
    <t>27250991R</t>
  </si>
  <si>
    <t>Koberec dielektrický S1  26 kV rýhovaný tl. 5 mm, 1,3 x 10 m, černý</t>
  </si>
  <si>
    <t>POL3_0</t>
  </si>
  <si>
    <t>37,69*1,025</t>
  </si>
  <si>
    <t>Nátěry</t>
  </si>
  <si>
    <t>783224900R00</t>
  </si>
  <si>
    <t>Údržba, nátěr syntetický kov. konstr.1x + 1x email</t>
  </si>
  <si>
    <t>žebřík u rampy:(2,4+2,4+0,4*4)*0,13</t>
  </si>
  <si>
    <t>žebřík na střechu:(3,7+3,7+0,4*8)*0,13</t>
  </si>
  <si>
    <t>hrana rampy:(0,1+0,1)*6,39</t>
  </si>
  <si>
    <t>783522900R00</t>
  </si>
  <si>
    <t>Údržba, nátěr syntet. klempířských konstr. Z + 2 x</t>
  </si>
  <si>
    <t>žlab a svod:6,39*0,471</t>
  </si>
  <si>
    <t>4,6*0,314</t>
  </si>
  <si>
    <t>okapnice:6,39*0,15</t>
  </si>
  <si>
    <t>oplechování atiky:(11,25*2+7,14)*0,55</t>
  </si>
  <si>
    <t>Nátěr akrylátový betonových podlah Z + 2 x</t>
  </si>
  <si>
    <t>Malby</t>
  </si>
  <si>
    <t>784445912R00</t>
  </si>
  <si>
    <t>Oprava, malba latex 2x, 1bar. obrus. místn. do 5 m</t>
  </si>
  <si>
    <t>viz opravy omítek:247,33</t>
  </si>
  <si>
    <t>M23</t>
  </si>
  <si>
    <t>Montáže potrubí</t>
  </si>
  <si>
    <t>230191037R00</t>
  </si>
  <si>
    <t>Uložení chráničky ve výkopu PE 225x8,6 mm</t>
  </si>
  <si>
    <t>230191047R00</t>
  </si>
  <si>
    <t>Uložení chráničky ve výkopu PE 315x12,1 mm</t>
  </si>
  <si>
    <t>VN</t>
  </si>
  <si>
    <t>Vedlejší náklady</t>
  </si>
  <si>
    <t>005121010R</t>
  </si>
  <si>
    <t>Vybudování zařízení staveniště</t>
  </si>
  <si>
    <t>Soubor</t>
  </si>
  <si>
    <t/>
  </si>
  <si>
    <t>END</t>
  </si>
  <si>
    <t>SO 03</t>
  </si>
  <si>
    <t>Stavební úpravy trafostanice KO 0639, Související el. Práce</t>
  </si>
  <si>
    <t>rezerva</t>
  </si>
  <si>
    <t>MONTÁŽ, MATERIÁL</t>
  </si>
  <si>
    <t>CELKEM</t>
  </si>
  <si>
    <t>,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</si>
</sst>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###0.0;\-###0.0"/>
    <numFmt numFmtId="168" formatCode="#,##0.000;\-#,##0.000"/>
    <numFmt numFmtId="169" formatCode="#,##0.00_ ;\-#,##0.00\ "/>
    <numFmt numFmtId="170" formatCode="[$-405]dddd\ d\.\ mmmm\ yyyy"/>
    <numFmt numFmtId="171" formatCode="#,##0.000"/>
    <numFmt numFmtId="172" formatCode="#,##0.00000"/>
  </numFmts>
  <fonts count="7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4"/>
      <name val="Arial CE"/>
      <family val="0"/>
    </font>
    <font>
      <b/>
      <sz val="8"/>
      <color indexed="14"/>
      <name val="Arial CE"/>
      <family val="0"/>
    </font>
    <font>
      <b/>
      <sz val="8"/>
      <name val="Arial CE"/>
      <family val="0"/>
    </font>
    <font>
      <sz val="8"/>
      <color indexed="14"/>
      <name val="Arial"/>
      <family val="2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color indexed="14"/>
      <name val="Arial CE"/>
      <family val="0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 CE"/>
      <family val="0"/>
    </font>
    <font>
      <b/>
      <sz val="14"/>
      <color indexed="10"/>
      <name val="Arial"/>
      <family val="2"/>
    </font>
    <font>
      <b/>
      <sz val="9"/>
      <name val="Arial CE"/>
      <family val="0"/>
    </font>
    <font>
      <b/>
      <sz val="8"/>
      <color indexed="12"/>
      <name val="Arial CE"/>
      <family val="0"/>
    </font>
    <font>
      <sz val="8"/>
      <color indexed="16"/>
      <name val="Arial CE"/>
      <family val="0"/>
    </font>
    <font>
      <b/>
      <sz val="8"/>
      <color indexed="10"/>
      <name val="Arial CE"/>
      <family val="0"/>
    </font>
    <font>
      <b/>
      <u val="single"/>
      <sz val="8"/>
      <color indexed="10"/>
      <name val="Arial CE"/>
      <family val="0"/>
    </font>
    <font>
      <b/>
      <sz val="14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sz val="7"/>
      <name val="Trebuchet MS"/>
      <family val="2"/>
    </font>
    <font>
      <sz val="9"/>
      <name val="MS Sans Serif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8"/>
      <color indexed="12"/>
      <name val="Trebuchet MS"/>
      <family val="2"/>
    </font>
    <font>
      <b/>
      <sz val="8"/>
      <color indexed="62"/>
      <name val="Arial CE"/>
      <family val="0"/>
    </font>
    <font>
      <b/>
      <sz val="8"/>
      <color indexed="62"/>
      <name val="MS Sans Serif"/>
      <family val="0"/>
    </font>
    <font>
      <b/>
      <sz val="12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i/>
      <sz val="8"/>
      <color rgb="FF0000FF"/>
      <name val="Trebuchet MS"/>
      <family val="2"/>
    </font>
    <font>
      <b/>
      <sz val="8"/>
      <color theme="4" tint="-0.4999699890613556"/>
      <name val="Arial CE"/>
      <family val="0"/>
    </font>
    <font>
      <b/>
      <sz val="8"/>
      <color theme="4" tint="-0.4999699890613556"/>
      <name val="MS Sans 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3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top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6" fontId="1" fillId="0" borderId="38" xfId="0" applyNumberFormat="1" applyFont="1" applyBorder="1" applyAlignment="1" applyProtection="1">
      <alignment horizontal="righ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0" fontId="13" fillId="0" borderId="40" xfId="0" applyFont="1" applyBorder="1" applyAlignment="1" applyProtection="1">
      <alignment horizontal="left" vertical="top"/>
      <protection/>
    </xf>
    <xf numFmtId="0" fontId="13" fillId="0" borderId="41" xfId="0" applyFont="1" applyBorder="1" applyAlignment="1" applyProtection="1">
      <alignment horizontal="left" vertical="top"/>
      <protection/>
    </xf>
    <xf numFmtId="166" fontId="1" fillId="0" borderId="40" xfId="0" applyNumberFormat="1" applyFont="1" applyBorder="1" applyAlignment="1" applyProtection="1">
      <alignment horizontal="right" vertical="center"/>
      <protection/>
    </xf>
    <xf numFmtId="166" fontId="1" fillId="0" borderId="41" xfId="0" applyNumberFormat="1" applyFont="1" applyBorder="1" applyAlignment="1" applyProtection="1">
      <alignment horizontal="right" vertical="center"/>
      <protection/>
    </xf>
    <xf numFmtId="166" fontId="14" fillId="0" borderId="39" xfId="0" applyNumberFormat="1" applyFont="1" applyBorder="1" applyAlignment="1" applyProtection="1">
      <alignment horizontal="right" vertical="center"/>
      <protection/>
    </xf>
    <xf numFmtId="37" fontId="14" fillId="0" borderId="16" xfId="0" applyNumberFormat="1" applyFont="1" applyBorder="1" applyAlignment="1" applyProtection="1">
      <alignment horizontal="right" vertical="center"/>
      <protection/>
    </xf>
    <xf numFmtId="0" fontId="13" fillId="0" borderId="39" xfId="0" applyFont="1" applyBorder="1" applyAlignment="1" applyProtection="1">
      <alignment horizontal="left" vertical="top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0" fontId="12" fillId="0" borderId="31" xfId="0" applyFont="1" applyBorder="1" applyAlignment="1" applyProtection="1">
      <alignment horizontal="left" vertical="center" wrapText="1"/>
      <protection/>
    </xf>
    <xf numFmtId="0" fontId="15" fillId="0" borderId="33" xfId="0" applyFont="1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left" vertical="center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12" fillId="0" borderId="34" xfId="0" applyFont="1" applyBorder="1" applyAlignment="1" applyProtection="1">
      <alignment horizontal="left" vertical="center"/>
      <protection/>
    </xf>
    <xf numFmtId="0" fontId="12" fillId="0" borderId="37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39" fontId="14" fillId="0" borderId="47" xfId="0" applyNumberFormat="1" applyFont="1" applyBorder="1" applyAlignment="1" applyProtection="1">
      <alignment horizontal="righ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39" fontId="1" fillId="0" borderId="47" xfId="0" applyNumberFormat="1" applyFont="1" applyBorder="1" applyAlignment="1" applyProtection="1">
      <alignment horizontal="right" vertical="center"/>
      <protection/>
    </xf>
    <xf numFmtId="166" fontId="1" fillId="0" borderId="50" xfId="0" applyNumberFormat="1" applyFont="1" applyBorder="1" applyAlignment="1" applyProtection="1">
      <alignment horizontal="righ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37" fontId="1" fillId="0" borderId="47" xfId="0" applyNumberFormat="1" applyFont="1" applyBorder="1" applyAlignment="1" applyProtection="1">
      <alignment horizontal="righ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39" fontId="14" fillId="0" borderId="30" xfId="0" applyNumberFormat="1" applyFont="1" applyBorder="1" applyAlignment="1" applyProtection="1">
      <alignment horizontal="right" vertical="center"/>
      <protection/>
    </xf>
    <xf numFmtId="37" fontId="1" fillId="0" borderId="30" xfId="0" applyNumberFormat="1" applyFont="1" applyBorder="1" applyAlignment="1" applyProtection="1">
      <alignment horizontal="right" vertical="center"/>
      <protection/>
    </xf>
    <xf numFmtId="166" fontId="1" fillId="0" borderId="32" xfId="0" applyNumberFormat="1" applyFont="1" applyBorder="1" applyAlignment="1" applyProtection="1">
      <alignment horizontal="righ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39" fontId="14" fillId="0" borderId="55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39" fontId="14" fillId="0" borderId="31" xfId="0" applyNumberFormat="1" applyFont="1" applyBorder="1" applyAlignment="1" applyProtection="1">
      <alignment horizontal="right" vertical="center"/>
      <protection/>
    </xf>
    <xf numFmtId="166" fontId="14" fillId="0" borderId="16" xfId="0" applyNumberFormat="1" applyFont="1" applyBorder="1" applyAlignment="1" applyProtection="1">
      <alignment horizontal="right" vertical="center"/>
      <protection/>
    </xf>
    <xf numFmtId="0" fontId="3" fillId="0" borderId="56" xfId="0" applyFont="1" applyBorder="1" applyAlignment="1" applyProtection="1">
      <alignment horizontal="left" vertical="top"/>
      <protection/>
    </xf>
    <xf numFmtId="0" fontId="4" fillId="0" borderId="52" xfId="0" applyFont="1" applyBorder="1" applyAlignment="1" applyProtection="1">
      <alignment horizontal="left" vertical="center"/>
      <protection/>
    </xf>
    <xf numFmtId="0" fontId="12" fillId="0" borderId="57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6" fillId="0" borderId="35" xfId="0" applyFont="1" applyBorder="1" applyAlignment="1" applyProtection="1">
      <alignment horizontal="left" vertical="center"/>
      <protection/>
    </xf>
    <xf numFmtId="0" fontId="9" fillId="0" borderId="34" xfId="0" applyFont="1" applyBorder="1" applyAlignment="1" applyProtection="1">
      <alignment horizontal="left" vertical="center"/>
      <protection/>
    </xf>
    <xf numFmtId="39" fontId="16" fillId="0" borderId="34" xfId="0" applyNumberFormat="1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7" fillId="0" borderId="55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center"/>
    </xf>
    <xf numFmtId="2" fontId="9" fillId="0" borderId="58" xfId="0" applyNumberFormat="1" applyFont="1" applyBorder="1" applyAlignment="1">
      <alignment horizontal="center" vertical="center"/>
    </xf>
    <xf numFmtId="167" fontId="9" fillId="0" borderId="58" xfId="0" applyNumberFormat="1" applyFont="1" applyBorder="1" applyAlignment="1">
      <alignment horizontal="right" vertical="center"/>
    </xf>
    <xf numFmtId="39" fontId="9" fillId="0" borderId="58" xfId="0" applyNumberFormat="1" applyFont="1" applyBorder="1" applyAlignment="1">
      <alignment horizontal="right" vertical="center"/>
    </xf>
    <xf numFmtId="0" fontId="0" fillId="0" borderId="59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center"/>
    </xf>
    <xf numFmtId="2" fontId="9" fillId="0" borderId="57" xfId="0" applyNumberFormat="1" applyFont="1" applyBorder="1" applyAlignment="1">
      <alignment horizontal="center" vertical="center"/>
    </xf>
    <xf numFmtId="167" fontId="9" fillId="0" borderId="57" xfId="0" applyNumberFormat="1" applyFont="1" applyBorder="1" applyAlignment="1">
      <alignment horizontal="right" vertical="center"/>
    </xf>
    <xf numFmtId="39" fontId="9" fillId="0" borderId="57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6" fillId="0" borderId="39" xfId="0" applyFont="1" applyBorder="1" applyAlignment="1">
      <alignment horizontal="left" vertical="center"/>
    </xf>
    <xf numFmtId="2" fontId="9" fillId="0" borderId="39" xfId="0" applyNumberFormat="1" applyFont="1" applyBorder="1" applyAlignment="1">
      <alignment horizontal="right" vertical="center"/>
    </xf>
    <xf numFmtId="167" fontId="9" fillId="0" borderId="39" xfId="0" applyNumberFormat="1" applyFont="1" applyBorder="1" applyAlignment="1">
      <alignment horizontal="right" vertical="center"/>
    </xf>
    <xf numFmtId="2" fontId="9" fillId="0" borderId="39" xfId="0" applyNumberFormat="1" applyFont="1" applyBorder="1" applyAlignment="1">
      <alignment horizontal="left" vertical="center"/>
    </xf>
    <xf numFmtId="39" fontId="16" fillId="0" borderId="39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left" vertical="top"/>
    </xf>
    <xf numFmtId="0" fontId="15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center"/>
    </xf>
    <xf numFmtId="167" fontId="3" fillId="0" borderId="34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1" xfId="0" applyFont="1" applyBorder="1" applyAlignment="1">
      <alignment horizontal="left"/>
    </xf>
    <xf numFmtId="0" fontId="3" fillId="0" borderId="57" xfId="0" applyFont="1" applyBorder="1" applyAlignment="1">
      <alignment horizontal="left" vertical="top"/>
    </xf>
    <xf numFmtId="39" fontId="1" fillId="0" borderId="51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top"/>
    </xf>
    <xf numFmtId="0" fontId="3" fillId="0" borderId="55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39" fontId="1" fillId="0" borderId="55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7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>
      <alignment horizontal="left"/>
      <protection/>
    </xf>
    <xf numFmtId="0" fontId="4" fillId="34" borderId="63" xfId="0" applyFont="1" applyFill="1" applyBorder="1" applyAlignment="1" applyProtection="1">
      <alignment horizontal="center" vertical="center"/>
      <protection/>
    </xf>
    <xf numFmtId="0" fontId="18" fillId="0" borderId="64" xfId="0" applyFont="1" applyBorder="1" applyAlignment="1" applyProtection="1">
      <alignment horizontal="left" wrapText="1"/>
      <protection/>
    </xf>
    <xf numFmtId="39" fontId="18" fillId="0" borderId="64" xfId="0" applyNumberFormat="1" applyFont="1" applyBorder="1" applyAlignment="1" applyProtection="1">
      <alignment horizontal="right"/>
      <protection/>
    </xf>
    <xf numFmtId="0" fontId="19" fillId="0" borderId="64" xfId="0" applyFont="1" applyBorder="1" applyAlignment="1" applyProtection="1">
      <alignment horizontal="left" wrapText="1"/>
      <protection/>
    </xf>
    <xf numFmtId="39" fontId="19" fillId="0" borderId="64" xfId="0" applyNumberFormat="1" applyFont="1" applyBorder="1" applyAlignment="1" applyProtection="1">
      <alignment horizontal="right"/>
      <protection/>
    </xf>
    <xf numFmtId="39" fontId="19" fillId="0" borderId="11" xfId="0" applyNumberFormat="1" applyFont="1" applyBorder="1" applyAlignment="1" applyProtection="1">
      <alignment horizontal="right"/>
      <protection/>
    </xf>
    <xf numFmtId="2" fontId="19" fillId="0" borderId="64" xfId="0" applyNumberFormat="1" applyFont="1" applyBorder="1" applyAlignment="1" applyProtection="1">
      <alignment horizontal="right"/>
      <protection/>
    </xf>
    <xf numFmtId="0" fontId="20" fillId="0" borderId="64" xfId="0" applyFont="1" applyBorder="1" applyAlignment="1">
      <alignment horizontal="left" wrapText="1"/>
    </xf>
    <xf numFmtId="39" fontId="20" fillId="0" borderId="64" xfId="0" applyNumberFormat="1" applyFont="1" applyBorder="1" applyAlignment="1">
      <alignment horizontal="right"/>
    </xf>
    <xf numFmtId="39" fontId="20" fillId="0" borderId="11" xfId="0" applyNumberFormat="1" applyFont="1" applyBorder="1" applyAlignment="1">
      <alignment horizontal="right"/>
    </xf>
    <xf numFmtId="2" fontId="20" fillId="0" borderId="64" xfId="0" applyNumberFormat="1" applyFont="1" applyBorder="1" applyAlignment="1">
      <alignment horizontal="right"/>
    </xf>
    <xf numFmtId="0" fontId="21" fillId="0" borderId="65" xfId="0" applyFont="1" applyBorder="1" applyAlignment="1" applyProtection="1">
      <alignment horizontal="left" wrapText="1"/>
      <protection/>
    </xf>
    <xf numFmtId="0" fontId="22" fillId="0" borderId="65" xfId="0" applyFont="1" applyBorder="1" applyAlignment="1" applyProtection="1">
      <alignment horizontal="left" wrapText="1"/>
      <protection/>
    </xf>
    <xf numFmtId="39" fontId="22" fillId="0" borderId="65" xfId="0" applyNumberFormat="1" applyFont="1" applyBorder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/>
      <protection/>
    </xf>
    <xf numFmtId="37" fontId="7" fillId="0" borderId="0" xfId="0" applyNumberFormat="1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168" fontId="9" fillId="0" borderId="0" xfId="0" applyNumberFormat="1" applyFont="1" applyAlignment="1" applyProtection="1">
      <alignment horizontal="right" vertical="top"/>
      <protection/>
    </xf>
    <xf numFmtId="39" fontId="11" fillId="0" borderId="0" xfId="0" applyNumberFormat="1" applyFont="1" applyAlignment="1" applyProtection="1">
      <alignment horizontal="right" vertical="top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 vertical="top" wrapText="1"/>
      <protection/>
    </xf>
    <xf numFmtId="168" fontId="24" fillId="0" borderId="0" xfId="0" applyNumberFormat="1" applyFont="1" applyAlignment="1" applyProtection="1">
      <alignment horizontal="right" vertical="top"/>
      <protection/>
    </xf>
    <xf numFmtId="39" fontId="24" fillId="0" borderId="0" xfId="0" applyNumberFormat="1" applyFont="1" applyAlignment="1" applyProtection="1">
      <alignment horizontal="right" vertical="top"/>
      <protection/>
    </xf>
    <xf numFmtId="0" fontId="9" fillId="35" borderId="63" xfId="0" applyFont="1" applyFill="1" applyBorder="1" applyAlignment="1" applyProtection="1">
      <alignment horizontal="center" vertical="center" wrapText="1"/>
      <protection/>
    </xf>
    <xf numFmtId="37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168" fontId="25" fillId="0" borderId="0" xfId="0" applyNumberFormat="1" applyFont="1" applyAlignment="1">
      <alignment horizontal="right"/>
    </xf>
    <xf numFmtId="39" fontId="25" fillId="0" borderId="0" xfId="0" applyNumberFormat="1" applyFont="1" applyAlignment="1">
      <alignment horizontal="right"/>
    </xf>
    <xf numFmtId="37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wrapText="1"/>
    </xf>
    <xf numFmtId="168" fontId="26" fillId="0" borderId="0" xfId="0" applyNumberFormat="1" applyFont="1" applyAlignment="1">
      <alignment horizontal="right"/>
    </xf>
    <xf numFmtId="39" fontId="26" fillId="0" borderId="0" xfId="0" applyNumberFormat="1" applyFont="1" applyAlignment="1">
      <alignment horizontal="right"/>
    </xf>
    <xf numFmtId="37" fontId="9" fillId="0" borderId="64" xfId="0" applyNumberFormat="1" applyFont="1" applyBorder="1" applyAlignment="1">
      <alignment horizontal="right"/>
    </xf>
    <xf numFmtId="0" fontId="9" fillId="0" borderId="64" xfId="0" applyFont="1" applyBorder="1" applyAlignment="1">
      <alignment horizontal="left" wrapText="1"/>
    </xf>
    <xf numFmtId="168" fontId="9" fillId="0" borderId="64" xfId="0" applyNumberFormat="1" applyFont="1" applyBorder="1" applyAlignment="1">
      <alignment horizontal="right"/>
    </xf>
    <xf numFmtId="39" fontId="9" fillId="0" borderId="64" xfId="0" applyNumberFormat="1" applyFont="1" applyBorder="1" applyAlignment="1">
      <alignment horizontal="right"/>
    </xf>
    <xf numFmtId="37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 wrapText="1"/>
    </xf>
    <xf numFmtId="168" fontId="27" fillId="0" borderId="0" xfId="0" applyNumberFormat="1" applyFont="1" applyAlignment="1">
      <alignment horizontal="right"/>
    </xf>
    <xf numFmtId="39" fontId="27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37" fontId="28" fillId="0" borderId="64" xfId="0" applyNumberFormat="1" applyFont="1" applyBorder="1" applyAlignment="1">
      <alignment horizontal="right"/>
    </xf>
    <xf numFmtId="0" fontId="28" fillId="0" borderId="64" xfId="0" applyFont="1" applyBorder="1" applyAlignment="1">
      <alignment horizontal="left" wrapText="1"/>
    </xf>
    <xf numFmtId="168" fontId="28" fillId="0" borderId="64" xfId="0" applyNumberFormat="1" applyFont="1" applyBorder="1" applyAlignment="1">
      <alignment horizontal="right"/>
    </xf>
    <xf numFmtId="39" fontId="28" fillId="0" borderId="64" xfId="0" applyNumberFormat="1" applyFont="1" applyBorder="1" applyAlignment="1">
      <alignment horizontal="right"/>
    </xf>
    <xf numFmtId="37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168" fontId="29" fillId="0" borderId="0" xfId="0" applyNumberFormat="1" applyFont="1" applyAlignment="1">
      <alignment horizontal="right" vertical="center"/>
    </xf>
    <xf numFmtId="39" fontId="29" fillId="0" borderId="0" xfId="0" applyNumberFormat="1" applyFont="1" applyAlignment="1">
      <alignment horizontal="right" vertical="center"/>
    </xf>
    <xf numFmtId="14" fontId="9" fillId="33" borderId="0" xfId="0" applyNumberFormat="1" applyFont="1" applyFill="1" applyAlignment="1" applyProtection="1">
      <alignment horizontal="left"/>
      <protection/>
    </xf>
    <xf numFmtId="0" fontId="20" fillId="0" borderId="64" xfId="0" applyFont="1" applyFill="1" applyBorder="1" applyAlignment="1">
      <alignment horizontal="left" wrapText="1"/>
    </xf>
    <xf numFmtId="39" fontId="20" fillId="0" borderId="64" xfId="0" applyNumberFormat="1" applyFont="1" applyFill="1" applyBorder="1" applyAlignment="1">
      <alignment horizontal="right"/>
    </xf>
    <xf numFmtId="39" fontId="20" fillId="0" borderId="11" xfId="0" applyNumberFormat="1" applyFont="1" applyFill="1" applyBorder="1" applyAlignment="1">
      <alignment horizontal="right"/>
    </xf>
    <xf numFmtId="2" fontId="20" fillId="0" borderId="64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4" fillId="34" borderId="63" xfId="0" applyFont="1" applyFill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left" vertical="top"/>
      <protection/>
    </xf>
    <xf numFmtId="37" fontId="9" fillId="0" borderId="64" xfId="0" applyNumberFormat="1" applyFont="1" applyBorder="1" applyAlignment="1">
      <alignment horizontal="center"/>
    </xf>
    <xf numFmtId="37" fontId="28" fillId="0" borderId="64" xfId="0" applyNumberFormat="1" applyFont="1" applyBorder="1" applyAlignment="1">
      <alignment horizontal="center"/>
    </xf>
    <xf numFmtId="37" fontId="9" fillId="0" borderId="64" xfId="0" applyNumberFormat="1" applyFont="1" applyBorder="1" applyAlignment="1">
      <alignment/>
    </xf>
    <xf numFmtId="0" fontId="9" fillId="0" borderId="30" xfId="0" applyFont="1" applyBorder="1" applyAlignment="1">
      <alignment horizontal="left" wrapText="1"/>
    </xf>
    <xf numFmtId="0" fontId="28" fillId="0" borderId="30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28" fillId="0" borderId="32" xfId="0" applyFont="1" applyBorder="1" applyAlignment="1">
      <alignment horizontal="left" wrapText="1"/>
    </xf>
    <xf numFmtId="0" fontId="28" fillId="0" borderId="66" xfId="0" applyFont="1" applyBorder="1" applyAlignment="1">
      <alignment horizontal="left" wrapText="1"/>
    </xf>
    <xf numFmtId="0" fontId="9" fillId="0" borderId="67" xfId="0" applyFont="1" applyBorder="1" applyAlignment="1">
      <alignment horizontal="left" wrapText="1"/>
    </xf>
    <xf numFmtId="49" fontId="0" fillId="0" borderId="68" xfId="0" applyNumberFormat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68" xfId="0" applyBorder="1" applyAlignment="1" applyProtection="1">
      <alignment vertical="center"/>
      <protection/>
    </xf>
    <xf numFmtId="0" fontId="30" fillId="0" borderId="68" xfId="0" applyFont="1" applyBorder="1" applyAlignment="1" applyProtection="1">
      <alignment horizontal="left" vertical="center" wrapText="1"/>
      <protection/>
    </xf>
    <xf numFmtId="49" fontId="73" fillId="0" borderId="68" xfId="0" applyNumberFormat="1" applyFont="1" applyBorder="1" applyAlignment="1">
      <alignment horizontal="left" vertical="center" wrapText="1"/>
    </xf>
    <xf numFmtId="0" fontId="73" fillId="0" borderId="68" xfId="0" applyFont="1" applyBorder="1" applyAlignment="1">
      <alignment horizontal="left" vertical="center" wrapText="1"/>
    </xf>
    <xf numFmtId="49" fontId="3" fillId="0" borderId="68" xfId="0" applyNumberFormat="1" applyFont="1" applyBorder="1" applyAlignment="1">
      <alignment horizontal="left" vertical="center" wrapText="1"/>
    </xf>
    <xf numFmtId="0" fontId="3" fillId="0" borderId="68" xfId="0" applyFont="1" applyBorder="1" applyAlignment="1" applyProtection="1">
      <alignment vertical="center"/>
      <protection/>
    </xf>
    <xf numFmtId="39" fontId="9" fillId="0" borderId="32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0" fontId="0" fillId="0" borderId="69" xfId="0" applyBorder="1" applyAlignment="1" applyProtection="1">
      <alignment vertical="center"/>
      <protection/>
    </xf>
    <xf numFmtId="0" fontId="30" fillId="0" borderId="69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>
      <alignment horizontal="left" wrapText="1"/>
    </xf>
    <xf numFmtId="168" fontId="9" fillId="0" borderId="66" xfId="0" applyNumberFormat="1" applyFont="1" applyBorder="1" applyAlignment="1">
      <alignment horizontal="right"/>
    </xf>
    <xf numFmtId="168" fontId="9" fillId="0" borderId="67" xfId="0" applyNumberFormat="1" applyFont="1" applyBorder="1" applyAlignment="1">
      <alignment horizontal="right"/>
    </xf>
    <xf numFmtId="0" fontId="0" fillId="0" borderId="68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171" fontId="0" fillId="0" borderId="68" xfId="0" applyNumberFormat="1" applyBorder="1" applyAlignment="1">
      <alignment vertical="center"/>
    </xf>
    <xf numFmtId="0" fontId="73" fillId="0" borderId="68" xfId="0" applyFont="1" applyBorder="1" applyAlignment="1">
      <alignment horizontal="center" vertical="center"/>
    </xf>
    <xf numFmtId="0" fontId="73" fillId="0" borderId="68" xfId="0" applyFont="1" applyBorder="1" applyAlignment="1">
      <alignment horizontal="center" vertical="center" wrapText="1"/>
    </xf>
    <xf numFmtId="171" fontId="73" fillId="0" borderId="68" xfId="0" applyNumberFormat="1" applyFont="1" applyBorder="1" applyAlignment="1">
      <alignment vertical="center"/>
    </xf>
    <xf numFmtId="0" fontId="9" fillId="0" borderId="70" xfId="0" applyNumberFormat="1" applyFont="1" applyBorder="1" applyAlignment="1" applyProtection="1">
      <alignment horizontal="left" wrapText="1"/>
      <protection/>
    </xf>
    <xf numFmtId="0" fontId="74" fillId="0" borderId="64" xfId="0" applyFont="1" applyBorder="1" applyAlignment="1">
      <alignment horizontal="left" wrapText="1"/>
    </xf>
    <xf numFmtId="39" fontId="74" fillId="0" borderId="64" xfId="0" applyNumberFormat="1" applyFont="1" applyBorder="1" applyAlignment="1">
      <alignment horizontal="right"/>
    </xf>
    <xf numFmtId="39" fontId="74" fillId="0" borderId="11" xfId="0" applyNumberFormat="1" applyFont="1" applyBorder="1" applyAlignment="1">
      <alignment horizontal="right"/>
    </xf>
    <xf numFmtId="2" fontId="74" fillId="0" borderId="64" xfId="0" applyNumberFormat="1" applyFont="1" applyBorder="1" applyAlignment="1">
      <alignment horizontal="right"/>
    </xf>
    <xf numFmtId="0" fontId="75" fillId="0" borderId="0" xfId="0" applyFont="1" applyAlignment="1">
      <alignment horizontal="left" vertical="top"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top"/>
      <protection/>
    </xf>
    <xf numFmtId="0" fontId="7" fillId="0" borderId="61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65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left" vertical="center" wrapText="1"/>
      <protection/>
    </xf>
    <xf numFmtId="0" fontId="9" fillId="0" borderId="50" xfId="0" applyFont="1" applyBorder="1" applyAlignment="1" applyProtection="1">
      <alignment horizontal="left" vertical="center"/>
      <protection/>
    </xf>
    <xf numFmtId="0" fontId="9" fillId="0" borderId="49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5" fillId="0" borderId="50" xfId="0" applyFont="1" applyBorder="1" applyAlignment="1" applyProtection="1">
      <alignment horizontal="left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0" fontId="9" fillId="0" borderId="63" xfId="0" applyFont="1" applyBorder="1" applyAlignment="1" applyProtection="1">
      <alignment horizontal="left" vertical="center" wrapText="1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39" fontId="9" fillId="0" borderId="58" xfId="0" applyNumberFormat="1" applyFont="1" applyBorder="1" applyAlignment="1">
      <alignment horizontal="right" vertical="center"/>
    </xf>
    <xf numFmtId="39" fontId="9" fillId="0" borderId="57" xfId="0" applyNumberFormat="1" applyFont="1" applyBorder="1" applyAlignment="1">
      <alignment horizontal="right" vertical="center"/>
    </xf>
    <xf numFmtId="0" fontId="9" fillId="0" borderId="26" xfId="0" applyFont="1" applyBorder="1" applyAlignment="1" applyProtection="1">
      <alignment horizontal="left" vertical="center"/>
      <protection/>
    </xf>
    <xf numFmtId="14" fontId="9" fillId="0" borderId="26" xfId="0" applyNumberFormat="1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0" fillId="0" borderId="71" xfId="0" applyNumberFormat="1" applyBorder="1" applyAlignment="1" applyProtection="1">
      <alignment vertical="center"/>
      <protection/>
    </xf>
    <xf numFmtId="49" fontId="0" fillId="0" borderId="71" xfId="0" applyNumberFormat="1" applyBorder="1" applyAlignment="1" applyProtection="1">
      <alignment vertical="center"/>
      <protection/>
    </xf>
    <xf numFmtId="0" fontId="0" fillId="0" borderId="71" xfId="0" applyBorder="1" applyAlignment="1" applyProtection="1">
      <alignment vertical="center"/>
      <protection/>
    </xf>
    <xf numFmtId="0" fontId="0" fillId="0" borderId="72" xfId="0" applyBorder="1" applyAlignment="1" applyProtection="1">
      <alignment vertical="center"/>
      <protection/>
    </xf>
    <xf numFmtId="0" fontId="0" fillId="36" borderId="68" xfId="0" applyFill="1" applyBorder="1" applyAlignment="1" applyProtection="1">
      <alignment/>
      <protection/>
    </xf>
    <xf numFmtId="49" fontId="0" fillId="36" borderId="71" xfId="0" applyNumberFormat="1" applyFill="1" applyBorder="1" applyAlignment="1" applyProtection="1">
      <alignment/>
      <protection/>
    </xf>
    <xf numFmtId="0" fontId="0" fillId="36" borderId="71" xfId="0" applyFill="1" applyBorder="1" applyAlignment="1" applyProtection="1">
      <alignment/>
      <protection/>
    </xf>
    <xf numFmtId="0" fontId="0" fillId="36" borderId="72" xfId="0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6" borderId="69" xfId="0" applyFill="1" applyBorder="1" applyAlignment="1" applyProtection="1">
      <alignment/>
      <protection/>
    </xf>
    <xf numFmtId="49" fontId="0" fillId="36" borderId="69" xfId="0" applyNumberFormat="1" applyFill="1" applyBorder="1" applyAlignment="1" applyProtection="1">
      <alignment/>
      <protection/>
    </xf>
    <xf numFmtId="0" fontId="0" fillId="36" borderId="73" xfId="0" applyFill="1" applyBorder="1" applyAlignment="1" applyProtection="1">
      <alignment/>
      <protection/>
    </xf>
    <xf numFmtId="0" fontId="0" fillId="36" borderId="69" xfId="0" applyFill="1" applyBorder="1" applyAlignment="1" applyProtection="1">
      <alignment wrapText="1"/>
      <protection/>
    </xf>
    <xf numFmtId="0" fontId="0" fillId="36" borderId="74" xfId="0" applyFill="1" applyBorder="1" applyAlignment="1" applyProtection="1">
      <alignment vertical="top"/>
      <protection/>
    </xf>
    <xf numFmtId="49" fontId="0" fillId="36" borderId="74" xfId="0" applyNumberFormat="1" applyFill="1" applyBorder="1" applyAlignment="1" applyProtection="1">
      <alignment vertical="top"/>
      <protection/>
    </xf>
    <xf numFmtId="49" fontId="0" fillId="36" borderId="68" xfId="0" applyNumberFormat="1" applyFill="1" applyBorder="1" applyAlignment="1" applyProtection="1">
      <alignment vertical="top"/>
      <protection/>
    </xf>
    <xf numFmtId="0" fontId="0" fillId="36" borderId="68" xfId="0" applyFill="1" applyBorder="1" applyAlignment="1" applyProtection="1">
      <alignment vertical="top"/>
      <protection/>
    </xf>
    <xf numFmtId="172" fontId="0" fillId="36" borderId="68" xfId="0" applyNumberFormat="1" applyFill="1" applyBorder="1" applyAlignment="1" applyProtection="1">
      <alignment vertical="top"/>
      <protection/>
    </xf>
    <xf numFmtId="4" fontId="0" fillId="36" borderId="68" xfId="0" applyNumberFormat="1" applyFill="1" applyBorder="1" applyAlignment="1" applyProtection="1">
      <alignment vertical="top"/>
      <protection/>
    </xf>
    <xf numFmtId="0" fontId="9" fillId="0" borderId="75" xfId="0" applyFont="1" applyBorder="1" applyAlignment="1" applyProtection="1">
      <alignment vertical="top"/>
      <protection/>
    </xf>
    <xf numFmtId="0" fontId="9" fillId="0" borderId="70" xfId="0" applyFont="1" applyBorder="1" applyAlignment="1" applyProtection="1">
      <alignment horizontal="left" vertical="top" wrapText="1"/>
      <protection/>
    </xf>
    <xf numFmtId="0" fontId="9" fillId="0" borderId="70" xfId="0" applyFont="1" applyBorder="1" applyAlignment="1" applyProtection="1">
      <alignment vertical="top" shrinkToFit="1"/>
      <protection/>
    </xf>
    <xf numFmtId="172" fontId="9" fillId="0" borderId="70" xfId="0" applyNumberFormat="1" applyFont="1" applyBorder="1" applyAlignment="1" applyProtection="1">
      <alignment vertical="top" shrinkToFit="1"/>
      <protection/>
    </xf>
    <xf numFmtId="4" fontId="9" fillId="0" borderId="70" xfId="0" applyNumberFormat="1" applyFont="1" applyBorder="1" applyAlignment="1" applyProtection="1">
      <alignment vertical="top" shrinkToFit="1"/>
      <protection/>
    </xf>
    <xf numFmtId="0" fontId="9" fillId="0" borderId="75" xfId="0" applyFont="1" applyBorder="1" applyAlignment="1" applyProtection="1">
      <alignment vertical="top" shrinkToFit="1"/>
      <protection/>
    </xf>
    <xf numFmtId="0" fontId="9" fillId="0" borderId="0" xfId="0" applyFont="1" applyAlignment="1" applyProtection="1">
      <alignment/>
      <protection/>
    </xf>
    <xf numFmtId="0" fontId="53" fillId="0" borderId="70" xfId="0" applyFont="1" applyBorder="1" applyAlignment="1" applyProtection="1" quotePrefix="1">
      <alignment horizontal="left" vertical="top" wrapText="1"/>
      <protection/>
    </xf>
    <xf numFmtId="0" fontId="53" fillId="0" borderId="70" xfId="0" applyFont="1" applyBorder="1" applyAlignment="1" applyProtection="1">
      <alignment vertical="top" wrapText="1" shrinkToFit="1"/>
      <protection/>
    </xf>
    <xf numFmtId="172" fontId="53" fillId="0" borderId="70" xfId="0" applyNumberFormat="1" applyFont="1" applyBorder="1" applyAlignment="1" applyProtection="1">
      <alignment vertical="top" wrapText="1" shrinkToFit="1"/>
      <protection/>
    </xf>
    <xf numFmtId="0" fontId="0" fillId="36" borderId="76" xfId="0" applyFill="1" applyBorder="1" applyAlignment="1" applyProtection="1">
      <alignment vertical="top"/>
      <protection/>
    </xf>
    <xf numFmtId="0" fontId="0" fillId="36" borderId="77" xfId="0" applyFill="1" applyBorder="1" applyAlignment="1" applyProtection="1">
      <alignment horizontal="left" vertical="top" wrapText="1"/>
      <protection/>
    </xf>
    <xf numFmtId="0" fontId="0" fillId="36" borderId="77" xfId="0" applyFill="1" applyBorder="1" applyAlignment="1" applyProtection="1">
      <alignment vertical="top" shrinkToFit="1"/>
      <protection/>
    </xf>
    <xf numFmtId="172" fontId="0" fillId="36" borderId="77" xfId="0" applyNumberFormat="1" applyFill="1" applyBorder="1" applyAlignment="1" applyProtection="1">
      <alignment vertical="top" shrinkToFit="1"/>
      <protection/>
    </xf>
    <xf numFmtId="4" fontId="0" fillId="36" borderId="77" xfId="0" applyNumberFormat="1" applyFill="1" applyBorder="1" applyAlignment="1" applyProtection="1">
      <alignment vertical="top" shrinkToFit="1"/>
      <protection/>
    </xf>
    <xf numFmtId="0" fontId="0" fillId="36" borderId="76" xfId="0" applyFill="1" applyBorder="1" applyAlignment="1" applyProtection="1">
      <alignment vertical="top" shrinkToFit="1"/>
      <protection/>
    </xf>
    <xf numFmtId="0" fontId="54" fillId="0" borderId="75" xfId="0" applyFont="1" applyBorder="1" applyAlignment="1" applyProtection="1">
      <alignment horizontal="left" vertical="top" wrapText="1"/>
      <protection/>
    </xf>
    <xf numFmtId="0" fontId="54" fillId="0" borderId="0" xfId="0" applyFont="1" applyAlignment="1" applyProtection="1">
      <alignment vertical="top" wrapText="1" shrinkToFit="1"/>
      <protection/>
    </xf>
    <xf numFmtId="172" fontId="54" fillId="0" borderId="0" xfId="0" applyNumberFormat="1" applyFont="1" applyAlignment="1" applyProtection="1">
      <alignment vertical="top" wrapText="1" shrinkToFit="1"/>
      <protection/>
    </xf>
    <xf numFmtId="4" fontId="54" fillId="0" borderId="0" xfId="0" applyNumberFormat="1" applyFont="1" applyAlignment="1" applyProtection="1">
      <alignment vertical="top" wrapText="1" shrinkToFit="1"/>
      <protection/>
    </xf>
    <xf numFmtId="4" fontId="54" fillId="0" borderId="78" xfId="0" applyNumberFormat="1" applyFont="1" applyBorder="1" applyAlignment="1" applyProtection="1">
      <alignment vertical="top" wrapText="1" shrinkToFit="1"/>
      <protection/>
    </xf>
    <xf numFmtId="49" fontId="55" fillId="0" borderId="0" xfId="0" applyNumberFormat="1" applyFont="1" applyAlignment="1" applyProtection="1">
      <alignment wrapText="1"/>
      <protection/>
    </xf>
    <xf numFmtId="0" fontId="9" fillId="0" borderId="76" xfId="0" applyFont="1" applyBorder="1" applyAlignment="1" applyProtection="1">
      <alignment vertical="top"/>
      <protection/>
    </xf>
    <xf numFmtId="0" fontId="9" fillId="0" borderId="77" xfId="0" applyFont="1" applyBorder="1" applyAlignment="1" applyProtection="1">
      <alignment horizontal="left" vertical="top" wrapText="1"/>
      <protection/>
    </xf>
    <xf numFmtId="0" fontId="9" fillId="0" borderId="77" xfId="0" applyFont="1" applyBorder="1" applyAlignment="1" applyProtection="1">
      <alignment vertical="top" shrinkToFit="1"/>
      <protection/>
    </xf>
    <xf numFmtId="172" fontId="9" fillId="0" borderId="77" xfId="0" applyNumberFormat="1" applyFont="1" applyBorder="1" applyAlignment="1" applyProtection="1">
      <alignment vertical="top" shrinkToFit="1"/>
      <protection/>
    </xf>
    <xf numFmtId="4" fontId="9" fillId="0" borderId="77" xfId="0" applyNumberFormat="1" applyFont="1" applyBorder="1" applyAlignment="1" applyProtection="1">
      <alignment vertical="top" shrinkToFit="1"/>
      <protection/>
    </xf>
    <xf numFmtId="0" fontId="9" fillId="0" borderId="76" xfId="0" applyFont="1" applyBorder="1" applyAlignment="1" applyProtection="1">
      <alignment vertical="top" shrinkToFit="1"/>
      <protection/>
    </xf>
    <xf numFmtId="0" fontId="0" fillId="0" borderId="0" xfId="0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Alignment="1" applyProtection="1">
      <alignment horizontal="left" vertical="top" wrapText="1"/>
      <protection/>
    </xf>
    <xf numFmtId="49" fontId="0" fillId="0" borderId="0" xfId="0" applyNumberFormat="1" applyAlignment="1" applyProtection="1">
      <alignment horizontal="left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zoomScalePageLayoutView="0" workbookViewId="0" topLeftCell="A1">
      <pane ySplit="3" topLeftCell="A16" activePane="bottomLeft" state="frozen"/>
      <selection pane="topLeft" activeCell="A1" sqref="A1"/>
      <selection pane="bottomLeft" activeCell="E28" sqref="E28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8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20" width="12.16015625" style="1" bestFit="1" customWidth="1"/>
    <col min="21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47" t="s">
        <v>663</v>
      </c>
      <c r="F5" s="248"/>
      <c r="G5" s="248"/>
      <c r="H5" s="248"/>
      <c r="I5" s="248"/>
      <c r="J5" s="248"/>
      <c r="K5" s="248"/>
      <c r="L5" s="249"/>
      <c r="M5" s="17"/>
      <c r="N5" s="17"/>
      <c r="O5" s="278" t="s">
        <v>2</v>
      </c>
      <c r="P5" s="278"/>
      <c r="Q5" s="18"/>
      <c r="R5" s="19"/>
      <c r="S5" s="20"/>
    </row>
    <row r="6" spans="1:19" s="2" customFormat="1" ht="24.75" customHeight="1">
      <c r="A6" s="16"/>
      <c r="B6" s="17"/>
      <c r="C6" s="17"/>
      <c r="D6" s="17"/>
      <c r="E6" s="250"/>
      <c r="F6" s="251"/>
      <c r="G6" s="251"/>
      <c r="H6" s="251"/>
      <c r="I6" s="251"/>
      <c r="J6" s="251"/>
      <c r="K6" s="251"/>
      <c r="L6" s="252"/>
      <c r="M6" s="17"/>
      <c r="N6" s="17"/>
      <c r="O6" s="278" t="s">
        <v>3</v>
      </c>
      <c r="P6" s="278"/>
      <c r="Q6" s="21"/>
      <c r="R6" s="20"/>
      <c r="S6" s="20"/>
    </row>
    <row r="7" spans="1:19" s="2" customFormat="1" ht="24.75" customHeight="1">
      <c r="A7" s="16"/>
      <c r="B7" s="22"/>
      <c r="C7" s="17"/>
      <c r="D7" s="17"/>
      <c r="E7" s="253"/>
      <c r="F7" s="254"/>
      <c r="G7" s="254"/>
      <c r="H7" s="254"/>
      <c r="I7" s="254"/>
      <c r="J7" s="254"/>
      <c r="K7" s="254"/>
      <c r="L7" s="255"/>
      <c r="M7" s="17"/>
      <c r="N7" s="17"/>
      <c r="O7" s="278" t="s">
        <v>4</v>
      </c>
      <c r="P7" s="278"/>
      <c r="Q7" s="23" t="s">
        <v>667</v>
      </c>
      <c r="R7" s="24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78" t="s">
        <v>5</v>
      </c>
      <c r="P8" s="278"/>
      <c r="Q8" s="17" t="s">
        <v>6</v>
      </c>
      <c r="R8" s="17"/>
      <c r="S8" s="20"/>
    </row>
    <row r="9" spans="1:19" s="2" customFormat="1" ht="24.75" customHeight="1">
      <c r="A9" s="16"/>
      <c r="B9" s="17" t="s">
        <v>7</v>
      </c>
      <c r="C9" s="17"/>
      <c r="D9" s="17"/>
      <c r="E9" s="256" t="s">
        <v>664</v>
      </c>
      <c r="F9" s="257"/>
      <c r="G9" s="257"/>
      <c r="H9" s="257"/>
      <c r="I9" s="257"/>
      <c r="J9" s="257"/>
      <c r="K9" s="257"/>
      <c r="L9" s="258"/>
      <c r="M9" s="17"/>
      <c r="N9" s="17"/>
      <c r="O9" s="274">
        <v>2353334</v>
      </c>
      <c r="P9" s="279"/>
      <c r="Q9" s="274"/>
      <c r="R9" s="275"/>
      <c r="S9" s="20"/>
    </row>
    <row r="10" spans="1:19" s="2" customFormat="1" ht="24.75" customHeight="1">
      <c r="A10" s="16"/>
      <c r="B10" s="17" t="s">
        <v>8</v>
      </c>
      <c r="C10" s="17"/>
      <c r="D10" s="17"/>
      <c r="E10" s="259" t="s">
        <v>665</v>
      </c>
      <c r="F10" s="260"/>
      <c r="G10" s="260"/>
      <c r="H10" s="260"/>
      <c r="I10" s="260"/>
      <c r="J10" s="260"/>
      <c r="K10" s="260"/>
      <c r="L10" s="261"/>
      <c r="M10" s="17"/>
      <c r="N10" s="17"/>
      <c r="O10" s="274">
        <v>28167325</v>
      </c>
      <c r="P10" s="279"/>
      <c r="Q10" s="25"/>
      <c r="R10" s="26"/>
      <c r="S10" s="20"/>
    </row>
    <row r="11" spans="1:19" s="2" customFormat="1" ht="24.75" customHeight="1">
      <c r="A11" s="16"/>
      <c r="B11" s="17" t="s">
        <v>9</v>
      </c>
      <c r="C11" s="17"/>
      <c r="D11" s="17"/>
      <c r="E11" s="259" t="s">
        <v>665</v>
      </c>
      <c r="F11" s="260"/>
      <c r="G11" s="260"/>
      <c r="H11" s="260"/>
      <c r="I11" s="260"/>
      <c r="J11" s="260"/>
      <c r="K11" s="260"/>
      <c r="L11" s="261"/>
      <c r="M11" s="17"/>
      <c r="N11" s="17"/>
      <c r="O11" s="282">
        <v>28167325</v>
      </c>
      <c r="P11" s="279"/>
      <c r="Q11" s="27"/>
      <c r="R11" s="26"/>
      <c r="S11" s="20"/>
    </row>
    <row r="12" spans="1:19" s="2" customFormat="1" ht="24.75" customHeight="1">
      <c r="A12" s="16"/>
      <c r="B12" s="17" t="s">
        <v>10</v>
      </c>
      <c r="C12" s="17"/>
      <c r="D12" s="17"/>
      <c r="E12" s="262" t="s">
        <v>666</v>
      </c>
      <c r="F12" s="263"/>
      <c r="G12" s="263"/>
      <c r="H12" s="263"/>
      <c r="I12" s="263"/>
      <c r="J12" s="263"/>
      <c r="K12" s="263"/>
      <c r="L12" s="264"/>
      <c r="M12" s="17"/>
      <c r="N12" s="17"/>
      <c r="O12" s="276"/>
      <c r="P12" s="277"/>
      <c r="Q12" s="276"/>
      <c r="R12" s="277"/>
      <c r="S12" s="20"/>
    </row>
    <row r="13" spans="1:19" s="2" customFormat="1" ht="12.75" customHeight="1">
      <c r="A13" s="28"/>
      <c r="B13" s="29"/>
      <c r="C13" s="29"/>
      <c r="D13" s="29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30"/>
      <c r="Q13" s="30"/>
      <c r="R13" s="29"/>
      <c r="S13" s="31"/>
    </row>
    <row r="14" spans="1:19" s="2" customFormat="1" ht="18.75" customHeight="1">
      <c r="A14" s="16"/>
      <c r="B14" s="17"/>
      <c r="C14" s="17"/>
      <c r="D14" s="17"/>
      <c r="E14" s="32" t="s">
        <v>11</v>
      </c>
      <c r="F14" s="17"/>
      <c r="G14" s="17"/>
      <c r="H14" s="17"/>
      <c r="I14" s="17"/>
      <c r="J14" s="17"/>
      <c r="K14" s="17"/>
      <c r="L14" s="17"/>
      <c r="M14" s="17"/>
      <c r="N14" s="17"/>
      <c r="O14" s="268" t="s">
        <v>12</v>
      </c>
      <c r="P14" s="268"/>
      <c r="Q14" s="32"/>
      <c r="R14" s="33"/>
      <c r="S14" s="20"/>
    </row>
    <row r="15" spans="1:19" s="2" customFormat="1" ht="18.75" customHeight="1">
      <c r="A15" s="16"/>
      <c r="B15" s="17"/>
      <c r="C15" s="17"/>
      <c r="D15" s="17"/>
      <c r="E15" s="210">
        <v>2</v>
      </c>
      <c r="F15" s="17"/>
      <c r="G15" s="32"/>
      <c r="H15" s="17"/>
      <c r="I15" s="32"/>
      <c r="J15" s="34"/>
      <c r="K15" s="17"/>
      <c r="L15" s="17"/>
      <c r="M15" s="17"/>
      <c r="N15" s="17"/>
      <c r="O15" s="283">
        <v>44341</v>
      </c>
      <c r="P15" s="279"/>
      <c r="Q15" s="32"/>
      <c r="R15" s="35"/>
      <c r="S15" s="20"/>
    </row>
    <row r="16" spans="1:19" s="2" customFormat="1" ht="9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17"/>
      <c r="P16" s="37"/>
      <c r="Q16" s="37"/>
      <c r="R16" s="37"/>
      <c r="S16" s="38"/>
    </row>
    <row r="17" spans="1:19" s="2" customFormat="1" ht="20.25" customHeight="1">
      <c r="A17" s="39"/>
      <c r="B17" s="40"/>
      <c r="C17" s="40"/>
      <c r="D17" s="40"/>
      <c r="E17" s="41" t="s">
        <v>13</v>
      </c>
      <c r="F17" s="40"/>
      <c r="G17" s="40"/>
      <c r="H17" s="40"/>
      <c r="I17" s="40"/>
      <c r="J17" s="40"/>
      <c r="K17" s="40"/>
      <c r="L17" s="40"/>
      <c r="M17" s="40"/>
      <c r="N17" s="40"/>
      <c r="O17" s="14"/>
      <c r="P17" s="40"/>
      <c r="Q17" s="40"/>
      <c r="R17" s="40"/>
      <c r="S17" s="42"/>
    </row>
    <row r="18" spans="1:19" s="2" customFormat="1" ht="21.75" customHeight="1">
      <c r="A18" s="43" t="s">
        <v>14</v>
      </c>
      <c r="B18" s="44"/>
      <c r="C18" s="44"/>
      <c r="D18" s="45"/>
      <c r="E18" s="46" t="s">
        <v>15</v>
      </c>
      <c r="F18" s="45"/>
      <c r="G18" s="46" t="s">
        <v>16</v>
      </c>
      <c r="H18" s="44"/>
      <c r="I18" s="45"/>
      <c r="J18" s="46" t="s">
        <v>17</v>
      </c>
      <c r="K18" s="44"/>
      <c r="L18" s="46" t="s">
        <v>18</v>
      </c>
      <c r="M18" s="44"/>
      <c r="N18" s="44"/>
      <c r="O18" s="44"/>
      <c r="P18" s="45"/>
      <c r="Q18" s="46" t="s">
        <v>19</v>
      </c>
      <c r="R18" s="44"/>
      <c r="S18" s="47"/>
    </row>
    <row r="19" spans="1:19" s="2" customFormat="1" ht="19.5" customHeight="1">
      <c r="A19" s="48"/>
      <c r="B19" s="49"/>
      <c r="C19" s="49"/>
      <c r="D19" s="50"/>
      <c r="E19" s="51"/>
      <c r="F19" s="52"/>
      <c r="G19" s="53"/>
      <c r="H19" s="49"/>
      <c r="I19" s="50"/>
      <c r="J19" s="51"/>
      <c r="K19" s="54"/>
      <c r="L19" s="53"/>
      <c r="M19" s="49"/>
      <c r="N19" s="49"/>
      <c r="O19" s="55"/>
      <c r="P19" s="50"/>
      <c r="Q19" s="53"/>
      <c r="R19" s="56"/>
      <c r="S19" s="57"/>
    </row>
    <row r="20" spans="1:19" s="2" customFormat="1" ht="20.25" customHeight="1">
      <c r="A20" s="39"/>
      <c r="B20" s="40"/>
      <c r="C20" s="40"/>
      <c r="D20" s="40"/>
      <c r="E20" s="41" t="s">
        <v>20</v>
      </c>
      <c r="F20" s="40"/>
      <c r="G20" s="40"/>
      <c r="H20" s="40"/>
      <c r="I20" s="40"/>
      <c r="J20" s="58" t="s">
        <v>21</v>
      </c>
      <c r="K20" s="40"/>
      <c r="L20" s="40"/>
      <c r="M20" s="40"/>
      <c r="N20" s="40"/>
      <c r="O20" s="37"/>
      <c r="P20" s="40"/>
      <c r="Q20" s="40"/>
      <c r="R20" s="40"/>
      <c r="S20" s="42"/>
    </row>
    <row r="21" spans="1:19" s="2" customFormat="1" ht="19.5" customHeight="1">
      <c r="A21" s="59" t="s">
        <v>22</v>
      </c>
      <c r="B21" s="60"/>
      <c r="C21" s="61" t="s">
        <v>23</v>
      </c>
      <c r="D21" s="62"/>
      <c r="E21" s="62"/>
      <c r="F21" s="63"/>
      <c r="G21" s="59" t="s">
        <v>24</v>
      </c>
      <c r="H21" s="64"/>
      <c r="I21" s="61" t="s">
        <v>25</v>
      </c>
      <c r="J21" s="62"/>
      <c r="K21" s="62"/>
      <c r="L21" s="59" t="s">
        <v>26</v>
      </c>
      <c r="M21" s="64"/>
      <c r="N21" s="61" t="s">
        <v>27</v>
      </c>
      <c r="O21" s="65"/>
      <c r="P21" s="62"/>
      <c r="Q21" s="62"/>
      <c r="R21" s="62"/>
      <c r="S21" s="63"/>
    </row>
    <row r="22" spans="1:19" s="2" customFormat="1" ht="19.5" customHeight="1">
      <c r="A22" s="66" t="s">
        <v>28</v>
      </c>
      <c r="B22" s="67" t="s">
        <v>29</v>
      </c>
      <c r="C22" s="68"/>
      <c r="D22" s="69" t="s">
        <v>30</v>
      </c>
      <c r="E22" s="70">
        <v>0</v>
      </c>
      <c r="F22" s="71"/>
      <c r="G22" s="66" t="s">
        <v>31</v>
      </c>
      <c r="H22" s="72" t="s">
        <v>32</v>
      </c>
      <c r="I22" s="73"/>
      <c r="J22" s="74">
        <v>0</v>
      </c>
      <c r="K22" s="75"/>
      <c r="L22" s="66" t="s">
        <v>33</v>
      </c>
      <c r="M22" s="265" t="s">
        <v>34</v>
      </c>
      <c r="N22" s="266"/>
      <c r="O22" s="266"/>
      <c r="P22" s="266"/>
      <c r="Q22" s="267"/>
      <c r="R22" s="70">
        <v>0</v>
      </c>
      <c r="S22" s="71"/>
    </row>
    <row r="23" spans="1:19" s="2" customFormat="1" ht="19.5" customHeight="1">
      <c r="A23" s="66" t="s">
        <v>35</v>
      </c>
      <c r="B23" s="76"/>
      <c r="C23" s="77"/>
      <c r="D23" s="69" t="s">
        <v>36</v>
      </c>
      <c r="E23" s="70">
        <v>0</v>
      </c>
      <c r="F23" s="71"/>
      <c r="G23" s="66" t="s">
        <v>37</v>
      </c>
      <c r="H23" s="17" t="s">
        <v>38</v>
      </c>
      <c r="I23" s="73"/>
      <c r="J23" s="74">
        <v>0</v>
      </c>
      <c r="K23" s="75"/>
      <c r="L23" s="66" t="s">
        <v>39</v>
      </c>
      <c r="M23" s="260" t="s">
        <v>40</v>
      </c>
      <c r="N23" s="268"/>
      <c r="O23" s="268"/>
      <c r="P23" s="268"/>
      <c r="Q23" s="268"/>
      <c r="R23" s="70">
        <v>0</v>
      </c>
      <c r="S23" s="71"/>
    </row>
    <row r="24" spans="1:19" s="2" customFormat="1" ht="19.5" customHeight="1">
      <c r="A24" s="66" t="s">
        <v>41</v>
      </c>
      <c r="B24" s="67" t="s">
        <v>42</v>
      </c>
      <c r="C24" s="68"/>
      <c r="D24" s="69" t="s">
        <v>30</v>
      </c>
      <c r="E24" s="70">
        <v>0</v>
      </c>
      <c r="F24" s="71"/>
      <c r="G24" s="66" t="s">
        <v>43</v>
      </c>
      <c r="H24" s="72" t="s">
        <v>44</v>
      </c>
      <c r="I24" s="73"/>
      <c r="J24" s="74">
        <v>0</v>
      </c>
      <c r="K24" s="75"/>
      <c r="L24" s="66" t="s">
        <v>45</v>
      </c>
      <c r="M24" s="265" t="s">
        <v>46</v>
      </c>
      <c r="N24" s="269"/>
      <c r="O24" s="269"/>
      <c r="P24" s="269"/>
      <c r="Q24" s="270"/>
      <c r="R24" s="70">
        <v>0</v>
      </c>
      <c r="S24" s="71"/>
    </row>
    <row r="25" spans="1:19" s="2" customFormat="1" ht="19.5" customHeight="1">
      <c r="A25" s="66" t="s">
        <v>47</v>
      </c>
      <c r="B25" s="76"/>
      <c r="C25" s="77"/>
      <c r="D25" s="69" t="s">
        <v>36</v>
      </c>
      <c r="E25" s="70">
        <v>0</v>
      </c>
      <c r="F25" s="71"/>
      <c r="G25" s="66" t="s">
        <v>48</v>
      </c>
      <c r="H25" s="72" t="s">
        <v>737</v>
      </c>
      <c r="I25" s="73"/>
      <c r="J25" s="74">
        <v>0</v>
      </c>
      <c r="K25" s="75"/>
      <c r="L25" s="66" t="s">
        <v>49</v>
      </c>
      <c r="M25" s="260" t="s">
        <v>50</v>
      </c>
      <c r="N25" s="271"/>
      <c r="O25" s="271"/>
      <c r="P25" s="271"/>
      <c r="Q25" s="271"/>
      <c r="R25" s="70">
        <v>0</v>
      </c>
      <c r="S25" s="71"/>
    </row>
    <row r="26" spans="1:19" s="2" customFormat="1" ht="15" customHeight="1">
      <c r="A26" s="66" t="s">
        <v>51</v>
      </c>
      <c r="B26" s="67" t="s">
        <v>52</v>
      </c>
      <c r="C26" s="68"/>
      <c r="D26" s="69" t="s">
        <v>30</v>
      </c>
      <c r="E26" s="70">
        <f>'SO 01 - 233MAT - Rozpočet'!H25+'SO 01 - 233TR - Rozpočet'!H16+'SO 03 Stavební úpravy KO_0639'!G197</f>
        <v>0</v>
      </c>
      <c r="F26" s="71"/>
      <c r="G26" s="78"/>
      <c r="H26" s="79"/>
      <c r="I26" s="73"/>
      <c r="J26" s="80"/>
      <c r="K26" s="75"/>
      <c r="L26" s="66" t="s">
        <v>53</v>
      </c>
      <c r="M26" s="265" t="s">
        <v>54</v>
      </c>
      <c r="N26" s="272"/>
      <c r="O26" s="272"/>
      <c r="P26" s="272"/>
      <c r="Q26" s="273"/>
      <c r="R26" s="70">
        <v>0</v>
      </c>
      <c r="S26" s="71"/>
    </row>
    <row r="27" spans="1:19" s="2" customFormat="1" ht="19.5" customHeight="1">
      <c r="A27" s="66" t="s">
        <v>55</v>
      </c>
      <c r="B27" s="76"/>
      <c r="C27" s="77"/>
      <c r="D27" s="69" t="s">
        <v>36</v>
      </c>
      <c r="E27" s="70">
        <f>'SO 01 - 233DEM - Rozpočet'!H69+'SO 01 - 233M - Rozpočet'!H155+'233P - Rozpočet'!H16+'SO 01 - 235M - Rozpočet'!H81+'SO 02 - Materiál + práce RN 002'!H103</f>
        <v>0</v>
      </c>
      <c r="F27" s="71"/>
      <c r="G27" s="78"/>
      <c r="H27" s="79"/>
      <c r="I27" s="73"/>
      <c r="J27" s="80"/>
      <c r="K27" s="75"/>
      <c r="L27" s="66" t="s">
        <v>56</v>
      </c>
      <c r="M27" s="72" t="s">
        <v>57</v>
      </c>
      <c r="N27" s="79"/>
      <c r="O27" s="17"/>
      <c r="P27" s="79"/>
      <c r="Q27" s="73"/>
      <c r="R27" s="70">
        <f>'Rekapitulace objektů'!I23</f>
        <v>0</v>
      </c>
      <c r="S27" s="71"/>
    </row>
    <row r="28" spans="1:19" s="2" customFormat="1" ht="19.5" customHeight="1">
      <c r="A28" s="66" t="s">
        <v>58</v>
      </c>
      <c r="B28" s="81" t="s">
        <v>59</v>
      </c>
      <c r="C28" s="79"/>
      <c r="D28" s="73"/>
      <c r="E28" s="82">
        <f>SUM(E22:E27)</f>
        <v>0</v>
      </c>
      <c r="F28" s="42"/>
      <c r="G28" s="66" t="s">
        <v>60</v>
      </c>
      <c r="H28" s="81" t="s">
        <v>61</v>
      </c>
      <c r="I28" s="73"/>
      <c r="J28" s="83"/>
      <c r="K28" s="84"/>
      <c r="L28" s="66" t="s">
        <v>62</v>
      </c>
      <c r="M28" s="81" t="s">
        <v>63</v>
      </c>
      <c r="N28" s="79"/>
      <c r="O28" s="79"/>
      <c r="P28" s="79"/>
      <c r="Q28" s="73"/>
      <c r="R28" s="82">
        <v>0</v>
      </c>
      <c r="S28" s="42"/>
    </row>
    <row r="29" spans="1:19" s="2" customFormat="1" ht="19.5" customHeight="1">
      <c r="A29" s="85" t="s">
        <v>64</v>
      </c>
      <c r="B29" s="86" t="s">
        <v>65</v>
      </c>
      <c r="C29" s="87"/>
      <c r="D29" s="88"/>
      <c r="E29" s="89">
        <v>0</v>
      </c>
      <c r="F29" s="90"/>
      <c r="G29" s="85" t="s">
        <v>66</v>
      </c>
      <c r="H29" s="86" t="s">
        <v>67</v>
      </c>
      <c r="I29" s="88"/>
      <c r="J29" s="91">
        <v>0</v>
      </c>
      <c r="K29" s="92"/>
      <c r="L29" s="85" t="s">
        <v>68</v>
      </c>
      <c r="M29" s="86" t="s">
        <v>69</v>
      </c>
      <c r="N29" s="87"/>
      <c r="O29" s="37"/>
      <c r="P29" s="87"/>
      <c r="Q29" s="88"/>
      <c r="R29" s="89">
        <f>'Rekapitulace objektů'!F9</f>
        <v>0</v>
      </c>
      <c r="S29" s="90"/>
    </row>
    <row r="30" spans="1:20" s="2" customFormat="1" ht="19.5" customHeight="1">
      <c r="A30" s="93"/>
      <c r="B30" s="94"/>
      <c r="C30" s="95" t="s">
        <v>70</v>
      </c>
      <c r="D30" s="96"/>
      <c r="E30" s="96"/>
      <c r="F30" s="96"/>
      <c r="G30" s="96"/>
      <c r="H30" s="96"/>
      <c r="I30" s="96"/>
      <c r="J30" s="96"/>
      <c r="K30" s="96"/>
      <c r="L30" s="59" t="s">
        <v>71</v>
      </c>
      <c r="M30" s="97"/>
      <c r="N30" s="62" t="s">
        <v>72</v>
      </c>
      <c r="O30" s="98"/>
      <c r="P30" s="98"/>
      <c r="Q30" s="98"/>
      <c r="R30" s="99">
        <f>E28+R27+R29+J25</f>
        <v>0</v>
      </c>
      <c r="S30" s="100"/>
      <c r="T30" s="208"/>
    </row>
    <row r="31" spans="1:19" s="2" customFormat="1" ht="14.2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101"/>
      <c r="M31" s="102" t="s">
        <v>73</v>
      </c>
      <c r="N31" s="103"/>
      <c r="O31" s="104" t="s">
        <v>74</v>
      </c>
      <c r="P31" s="103"/>
      <c r="Q31" s="104" t="s">
        <v>75</v>
      </c>
      <c r="R31" s="104" t="s">
        <v>76</v>
      </c>
      <c r="S31" s="105"/>
    </row>
    <row r="32" spans="1:19" s="2" customFormat="1" ht="12.75" customHeight="1">
      <c r="A32" s="106"/>
      <c r="B32" s="1"/>
      <c r="C32" s="1"/>
      <c r="D32" s="1"/>
      <c r="E32" s="1"/>
      <c r="F32" s="1"/>
      <c r="G32" s="1"/>
      <c r="H32" s="1"/>
      <c r="I32" s="1"/>
      <c r="J32" s="1"/>
      <c r="K32" s="1"/>
      <c r="L32" s="107"/>
      <c r="M32" s="108" t="s">
        <v>77</v>
      </c>
      <c r="N32" s="109"/>
      <c r="O32" s="110">
        <v>15</v>
      </c>
      <c r="P32" s="280">
        <v>0</v>
      </c>
      <c r="Q32" s="280"/>
      <c r="R32" s="111">
        <v>0</v>
      </c>
      <c r="S32" s="112"/>
    </row>
    <row r="33" spans="1:19" s="2" customFormat="1" ht="12.75" customHeight="1">
      <c r="A33" s="106"/>
      <c r="B33" s="1"/>
      <c r="C33" s="1"/>
      <c r="D33" s="1"/>
      <c r="E33" s="1"/>
      <c r="F33" s="1"/>
      <c r="G33" s="1"/>
      <c r="H33" s="1"/>
      <c r="I33" s="1"/>
      <c r="J33" s="1"/>
      <c r="K33" s="1"/>
      <c r="L33" s="107"/>
      <c r="M33" s="113" t="s">
        <v>78</v>
      </c>
      <c r="N33" s="114"/>
      <c r="O33" s="115">
        <v>21</v>
      </c>
      <c r="P33" s="281">
        <f>R30</f>
        <v>0</v>
      </c>
      <c r="Q33" s="281"/>
      <c r="R33" s="116">
        <f>P33/100*21</f>
        <v>0</v>
      </c>
      <c r="S33" s="117"/>
    </row>
    <row r="34" spans="1:19" s="2" customFormat="1" ht="19.5" customHeight="1">
      <c r="A34" s="106"/>
      <c r="B34" s="1"/>
      <c r="C34" s="1"/>
      <c r="D34" s="1"/>
      <c r="E34" s="1"/>
      <c r="F34" s="1"/>
      <c r="G34" s="1"/>
      <c r="H34" s="1"/>
      <c r="I34" s="1"/>
      <c r="J34" s="1"/>
      <c r="K34" s="1"/>
      <c r="L34" s="118"/>
      <c r="M34" s="119" t="s">
        <v>79</v>
      </c>
      <c r="N34" s="120"/>
      <c r="O34" s="121"/>
      <c r="P34" s="120"/>
      <c r="Q34" s="122"/>
      <c r="R34" s="123">
        <f>P33+R33</f>
        <v>0</v>
      </c>
      <c r="S34" s="124"/>
    </row>
    <row r="35" spans="1:19" s="2" customFormat="1" ht="19.5" customHeight="1">
      <c r="A35" s="106"/>
      <c r="B35" s="1"/>
      <c r="C35" s="1"/>
      <c r="D35" s="1"/>
      <c r="E35" s="1"/>
      <c r="F35" s="1"/>
      <c r="G35" s="1"/>
      <c r="H35" s="1"/>
      <c r="I35" s="1"/>
      <c r="J35" s="1"/>
      <c r="K35" s="1"/>
      <c r="L35" s="125" t="s">
        <v>80</v>
      </c>
      <c r="M35" s="126"/>
      <c r="N35" s="127" t="s">
        <v>81</v>
      </c>
      <c r="O35" s="128"/>
      <c r="P35" s="126"/>
      <c r="Q35" s="126"/>
      <c r="R35" s="126"/>
      <c r="S35" s="129"/>
    </row>
    <row r="36" spans="1:19" s="2" customFormat="1" ht="14.25" customHeight="1">
      <c r="A36" s="106"/>
      <c r="B36" s="1"/>
      <c r="C36" s="1"/>
      <c r="D36" s="1"/>
      <c r="E36" s="1"/>
      <c r="F36" s="1"/>
      <c r="G36" s="1"/>
      <c r="H36" s="1"/>
      <c r="I36" s="1"/>
      <c r="J36" s="1"/>
      <c r="K36" s="1"/>
      <c r="L36" s="130"/>
      <c r="M36" s="131" t="s">
        <v>82</v>
      </c>
      <c r="N36" s="132"/>
      <c r="O36" s="132"/>
      <c r="P36" s="132"/>
      <c r="Q36" s="132"/>
      <c r="R36" s="133">
        <v>0</v>
      </c>
      <c r="S36" s="134"/>
    </row>
    <row r="37" spans="1:19" s="2" customFormat="1" ht="14.25" customHeight="1">
      <c r="A37" s="106"/>
      <c r="B37" s="1"/>
      <c r="C37" s="1"/>
      <c r="D37" s="1"/>
      <c r="E37" s="1"/>
      <c r="F37" s="1"/>
      <c r="G37" s="1"/>
      <c r="H37" s="1"/>
      <c r="I37" s="1"/>
      <c r="J37" s="1"/>
      <c r="K37" s="1"/>
      <c r="L37" s="130"/>
      <c r="M37" s="131" t="s">
        <v>83</v>
      </c>
      <c r="N37" s="132"/>
      <c r="O37" s="132"/>
      <c r="P37" s="132"/>
      <c r="Q37" s="132"/>
      <c r="R37" s="133">
        <v>0</v>
      </c>
      <c r="S37" s="134"/>
    </row>
    <row r="38" spans="1:19" s="2" customFormat="1" ht="14.2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7"/>
      <c r="M38" s="138" t="s">
        <v>84</v>
      </c>
      <c r="N38" s="139"/>
      <c r="O38" s="139"/>
      <c r="P38" s="139"/>
      <c r="Q38" s="139"/>
      <c r="R38" s="140">
        <v>0</v>
      </c>
      <c r="S38" s="141"/>
    </row>
  </sheetData>
  <sheetProtection/>
  <mergeCells count="26">
    <mergeCell ref="P32:Q32"/>
    <mergeCell ref="P33:Q33"/>
    <mergeCell ref="O11:P11"/>
    <mergeCell ref="O12:P12"/>
    <mergeCell ref="O14:P14"/>
    <mergeCell ref="O15:P15"/>
    <mergeCell ref="Q9:R9"/>
    <mergeCell ref="Q12:R12"/>
    <mergeCell ref="O5:P5"/>
    <mergeCell ref="O6:P6"/>
    <mergeCell ref="O7:P7"/>
    <mergeCell ref="O8:P8"/>
    <mergeCell ref="O9:P9"/>
    <mergeCell ref="O10:P10"/>
    <mergeCell ref="E12:L12"/>
    <mergeCell ref="M22:Q22"/>
    <mergeCell ref="M23:Q23"/>
    <mergeCell ref="M24:Q24"/>
    <mergeCell ref="M25:Q25"/>
    <mergeCell ref="M26:Q26"/>
    <mergeCell ref="E5:L5"/>
    <mergeCell ref="E6:L6"/>
    <mergeCell ref="E7:L7"/>
    <mergeCell ref="E9:L9"/>
    <mergeCell ref="E10:L10"/>
    <mergeCell ref="E11:L11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80">
      <selection activeCell="G102" sqref="G102"/>
    </sheetView>
  </sheetViews>
  <sheetFormatPr defaultColWidth="10.5" defaultRowHeight="10.5"/>
  <cols>
    <col min="1" max="1" width="7" style="190" customWidth="1"/>
    <col min="2" max="2" width="8.66015625" style="191" customWidth="1"/>
    <col min="3" max="3" width="15.5" style="191" customWidth="1"/>
    <col min="4" max="4" width="46.83203125" style="191" customWidth="1"/>
    <col min="5" max="5" width="5.5" style="191" customWidth="1"/>
    <col min="6" max="6" width="11.16015625" style="192" customWidth="1"/>
    <col min="7" max="7" width="13.33203125" style="193" customWidth="1"/>
    <col min="8" max="8" width="21.16015625" style="193" customWidth="1"/>
    <col min="9" max="16384" width="10.5" style="2" customWidth="1"/>
  </cols>
  <sheetData>
    <row r="1" spans="1:8" ht="27.75" customHeight="1">
      <c r="A1" s="284" t="s">
        <v>111</v>
      </c>
      <c r="B1" s="284"/>
      <c r="C1" s="284"/>
      <c r="D1" s="284"/>
      <c r="E1" s="284"/>
      <c r="F1" s="284"/>
      <c r="G1" s="284"/>
      <c r="H1" s="284"/>
    </row>
    <row r="2" spans="1:8" ht="12.75" customHeight="1">
      <c r="A2" s="162" t="s">
        <v>668</v>
      </c>
      <c r="B2" s="162"/>
      <c r="C2" s="162"/>
      <c r="D2" s="162"/>
      <c r="E2" s="162"/>
      <c r="F2" s="162"/>
      <c r="G2" s="162"/>
      <c r="H2" s="162"/>
    </row>
    <row r="3" spans="1:8" ht="12.75" customHeight="1">
      <c r="A3" s="162" t="s">
        <v>717</v>
      </c>
      <c r="B3" s="162"/>
      <c r="C3" s="162"/>
      <c r="D3" s="162"/>
      <c r="E3" s="162"/>
      <c r="F3" s="162"/>
      <c r="G3" s="162"/>
      <c r="H3" s="162"/>
    </row>
    <row r="4" spans="1:8" ht="13.5" customHeight="1">
      <c r="A4" s="163" t="s">
        <v>112</v>
      </c>
      <c r="B4" s="162"/>
      <c r="C4" s="163" t="s">
        <v>718</v>
      </c>
      <c r="D4" s="162"/>
      <c r="E4" s="162"/>
      <c r="F4" s="162"/>
      <c r="G4" s="162"/>
      <c r="H4" s="162"/>
    </row>
    <row r="5" spans="1:8" ht="6.75" customHeight="1">
      <c r="A5" s="164"/>
      <c r="B5" s="165"/>
      <c r="C5" s="166"/>
      <c r="D5" s="165"/>
      <c r="E5" s="165"/>
      <c r="F5" s="167"/>
      <c r="G5" s="168"/>
      <c r="H5" s="168"/>
    </row>
    <row r="6" spans="1:8" ht="12.75" customHeight="1">
      <c r="A6" s="169" t="s">
        <v>669</v>
      </c>
      <c r="B6" s="169"/>
      <c r="C6" s="169"/>
      <c r="D6" s="169"/>
      <c r="E6" s="169"/>
      <c r="F6" s="169"/>
      <c r="G6" s="169"/>
      <c r="H6" s="169"/>
    </row>
    <row r="7" spans="1:8" ht="13.5" customHeight="1">
      <c r="A7" s="169" t="s">
        <v>670</v>
      </c>
      <c r="B7" s="169"/>
      <c r="C7" s="169"/>
      <c r="D7" s="169"/>
      <c r="E7" s="169"/>
      <c r="F7" s="169"/>
      <c r="G7" s="169" t="s">
        <v>672</v>
      </c>
      <c r="H7" s="169"/>
    </row>
    <row r="8" spans="1:8" ht="13.5" customHeight="1">
      <c r="A8" s="169" t="s">
        <v>671</v>
      </c>
      <c r="B8" s="170"/>
      <c r="C8" s="170"/>
      <c r="D8" s="170"/>
      <c r="E8" s="170"/>
      <c r="F8" s="171"/>
      <c r="G8" s="169" t="s">
        <v>673</v>
      </c>
      <c r="H8" s="172"/>
    </row>
    <row r="9" spans="1:8" ht="6" customHeight="1" thickBot="1">
      <c r="A9" s="34"/>
      <c r="B9" s="34"/>
      <c r="C9" s="34"/>
      <c r="D9" s="34"/>
      <c r="E9" s="34"/>
      <c r="F9" s="34"/>
      <c r="G9" s="34"/>
      <c r="H9" s="34"/>
    </row>
    <row r="10" spans="1:8" ht="25.5" customHeight="1" thickBot="1">
      <c r="A10" s="173" t="s">
        <v>113</v>
      </c>
      <c r="B10" s="173" t="s">
        <v>114</v>
      </c>
      <c r="C10" s="173" t="s">
        <v>115</v>
      </c>
      <c r="D10" s="173" t="s">
        <v>116</v>
      </c>
      <c r="E10" s="173" t="s">
        <v>117</v>
      </c>
      <c r="F10" s="173" t="s">
        <v>118</v>
      </c>
      <c r="G10" s="173" t="s">
        <v>119</v>
      </c>
      <c r="H10" s="173" t="s">
        <v>120</v>
      </c>
    </row>
    <row r="11" spans="1:8" ht="12.75" customHeight="1" hidden="1">
      <c r="A11" s="173" t="s">
        <v>28</v>
      </c>
      <c r="B11" s="173" t="s">
        <v>35</v>
      </c>
      <c r="C11" s="173" t="s">
        <v>41</v>
      </c>
      <c r="D11" s="173" t="s">
        <v>47</v>
      </c>
      <c r="E11" s="173" t="s">
        <v>51</v>
      </c>
      <c r="F11" s="173" t="s">
        <v>55</v>
      </c>
      <c r="G11" s="173" t="s">
        <v>58</v>
      </c>
      <c r="H11" s="173" t="s">
        <v>31</v>
      </c>
    </row>
    <row r="12" spans="1:8" ht="4.5" customHeight="1">
      <c r="A12" s="34"/>
      <c r="B12" s="34"/>
      <c r="C12" s="34"/>
      <c r="D12" s="34"/>
      <c r="E12" s="34"/>
      <c r="F12" s="34"/>
      <c r="G12" s="34"/>
      <c r="H12" s="34"/>
    </row>
    <row r="13" spans="1:8" ht="30.75" customHeight="1">
      <c r="A13" s="174"/>
      <c r="B13" s="175"/>
      <c r="C13" s="175" t="s">
        <v>29</v>
      </c>
      <c r="D13" s="175" t="s">
        <v>529</v>
      </c>
      <c r="E13" s="175"/>
      <c r="F13" s="176"/>
      <c r="G13" s="177"/>
      <c r="H13" s="177">
        <f>H14</f>
        <v>0</v>
      </c>
    </row>
    <row r="14" spans="1:11" ht="28.5" customHeight="1">
      <c r="A14" s="178"/>
      <c r="B14" s="179"/>
      <c r="C14" s="179" t="s">
        <v>55</v>
      </c>
      <c r="D14" s="179" t="s">
        <v>530</v>
      </c>
      <c r="E14" s="179"/>
      <c r="F14" s="180"/>
      <c r="G14" s="181"/>
      <c r="H14" s="181">
        <f>SUM(H15:H22)</f>
        <v>0</v>
      </c>
      <c r="K14" s="2" t="s">
        <v>740</v>
      </c>
    </row>
    <row r="15" spans="1:8" ht="27.75" customHeight="1">
      <c r="A15" s="182">
        <v>1</v>
      </c>
      <c r="B15" s="183" t="s">
        <v>478</v>
      </c>
      <c r="C15" s="183" t="s">
        <v>531</v>
      </c>
      <c r="D15" s="183" t="s">
        <v>746</v>
      </c>
      <c r="E15" s="183" t="s">
        <v>128</v>
      </c>
      <c r="F15" s="184">
        <v>10</v>
      </c>
      <c r="G15" s="185">
        <v>0</v>
      </c>
      <c r="H15" s="185">
        <f aca="true" t="shared" si="0" ref="H15:H22">G15*F15</f>
        <v>0</v>
      </c>
    </row>
    <row r="16" spans="1:11" ht="13.5" customHeight="1">
      <c r="A16" s="182">
        <v>2</v>
      </c>
      <c r="B16" s="183" t="s">
        <v>533</v>
      </c>
      <c r="C16" s="183" t="s">
        <v>534</v>
      </c>
      <c r="D16" s="241" t="s">
        <v>743</v>
      </c>
      <c r="E16" s="183" t="s">
        <v>137</v>
      </c>
      <c r="F16" s="184">
        <v>30</v>
      </c>
      <c r="G16" s="185">
        <v>0</v>
      </c>
      <c r="H16" s="185">
        <f t="shared" si="0"/>
        <v>0</v>
      </c>
      <c r="K16" s="2" t="s">
        <v>738</v>
      </c>
    </row>
    <row r="17" spans="1:8" ht="13.5" customHeight="1">
      <c r="A17" s="182">
        <v>3</v>
      </c>
      <c r="B17" s="183" t="s">
        <v>217</v>
      </c>
      <c r="C17" s="183" t="s">
        <v>536</v>
      </c>
      <c r="D17" s="183" t="s">
        <v>537</v>
      </c>
      <c r="E17" s="183" t="s">
        <v>137</v>
      </c>
      <c r="F17" s="184">
        <v>25.05</v>
      </c>
      <c r="G17" s="185">
        <v>0</v>
      </c>
      <c r="H17" s="185">
        <f t="shared" si="0"/>
        <v>0</v>
      </c>
    </row>
    <row r="18" spans="1:11" ht="13.5" customHeight="1">
      <c r="A18" s="182">
        <v>4</v>
      </c>
      <c r="B18" s="183" t="s">
        <v>495</v>
      </c>
      <c r="C18" s="183" t="s">
        <v>538</v>
      </c>
      <c r="D18" s="183" t="s">
        <v>539</v>
      </c>
      <c r="E18" s="183" t="s">
        <v>137</v>
      </c>
      <c r="F18" s="184">
        <v>25.05</v>
      </c>
      <c r="G18" s="185">
        <v>0</v>
      </c>
      <c r="H18" s="185">
        <f t="shared" si="0"/>
        <v>0</v>
      </c>
      <c r="K18" s="2" t="s">
        <v>767</v>
      </c>
    </row>
    <row r="19" spans="1:8" ht="24" customHeight="1">
      <c r="A19" s="182">
        <v>5</v>
      </c>
      <c r="B19" s="183" t="s">
        <v>495</v>
      </c>
      <c r="C19" s="183" t="s">
        <v>540</v>
      </c>
      <c r="D19" s="183" t="s">
        <v>541</v>
      </c>
      <c r="E19" s="183" t="s">
        <v>137</v>
      </c>
      <c r="F19" s="184">
        <v>25.05</v>
      </c>
      <c r="G19" s="185">
        <v>0</v>
      </c>
      <c r="H19" s="185">
        <f t="shared" si="0"/>
        <v>0</v>
      </c>
    </row>
    <row r="20" spans="1:11" ht="13.5" customHeight="1">
      <c r="A20" s="182" t="s">
        <v>756</v>
      </c>
      <c r="B20" s="183" t="s">
        <v>478</v>
      </c>
      <c r="C20" s="183" t="s">
        <v>542</v>
      </c>
      <c r="D20" s="183" t="s">
        <v>543</v>
      </c>
      <c r="E20" s="183" t="s">
        <v>487</v>
      </c>
      <c r="F20" s="184">
        <v>0.5</v>
      </c>
      <c r="G20" s="185">
        <v>0</v>
      </c>
      <c r="H20" s="185">
        <f>G20*F20</f>
        <v>0</v>
      </c>
      <c r="K20" s="2" t="s">
        <v>768</v>
      </c>
    </row>
    <row r="21" spans="1:8" ht="32.25" customHeight="1">
      <c r="A21" s="182" t="s">
        <v>755</v>
      </c>
      <c r="B21" s="183" t="s">
        <v>478</v>
      </c>
      <c r="C21" s="183" t="s">
        <v>757</v>
      </c>
      <c r="D21" s="183" t="s">
        <v>758</v>
      </c>
      <c r="E21" s="183" t="s">
        <v>487</v>
      </c>
      <c r="F21" s="184">
        <v>0.5</v>
      </c>
      <c r="G21" s="185">
        <v>0</v>
      </c>
      <c r="H21" s="185">
        <f>G21*F21</f>
        <v>0</v>
      </c>
    </row>
    <row r="22" spans="1:11" ht="32.25" customHeight="1">
      <c r="A22" s="182" t="s">
        <v>755</v>
      </c>
      <c r="B22" s="183" t="s">
        <v>478</v>
      </c>
      <c r="C22" s="183" t="s">
        <v>759</v>
      </c>
      <c r="D22" s="183" t="s">
        <v>760</v>
      </c>
      <c r="E22" s="183" t="s">
        <v>487</v>
      </c>
      <c r="F22" s="184">
        <v>0.9</v>
      </c>
      <c r="G22" s="185">
        <v>0</v>
      </c>
      <c r="H22" s="185">
        <f t="shared" si="0"/>
        <v>0</v>
      </c>
      <c r="K22" s="2" t="s">
        <v>741</v>
      </c>
    </row>
    <row r="23" spans="1:8" ht="30.75" customHeight="1">
      <c r="A23" s="182"/>
      <c r="B23" s="175"/>
      <c r="C23" s="175" t="s">
        <v>42</v>
      </c>
      <c r="D23" s="175" t="s">
        <v>544</v>
      </c>
      <c r="E23" s="175"/>
      <c r="F23" s="176"/>
      <c r="G23" s="177">
        <v>0</v>
      </c>
      <c r="H23" s="177">
        <f>H24+H49+H54+H58+H62</f>
        <v>0</v>
      </c>
    </row>
    <row r="24" spans="1:11" ht="28.5" customHeight="1">
      <c r="A24" s="182"/>
      <c r="B24" s="179"/>
      <c r="C24" s="179" t="s">
        <v>545</v>
      </c>
      <c r="D24" s="179" t="s">
        <v>546</v>
      </c>
      <c r="E24" s="179"/>
      <c r="F24" s="180"/>
      <c r="G24" s="181">
        <v>0</v>
      </c>
      <c r="H24" s="181">
        <f>SUM(H25:H48)</f>
        <v>0</v>
      </c>
      <c r="K24" s="2" t="s">
        <v>769</v>
      </c>
    </row>
    <row r="25" spans="1:8" ht="24" customHeight="1">
      <c r="A25" s="182">
        <v>7</v>
      </c>
      <c r="B25" s="183" t="s">
        <v>125</v>
      </c>
      <c r="C25" s="183" t="s">
        <v>547</v>
      </c>
      <c r="D25" s="183" t="s">
        <v>548</v>
      </c>
      <c r="E25" s="183" t="s">
        <v>132</v>
      </c>
      <c r="F25" s="184">
        <v>100</v>
      </c>
      <c r="G25" s="185">
        <v>0</v>
      </c>
      <c r="H25" s="185">
        <f>G25*F25</f>
        <v>0</v>
      </c>
    </row>
    <row r="26" spans="1:11" ht="24" customHeight="1">
      <c r="A26" s="182">
        <v>8</v>
      </c>
      <c r="B26" s="183" t="s">
        <v>125</v>
      </c>
      <c r="C26" s="183" t="s">
        <v>549</v>
      </c>
      <c r="D26" s="183" t="s">
        <v>550</v>
      </c>
      <c r="E26" s="183" t="s">
        <v>132</v>
      </c>
      <c r="F26" s="184">
        <v>0</v>
      </c>
      <c r="G26" s="185">
        <v>0</v>
      </c>
      <c r="H26" s="185">
        <f aca="true" t="shared" si="1" ref="H26:H48">G26*F26</f>
        <v>0</v>
      </c>
      <c r="K26" s="2" t="s">
        <v>739</v>
      </c>
    </row>
    <row r="27" spans="1:8" ht="24" customHeight="1">
      <c r="A27" s="182">
        <v>9</v>
      </c>
      <c r="B27" s="183" t="s">
        <v>125</v>
      </c>
      <c r="C27" s="183" t="s">
        <v>551</v>
      </c>
      <c r="D27" s="183" t="s">
        <v>552</v>
      </c>
      <c r="E27" s="183" t="s">
        <v>132</v>
      </c>
      <c r="F27" s="184">
        <v>0</v>
      </c>
      <c r="G27" s="185">
        <v>0</v>
      </c>
      <c r="H27" s="185">
        <f t="shared" si="1"/>
        <v>0</v>
      </c>
    </row>
    <row r="28" spans="1:11" ht="24" customHeight="1">
      <c r="A28" s="182">
        <v>10</v>
      </c>
      <c r="B28" s="183" t="s">
        <v>125</v>
      </c>
      <c r="C28" s="183" t="s">
        <v>553</v>
      </c>
      <c r="D28" s="183" t="s">
        <v>554</v>
      </c>
      <c r="E28" s="183" t="s">
        <v>220</v>
      </c>
      <c r="F28" s="184">
        <v>0</v>
      </c>
      <c r="G28" s="185">
        <v>0</v>
      </c>
      <c r="H28" s="185">
        <f t="shared" si="1"/>
        <v>0</v>
      </c>
      <c r="K28" s="2" t="s">
        <v>770</v>
      </c>
    </row>
    <row r="29" spans="1:8" ht="24" customHeight="1">
      <c r="A29" s="182">
        <v>11</v>
      </c>
      <c r="B29" s="183" t="s">
        <v>125</v>
      </c>
      <c r="C29" s="183" t="s">
        <v>555</v>
      </c>
      <c r="D29" s="183" t="s">
        <v>556</v>
      </c>
      <c r="E29" s="183" t="s">
        <v>128</v>
      </c>
      <c r="F29" s="184">
        <v>20</v>
      </c>
      <c r="G29" s="185">
        <v>0</v>
      </c>
      <c r="H29" s="185">
        <f t="shared" si="1"/>
        <v>0</v>
      </c>
    </row>
    <row r="30" spans="1:11" ht="24" customHeight="1">
      <c r="A30" s="182">
        <v>12</v>
      </c>
      <c r="B30" s="183" t="s">
        <v>125</v>
      </c>
      <c r="C30" s="183" t="s">
        <v>557</v>
      </c>
      <c r="D30" s="183" t="s">
        <v>556</v>
      </c>
      <c r="E30" s="183" t="s">
        <v>128</v>
      </c>
      <c r="F30" s="184">
        <v>0</v>
      </c>
      <c r="G30" s="185">
        <v>0</v>
      </c>
      <c r="H30" s="185">
        <f t="shared" si="1"/>
        <v>0</v>
      </c>
      <c r="K30" s="2" t="s">
        <v>771</v>
      </c>
    </row>
    <row r="31" spans="1:8" ht="13.5" customHeight="1">
      <c r="A31" s="182">
        <v>13</v>
      </c>
      <c r="B31" s="195" t="s">
        <v>249</v>
      </c>
      <c r="C31" s="195" t="s">
        <v>558</v>
      </c>
      <c r="D31" s="195" t="s">
        <v>742</v>
      </c>
      <c r="E31" s="195" t="s">
        <v>132</v>
      </c>
      <c r="F31" s="196">
        <v>100</v>
      </c>
      <c r="G31" s="197">
        <v>0</v>
      </c>
      <c r="H31" s="185">
        <f t="shared" si="1"/>
        <v>0</v>
      </c>
    </row>
    <row r="32" spans="1:8" ht="13.5" customHeight="1">
      <c r="A32" s="182">
        <v>14</v>
      </c>
      <c r="B32" s="183" t="s">
        <v>125</v>
      </c>
      <c r="C32" s="183" t="s">
        <v>560</v>
      </c>
      <c r="D32" s="183" t="s">
        <v>561</v>
      </c>
      <c r="E32" s="183" t="s">
        <v>128</v>
      </c>
      <c r="F32" s="184">
        <v>0</v>
      </c>
      <c r="G32" s="185">
        <v>0</v>
      </c>
      <c r="H32" s="185">
        <f t="shared" si="1"/>
        <v>0</v>
      </c>
    </row>
    <row r="33" spans="1:8" ht="24" customHeight="1">
      <c r="A33" s="182">
        <v>15</v>
      </c>
      <c r="B33" s="195" t="s">
        <v>249</v>
      </c>
      <c r="C33" s="195" t="s">
        <v>562</v>
      </c>
      <c r="D33" s="195" t="s">
        <v>563</v>
      </c>
      <c r="E33" s="195" t="s">
        <v>252</v>
      </c>
      <c r="F33" s="196">
        <v>0</v>
      </c>
      <c r="G33" s="197">
        <v>0</v>
      </c>
      <c r="H33" s="185">
        <f t="shared" si="1"/>
        <v>0</v>
      </c>
    </row>
    <row r="34" spans="1:8" ht="13.5" customHeight="1">
      <c r="A34" s="182">
        <v>16</v>
      </c>
      <c r="B34" s="183" t="s">
        <v>448</v>
      </c>
      <c r="C34" s="183" t="s">
        <v>564</v>
      </c>
      <c r="D34" s="183" t="s">
        <v>565</v>
      </c>
      <c r="E34" s="183" t="s">
        <v>137</v>
      </c>
      <c r="F34" s="184">
        <v>0</v>
      </c>
      <c r="G34" s="185">
        <v>0</v>
      </c>
      <c r="H34" s="185">
        <f t="shared" si="1"/>
        <v>0</v>
      </c>
    </row>
    <row r="35" spans="1:8" ht="24" customHeight="1">
      <c r="A35" s="182">
        <v>17</v>
      </c>
      <c r="B35" s="195" t="s">
        <v>266</v>
      </c>
      <c r="C35" s="195" t="s">
        <v>566</v>
      </c>
      <c r="D35" s="195" t="s">
        <v>567</v>
      </c>
      <c r="E35" s="195" t="s">
        <v>220</v>
      </c>
      <c r="F35" s="196">
        <v>0</v>
      </c>
      <c r="G35" s="197">
        <v>0</v>
      </c>
      <c r="H35" s="185">
        <f t="shared" si="1"/>
        <v>0</v>
      </c>
    </row>
    <row r="36" spans="1:8" ht="13.5" customHeight="1">
      <c r="A36" s="182">
        <v>18</v>
      </c>
      <c r="B36" s="195" t="s">
        <v>568</v>
      </c>
      <c r="C36" s="195" t="s">
        <v>569</v>
      </c>
      <c r="D36" s="195" t="s">
        <v>570</v>
      </c>
      <c r="E36" s="195" t="s">
        <v>252</v>
      </c>
      <c r="F36" s="196">
        <v>0</v>
      </c>
      <c r="G36" s="197">
        <v>0</v>
      </c>
      <c r="H36" s="185">
        <f t="shared" si="1"/>
        <v>0</v>
      </c>
    </row>
    <row r="37" spans="1:8" ht="13.5" customHeight="1">
      <c r="A37" s="182">
        <v>19</v>
      </c>
      <c r="B37" s="195" t="s">
        <v>568</v>
      </c>
      <c r="C37" s="195" t="s">
        <v>571</v>
      </c>
      <c r="D37" s="195" t="s">
        <v>572</v>
      </c>
      <c r="E37" s="195" t="s">
        <v>252</v>
      </c>
      <c r="F37" s="196">
        <v>0</v>
      </c>
      <c r="G37" s="197">
        <v>0</v>
      </c>
      <c r="H37" s="185">
        <f t="shared" si="1"/>
        <v>0</v>
      </c>
    </row>
    <row r="38" spans="1:8" ht="13.5" customHeight="1">
      <c r="A38" s="182">
        <v>20</v>
      </c>
      <c r="B38" s="195" t="s">
        <v>568</v>
      </c>
      <c r="C38" s="195" t="s">
        <v>573</v>
      </c>
      <c r="D38" s="195" t="s">
        <v>574</v>
      </c>
      <c r="E38" s="195" t="s">
        <v>252</v>
      </c>
      <c r="F38" s="196">
        <v>0</v>
      </c>
      <c r="G38" s="197">
        <v>0</v>
      </c>
      <c r="H38" s="185">
        <f t="shared" si="1"/>
        <v>0</v>
      </c>
    </row>
    <row r="39" spans="1:8" ht="13.5" customHeight="1">
      <c r="A39" s="182">
        <v>21</v>
      </c>
      <c r="B39" s="183" t="s">
        <v>545</v>
      </c>
      <c r="C39" s="183" t="s">
        <v>575</v>
      </c>
      <c r="D39" s="183" t="s">
        <v>576</v>
      </c>
      <c r="E39" s="183" t="s">
        <v>132</v>
      </c>
      <c r="F39" s="184">
        <v>0</v>
      </c>
      <c r="G39" s="185">
        <v>0</v>
      </c>
      <c r="H39" s="185">
        <f t="shared" si="1"/>
        <v>0</v>
      </c>
    </row>
    <row r="40" spans="1:8" ht="13.5" customHeight="1">
      <c r="A40" s="182">
        <v>22</v>
      </c>
      <c r="B40" s="183" t="s">
        <v>545</v>
      </c>
      <c r="C40" s="183" t="s">
        <v>577</v>
      </c>
      <c r="D40" s="183" t="s">
        <v>578</v>
      </c>
      <c r="E40" s="183" t="s">
        <v>132</v>
      </c>
      <c r="F40" s="184">
        <v>100</v>
      </c>
      <c r="G40" s="185">
        <v>0</v>
      </c>
      <c r="H40" s="185">
        <f t="shared" si="1"/>
        <v>0</v>
      </c>
    </row>
    <row r="41" spans="1:8" ht="13.5" customHeight="1">
      <c r="A41" s="182">
        <v>23</v>
      </c>
      <c r="B41" s="183" t="s">
        <v>545</v>
      </c>
      <c r="C41" s="183" t="s">
        <v>579</v>
      </c>
      <c r="D41" s="183" t="s">
        <v>580</v>
      </c>
      <c r="E41" s="183" t="s">
        <v>128</v>
      </c>
      <c r="F41" s="184">
        <v>20</v>
      </c>
      <c r="G41" s="185">
        <v>0</v>
      </c>
      <c r="H41" s="185">
        <f t="shared" si="1"/>
        <v>0</v>
      </c>
    </row>
    <row r="42" spans="1:8" ht="13.5" customHeight="1">
      <c r="A42" s="182">
        <v>24</v>
      </c>
      <c r="B42" s="183" t="s">
        <v>545</v>
      </c>
      <c r="C42" s="183" t="s">
        <v>581</v>
      </c>
      <c r="D42" s="183" t="s">
        <v>582</v>
      </c>
      <c r="E42" s="183" t="s">
        <v>128</v>
      </c>
      <c r="F42" s="184">
        <v>4</v>
      </c>
      <c r="G42" s="185">
        <v>0</v>
      </c>
      <c r="H42" s="185">
        <f t="shared" si="1"/>
        <v>0</v>
      </c>
    </row>
    <row r="43" spans="1:8" ht="24" customHeight="1">
      <c r="A43" s="182">
        <v>25</v>
      </c>
      <c r="B43" s="183" t="s">
        <v>545</v>
      </c>
      <c r="C43" s="183" t="s">
        <v>583</v>
      </c>
      <c r="D43" s="183" t="s">
        <v>584</v>
      </c>
      <c r="E43" s="183" t="s">
        <v>128</v>
      </c>
      <c r="F43" s="184">
        <v>0</v>
      </c>
      <c r="G43" s="185">
        <v>0</v>
      </c>
      <c r="H43" s="185">
        <f t="shared" si="1"/>
        <v>0</v>
      </c>
    </row>
    <row r="44" spans="1:8" ht="24" customHeight="1">
      <c r="A44" s="182">
        <v>26</v>
      </c>
      <c r="B44" s="195" t="s">
        <v>585</v>
      </c>
      <c r="C44" s="195" t="s">
        <v>586</v>
      </c>
      <c r="D44" s="195" t="s">
        <v>587</v>
      </c>
      <c r="E44" s="195" t="s">
        <v>588</v>
      </c>
      <c r="F44" s="196">
        <v>0</v>
      </c>
      <c r="G44" s="197">
        <v>0</v>
      </c>
      <c r="H44" s="185">
        <f t="shared" si="1"/>
        <v>0</v>
      </c>
    </row>
    <row r="45" spans="1:8" ht="24" customHeight="1">
      <c r="A45" s="182">
        <v>27</v>
      </c>
      <c r="B45" s="195" t="s">
        <v>589</v>
      </c>
      <c r="C45" s="195" t="s">
        <v>590</v>
      </c>
      <c r="D45" s="195" t="s">
        <v>591</v>
      </c>
      <c r="E45" s="195" t="s">
        <v>588</v>
      </c>
      <c r="F45" s="196">
        <v>0</v>
      </c>
      <c r="G45" s="197">
        <v>0</v>
      </c>
      <c r="H45" s="185">
        <f t="shared" si="1"/>
        <v>0</v>
      </c>
    </row>
    <row r="46" spans="1:8" ht="24" customHeight="1">
      <c r="A46" s="182">
        <v>28</v>
      </c>
      <c r="B46" s="195" t="s">
        <v>592</v>
      </c>
      <c r="C46" s="195" t="s">
        <v>593</v>
      </c>
      <c r="D46" s="195" t="s">
        <v>594</v>
      </c>
      <c r="E46" s="195" t="s">
        <v>588</v>
      </c>
      <c r="F46" s="196">
        <v>0</v>
      </c>
      <c r="G46" s="197">
        <v>0</v>
      </c>
      <c r="H46" s="185">
        <f t="shared" si="1"/>
        <v>0</v>
      </c>
    </row>
    <row r="47" spans="1:8" ht="24" customHeight="1">
      <c r="A47" s="182">
        <v>29</v>
      </c>
      <c r="B47" s="183" t="s">
        <v>545</v>
      </c>
      <c r="C47" s="183" t="s">
        <v>595</v>
      </c>
      <c r="D47" s="183" t="s">
        <v>596</v>
      </c>
      <c r="E47" s="183" t="s">
        <v>144</v>
      </c>
      <c r="F47" s="184">
        <v>6</v>
      </c>
      <c r="G47" s="185">
        <v>0</v>
      </c>
      <c r="H47" s="185">
        <f t="shared" si="1"/>
        <v>0</v>
      </c>
    </row>
    <row r="48" spans="1:8" ht="24" customHeight="1">
      <c r="A48" s="182">
        <v>30</v>
      </c>
      <c r="B48" s="183" t="s">
        <v>545</v>
      </c>
      <c r="C48" s="183" t="s">
        <v>597</v>
      </c>
      <c r="D48" s="183" t="s">
        <v>598</v>
      </c>
      <c r="E48" s="183" t="s">
        <v>252</v>
      </c>
      <c r="F48" s="184">
        <v>0.5</v>
      </c>
      <c r="G48" s="185">
        <v>0</v>
      </c>
      <c r="H48" s="185">
        <f t="shared" si="1"/>
        <v>0</v>
      </c>
    </row>
    <row r="49" spans="1:8" ht="28.5" customHeight="1">
      <c r="A49" s="182"/>
      <c r="B49" s="179"/>
      <c r="C49" s="179" t="s">
        <v>599</v>
      </c>
      <c r="D49" s="179" t="s">
        <v>600</v>
      </c>
      <c r="E49" s="179"/>
      <c r="F49" s="180"/>
      <c r="G49" s="181">
        <v>0</v>
      </c>
      <c r="H49" s="181">
        <f>SUM(H50:H53)</f>
        <v>0</v>
      </c>
    </row>
    <row r="50" spans="1:8" ht="13.5" customHeight="1">
      <c r="A50" s="182">
        <v>31</v>
      </c>
      <c r="B50" s="183" t="s">
        <v>478</v>
      </c>
      <c r="C50" s="183" t="s">
        <v>601</v>
      </c>
      <c r="D50" s="183" t="s">
        <v>602</v>
      </c>
      <c r="E50" s="183" t="s">
        <v>137</v>
      </c>
      <c r="F50" s="184">
        <v>40</v>
      </c>
      <c r="G50" s="185">
        <v>0</v>
      </c>
      <c r="H50" s="185">
        <f>G50*F50</f>
        <v>0</v>
      </c>
    </row>
    <row r="51" spans="1:8" ht="24" customHeight="1">
      <c r="A51" s="182">
        <v>32</v>
      </c>
      <c r="B51" s="183" t="s">
        <v>599</v>
      </c>
      <c r="C51" s="183" t="s">
        <v>603</v>
      </c>
      <c r="D51" s="183" t="s">
        <v>604</v>
      </c>
      <c r="E51" s="183" t="s">
        <v>137</v>
      </c>
      <c r="F51" s="184">
        <v>40</v>
      </c>
      <c r="G51" s="185">
        <v>0</v>
      </c>
      <c r="H51" s="185">
        <f>G51*F51</f>
        <v>0</v>
      </c>
    </row>
    <row r="52" spans="1:8" ht="34.5" customHeight="1">
      <c r="A52" s="182">
        <v>33</v>
      </c>
      <c r="B52" s="183" t="s">
        <v>478</v>
      </c>
      <c r="C52" s="183" t="s">
        <v>605</v>
      </c>
      <c r="D52" s="183" t="s">
        <v>606</v>
      </c>
      <c r="E52" s="183" t="s">
        <v>137</v>
      </c>
      <c r="F52" s="184">
        <v>40</v>
      </c>
      <c r="G52" s="185">
        <v>0</v>
      </c>
      <c r="H52" s="185">
        <f>G52*F52</f>
        <v>0</v>
      </c>
    </row>
    <row r="53" spans="1:8" ht="13.5" customHeight="1">
      <c r="A53" s="182">
        <v>34</v>
      </c>
      <c r="B53" s="195" t="s">
        <v>607</v>
      </c>
      <c r="C53" s="195" t="s">
        <v>608</v>
      </c>
      <c r="D53" s="195" t="s">
        <v>609</v>
      </c>
      <c r="E53" s="195" t="s">
        <v>132</v>
      </c>
      <c r="F53" s="196">
        <v>40</v>
      </c>
      <c r="G53" s="197">
        <v>0</v>
      </c>
      <c r="H53" s="185">
        <f>G53*F53</f>
        <v>0</v>
      </c>
    </row>
    <row r="54" spans="1:8" ht="28.5" customHeight="1">
      <c r="A54" s="182"/>
      <c r="B54" s="179"/>
      <c r="C54" s="179" t="s">
        <v>627</v>
      </c>
      <c r="D54" s="179" t="s">
        <v>628</v>
      </c>
      <c r="E54" s="179"/>
      <c r="F54" s="180"/>
      <c r="G54" s="181">
        <v>0</v>
      </c>
      <c r="H54" s="181">
        <f>SUM(H55:H57)</f>
        <v>0</v>
      </c>
    </row>
    <row r="55" spans="1:8" ht="24" customHeight="1">
      <c r="A55" s="182">
        <v>35</v>
      </c>
      <c r="B55" s="183" t="s">
        <v>478</v>
      </c>
      <c r="C55" s="183" t="s">
        <v>629</v>
      </c>
      <c r="D55" s="183" t="s">
        <v>630</v>
      </c>
      <c r="E55" s="183" t="s">
        <v>252</v>
      </c>
      <c r="F55" s="184">
        <v>0.15</v>
      </c>
      <c r="G55" s="185">
        <v>0</v>
      </c>
      <c r="H55" s="185">
        <f>G55*F55</f>
        <v>0</v>
      </c>
    </row>
    <row r="56" spans="1:8" ht="24" customHeight="1">
      <c r="A56" s="182">
        <v>36</v>
      </c>
      <c r="B56" s="183" t="s">
        <v>478</v>
      </c>
      <c r="C56" s="183" t="s">
        <v>631</v>
      </c>
      <c r="D56" s="183" t="s">
        <v>632</v>
      </c>
      <c r="E56" s="183" t="s">
        <v>252</v>
      </c>
      <c r="F56" s="184">
        <v>150</v>
      </c>
      <c r="G56" s="185">
        <v>0</v>
      </c>
      <c r="H56" s="185">
        <f>G56*F56</f>
        <v>0</v>
      </c>
    </row>
    <row r="57" spans="1:8" ht="13.5" customHeight="1">
      <c r="A57" s="182">
        <v>37</v>
      </c>
      <c r="B57" s="183" t="s">
        <v>478</v>
      </c>
      <c r="C57" s="183" t="s">
        <v>633</v>
      </c>
      <c r="D57" s="183" t="s">
        <v>634</v>
      </c>
      <c r="E57" s="183" t="s">
        <v>252</v>
      </c>
      <c r="F57" s="184">
        <v>0.15</v>
      </c>
      <c r="G57" s="185">
        <v>0</v>
      </c>
      <c r="H57" s="185">
        <f>G57*F57</f>
        <v>0</v>
      </c>
    </row>
    <row r="58" spans="1:8" ht="28.5" customHeight="1">
      <c r="A58" s="182"/>
      <c r="B58" s="179"/>
      <c r="C58" s="179" t="s">
        <v>635</v>
      </c>
      <c r="D58" s="179" t="s">
        <v>751</v>
      </c>
      <c r="E58" s="179"/>
      <c r="F58" s="180"/>
      <c r="G58" s="181">
        <v>0</v>
      </c>
      <c r="H58" s="181">
        <f>SUM(H61+H59+H61)</f>
        <v>0</v>
      </c>
    </row>
    <row r="59" spans="1:8" ht="24" customHeight="1">
      <c r="A59" s="182" t="s">
        <v>747</v>
      </c>
      <c r="B59" s="183" t="s">
        <v>478</v>
      </c>
      <c r="C59" s="183" t="s">
        <v>637</v>
      </c>
      <c r="D59" s="183" t="s">
        <v>638</v>
      </c>
      <c r="E59" s="183" t="s">
        <v>137</v>
      </c>
      <c r="F59" s="184">
        <v>32</v>
      </c>
      <c r="G59" s="185">
        <v>0</v>
      </c>
      <c r="H59" s="185">
        <f>G59*F59</f>
        <v>0</v>
      </c>
    </row>
    <row r="60" spans="1:8" ht="24" customHeight="1">
      <c r="A60" s="182" t="s">
        <v>748</v>
      </c>
      <c r="B60" s="183" t="s">
        <v>478</v>
      </c>
      <c r="C60" s="183" t="s">
        <v>749</v>
      </c>
      <c r="D60" s="183" t="s">
        <v>750</v>
      </c>
      <c r="E60" s="183" t="s">
        <v>487</v>
      </c>
      <c r="F60" s="184">
        <v>0.755</v>
      </c>
      <c r="G60" s="185">
        <v>0</v>
      </c>
      <c r="H60" s="185">
        <f>G60*F60</f>
        <v>0</v>
      </c>
    </row>
    <row r="61" spans="1:8" ht="24" customHeight="1">
      <c r="A61" s="182" t="s">
        <v>752</v>
      </c>
      <c r="B61" s="183" t="s">
        <v>478</v>
      </c>
      <c r="C61" s="183" t="s">
        <v>753</v>
      </c>
      <c r="D61" s="183" t="s">
        <v>754</v>
      </c>
      <c r="E61" s="183" t="s">
        <v>137</v>
      </c>
      <c r="F61" s="184">
        <v>32</v>
      </c>
      <c r="G61" s="185">
        <v>0</v>
      </c>
      <c r="H61" s="185">
        <f>G61*F61</f>
        <v>0</v>
      </c>
    </row>
    <row r="62" spans="1:8" ht="28.5" customHeight="1">
      <c r="A62" s="182"/>
      <c r="B62" s="179"/>
      <c r="C62" s="179" t="s">
        <v>639</v>
      </c>
      <c r="D62" s="179" t="s">
        <v>719</v>
      </c>
      <c r="E62" s="179"/>
      <c r="F62" s="180"/>
      <c r="G62" s="181">
        <v>0</v>
      </c>
      <c r="H62" s="181">
        <f>SUM(H63:H75)</f>
        <v>0</v>
      </c>
    </row>
    <row r="63" spans="1:8" ht="24" customHeight="1">
      <c r="A63" s="182">
        <v>39</v>
      </c>
      <c r="B63" s="183" t="s">
        <v>125</v>
      </c>
      <c r="C63" s="183" t="s">
        <v>277</v>
      </c>
      <c r="D63" s="183" t="s">
        <v>278</v>
      </c>
      <c r="E63" s="183" t="s">
        <v>128</v>
      </c>
      <c r="F63" s="184">
        <v>3</v>
      </c>
      <c r="G63" s="185">
        <v>0</v>
      </c>
      <c r="H63" s="185">
        <f aca="true" t="shared" si="2" ref="H63:H75">G63*F63</f>
        <v>0</v>
      </c>
    </row>
    <row r="64" spans="1:8" ht="24" customHeight="1">
      <c r="A64" s="182">
        <v>40</v>
      </c>
      <c r="B64" s="195" t="s">
        <v>279</v>
      </c>
      <c r="C64" s="195" t="s">
        <v>280</v>
      </c>
      <c r="D64" s="195" t="s">
        <v>281</v>
      </c>
      <c r="E64" s="195" t="s">
        <v>128</v>
      </c>
      <c r="F64" s="196">
        <v>3</v>
      </c>
      <c r="G64" s="197">
        <v>0</v>
      </c>
      <c r="H64" s="185">
        <f t="shared" si="2"/>
        <v>0</v>
      </c>
    </row>
    <row r="65" spans="1:8" ht="24" customHeight="1">
      <c r="A65" s="182">
        <v>41</v>
      </c>
      <c r="B65" s="183" t="s">
        <v>125</v>
      </c>
      <c r="C65" s="183" t="s">
        <v>299</v>
      </c>
      <c r="D65" s="183" t="s">
        <v>300</v>
      </c>
      <c r="E65" s="183" t="s">
        <v>128</v>
      </c>
      <c r="F65" s="184">
        <v>8</v>
      </c>
      <c r="G65" s="185">
        <v>0</v>
      </c>
      <c r="H65" s="185">
        <f t="shared" si="2"/>
        <v>0</v>
      </c>
    </row>
    <row r="66" spans="1:8" ht="24" customHeight="1">
      <c r="A66" s="182">
        <v>42</v>
      </c>
      <c r="B66" s="183" t="s">
        <v>125</v>
      </c>
      <c r="C66" s="183" t="s">
        <v>416</v>
      </c>
      <c r="D66" s="183" t="s">
        <v>417</v>
      </c>
      <c r="E66" s="183" t="s">
        <v>144</v>
      </c>
      <c r="F66" s="184">
        <v>10</v>
      </c>
      <c r="G66" s="185">
        <v>0</v>
      </c>
      <c r="H66" s="185">
        <f t="shared" si="2"/>
        <v>0</v>
      </c>
    </row>
    <row r="67" spans="1:8" ht="24" customHeight="1">
      <c r="A67" s="182">
        <v>43</v>
      </c>
      <c r="B67" s="195" t="s">
        <v>381</v>
      </c>
      <c r="C67" s="195" t="s">
        <v>418</v>
      </c>
      <c r="D67" s="195" t="s">
        <v>419</v>
      </c>
      <c r="E67" s="195" t="s">
        <v>144</v>
      </c>
      <c r="F67" s="196">
        <v>10</v>
      </c>
      <c r="G67" s="197">
        <v>0</v>
      </c>
      <c r="H67" s="185">
        <f t="shared" si="2"/>
        <v>0</v>
      </c>
    </row>
    <row r="68" spans="1:8" ht="24" customHeight="1">
      <c r="A68" s="182">
        <v>44</v>
      </c>
      <c r="B68" s="183" t="s">
        <v>125</v>
      </c>
      <c r="C68" s="183" t="s">
        <v>420</v>
      </c>
      <c r="D68" s="183" t="s">
        <v>421</v>
      </c>
      <c r="E68" s="183" t="s">
        <v>144</v>
      </c>
      <c r="F68" s="184">
        <v>10</v>
      </c>
      <c r="G68" s="185">
        <v>0</v>
      </c>
      <c r="H68" s="185">
        <f t="shared" si="2"/>
        <v>0</v>
      </c>
    </row>
    <row r="69" spans="1:8" ht="24" customHeight="1">
      <c r="A69" s="182">
        <v>45</v>
      </c>
      <c r="B69" s="195" t="s">
        <v>381</v>
      </c>
      <c r="C69" s="195" t="s">
        <v>422</v>
      </c>
      <c r="D69" s="195" t="s">
        <v>423</v>
      </c>
      <c r="E69" s="195" t="s">
        <v>144</v>
      </c>
      <c r="F69" s="196">
        <v>10</v>
      </c>
      <c r="G69" s="197">
        <v>0</v>
      </c>
      <c r="H69" s="185">
        <f t="shared" si="2"/>
        <v>0</v>
      </c>
    </row>
    <row r="70" spans="1:8" ht="51" customHeight="1">
      <c r="A70" s="182">
        <v>46</v>
      </c>
      <c r="B70" s="183" t="s">
        <v>125</v>
      </c>
      <c r="C70" s="183" t="s">
        <v>444</v>
      </c>
      <c r="D70" s="183" t="s">
        <v>445</v>
      </c>
      <c r="E70" s="183" t="s">
        <v>128</v>
      </c>
      <c r="F70" s="184">
        <v>2</v>
      </c>
      <c r="G70" s="185">
        <v>0</v>
      </c>
      <c r="H70" s="185">
        <f t="shared" si="2"/>
        <v>0</v>
      </c>
    </row>
    <row r="71" spans="1:8" ht="24" customHeight="1">
      <c r="A71" s="182">
        <v>47</v>
      </c>
      <c r="B71" s="195" t="s">
        <v>338</v>
      </c>
      <c r="C71" s="195" t="s">
        <v>446</v>
      </c>
      <c r="D71" s="195" t="s">
        <v>447</v>
      </c>
      <c r="E71" s="195" t="s">
        <v>128</v>
      </c>
      <c r="F71" s="196">
        <v>2</v>
      </c>
      <c r="G71" s="197">
        <v>0</v>
      </c>
      <c r="H71" s="185">
        <f t="shared" si="2"/>
        <v>0</v>
      </c>
    </row>
    <row r="72" spans="1:8" ht="13.5" customHeight="1">
      <c r="A72" s="182">
        <v>48</v>
      </c>
      <c r="B72" s="183" t="s">
        <v>448</v>
      </c>
      <c r="C72" s="183" t="s">
        <v>449</v>
      </c>
      <c r="D72" s="183" t="s">
        <v>450</v>
      </c>
      <c r="E72" s="183" t="s">
        <v>144</v>
      </c>
      <c r="F72" s="184">
        <v>10</v>
      </c>
      <c r="G72" s="185">
        <v>0</v>
      </c>
      <c r="H72" s="185">
        <f t="shared" si="2"/>
        <v>0</v>
      </c>
    </row>
    <row r="73" spans="1:8" ht="13.5" customHeight="1">
      <c r="A73" s="182">
        <v>49</v>
      </c>
      <c r="B73" s="195" t="s">
        <v>338</v>
      </c>
      <c r="C73" s="195" t="s">
        <v>451</v>
      </c>
      <c r="D73" s="195" t="s">
        <v>452</v>
      </c>
      <c r="E73" s="195" t="s">
        <v>144</v>
      </c>
      <c r="F73" s="196">
        <v>10</v>
      </c>
      <c r="G73" s="197">
        <v>0</v>
      </c>
      <c r="H73" s="185">
        <f t="shared" si="2"/>
        <v>0</v>
      </c>
    </row>
    <row r="74" spans="1:8" ht="11.25" customHeight="1">
      <c r="A74" s="182">
        <v>50</v>
      </c>
      <c r="B74" s="183" t="s">
        <v>217</v>
      </c>
      <c r="C74" s="183" t="s">
        <v>453</v>
      </c>
      <c r="D74" s="183" t="s">
        <v>454</v>
      </c>
      <c r="E74" s="183" t="s">
        <v>74</v>
      </c>
      <c r="F74" s="184">
        <v>100</v>
      </c>
      <c r="G74" s="185">
        <v>0</v>
      </c>
      <c r="H74" s="185">
        <f t="shared" si="2"/>
        <v>0</v>
      </c>
    </row>
    <row r="75" spans="1:8" ht="13.5" customHeight="1">
      <c r="A75" s="182">
        <v>51</v>
      </c>
      <c r="B75" s="183" t="s">
        <v>217</v>
      </c>
      <c r="C75" s="183" t="s">
        <v>455</v>
      </c>
      <c r="D75" s="183" t="s">
        <v>456</v>
      </c>
      <c r="E75" s="183" t="s">
        <v>74</v>
      </c>
      <c r="F75" s="184">
        <v>500</v>
      </c>
      <c r="G75" s="185">
        <v>0</v>
      </c>
      <c r="H75" s="185">
        <f t="shared" si="2"/>
        <v>0</v>
      </c>
    </row>
    <row r="76" spans="1:8" ht="30.75" customHeight="1">
      <c r="A76" s="182"/>
      <c r="B76" s="175"/>
      <c r="C76" s="175" t="s">
        <v>121</v>
      </c>
      <c r="D76" s="175" t="s">
        <v>242</v>
      </c>
      <c r="E76" s="175"/>
      <c r="F76" s="176"/>
      <c r="G76" s="177"/>
      <c r="H76" s="177">
        <f>H77+H79</f>
        <v>0</v>
      </c>
    </row>
    <row r="77" spans="1:8" ht="28.5" customHeight="1">
      <c r="A77" s="182"/>
      <c r="B77" s="179"/>
      <c r="C77" s="179" t="s">
        <v>229</v>
      </c>
      <c r="D77" s="179" t="s">
        <v>230</v>
      </c>
      <c r="E77" s="179"/>
      <c r="F77" s="180"/>
      <c r="G77" s="181"/>
      <c r="H77" s="181">
        <f>SUM(H78)</f>
        <v>0</v>
      </c>
    </row>
    <row r="78" spans="1:8" ht="34.5" customHeight="1">
      <c r="A78" s="182">
        <v>52</v>
      </c>
      <c r="B78" s="183" t="s">
        <v>125</v>
      </c>
      <c r="C78" s="183" t="s">
        <v>680</v>
      </c>
      <c r="D78" s="183" t="s">
        <v>679</v>
      </c>
      <c r="E78" s="183" t="s">
        <v>188</v>
      </c>
      <c r="F78" s="184">
        <v>5</v>
      </c>
      <c r="G78" s="185">
        <v>0</v>
      </c>
      <c r="H78" s="185">
        <f>G78*F78</f>
        <v>0</v>
      </c>
    </row>
    <row r="79" spans="1:8" ht="28.5" customHeight="1">
      <c r="A79" s="182"/>
      <c r="B79" s="179"/>
      <c r="C79" s="179"/>
      <c r="D79" s="179" t="s">
        <v>719</v>
      </c>
      <c r="E79" s="179"/>
      <c r="F79" s="180"/>
      <c r="G79" s="181">
        <v>0</v>
      </c>
      <c r="H79" s="181">
        <f>SUM(H80:H101)</f>
        <v>0</v>
      </c>
    </row>
    <row r="80" spans="1:8" ht="24" customHeight="1">
      <c r="A80" s="182" t="s">
        <v>761</v>
      </c>
      <c r="B80" s="183" t="s">
        <v>125</v>
      </c>
      <c r="C80" s="183" t="s">
        <v>277</v>
      </c>
      <c r="D80" s="183" t="s">
        <v>278</v>
      </c>
      <c r="E80" s="183" t="s">
        <v>128</v>
      </c>
      <c r="F80" s="184">
        <v>3</v>
      </c>
      <c r="G80" s="185">
        <v>0</v>
      </c>
      <c r="H80" s="185">
        <f>G80*F80</f>
        <v>0</v>
      </c>
    </row>
    <row r="81" spans="1:8" ht="24" customHeight="1">
      <c r="A81" s="182" t="s">
        <v>762</v>
      </c>
      <c r="B81" s="183" t="s">
        <v>125</v>
      </c>
      <c r="C81" s="183" t="s">
        <v>166</v>
      </c>
      <c r="D81" s="183" t="s">
        <v>763</v>
      </c>
      <c r="E81" s="183" t="s">
        <v>128</v>
      </c>
      <c r="F81" s="184">
        <v>5</v>
      </c>
      <c r="G81" s="185">
        <v>0</v>
      </c>
      <c r="H81" s="185">
        <f aca="true" t="shared" si="3" ref="H81:H101">G81*F81</f>
        <v>0</v>
      </c>
    </row>
    <row r="82" spans="1:8" ht="24" customHeight="1">
      <c r="A82" s="182">
        <v>54</v>
      </c>
      <c r="B82" s="195" t="s">
        <v>279</v>
      </c>
      <c r="C82" s="195" t="s">
        <v>280</v>
      </c>
      <c r="D82" s="195" t="s">
        <v>281</v>
      </c>
      <c r="E82" s="195" t="s">
        <v>128</v>
      </c>
      <c r="F82" s="196">
        <v>3</v>
      </c>
      <c r="G82" s="197">
        <v>0</v>
      </c>
      <c r="H82" s="185">
        <f t="shared" si="3"/>
        <v>0</v>
      </c>
    </row>
    <row r="83" spans="1:8" ht="24" customHeight="1">
      <c r="A83" s="182">
        <v>55</v>
      </c>
      <c r="B83" s="183" t="s">
        <v>125</v>
      </c>
      <c r="C83" s="183" t="s">
        <v>299</v>
      </c>
      <c r="D83" s="183" t="s">
        <v>300</v>
      </c>
      <c r="E83" s="183" t="s">
        <v>128</v>
      </c>
      <c r="F83" s="184">
        <v>8</v>
      </c>
      <c r="G83" s="185">
        <v>0</v>
      </c>
      <c r="H83" s="185">
        <f t="shared" si="3"/>
        <v>0</v>
      </c>
    </row>
    <row r="84" spans="1:8" ht="24" customHeight="1">
      <c r="A84" s="182">
        <v>56</v>
      </c>
      <c r="B84" s="183" t="s">
        <v>125</v>
      </c>
      <c r="C84" s="183" t="s">
        <v>416</v>
      </c>
      <c r="D84" s="183" t="s">
        <v>417</v>
      </c>
      <c r="E84" s="183" t="s">
        <v>144</v>
      </c>
      <c r="F84" s="184">
        <v>10</v>
      </c>
      <c r="G84" s="185">
        <v>0</v>
      </c>
      <c r="H84" s="185">
        <f t="shared" si="3"/>
        <v>0</v>
      </c>
    </row>
    <row r="85" spans="1:8" ht="24" customHeight="1">
      <c r="A85" s="182">
        <v>57</v>
      </c>
      <c r="B85" s="195" t="s">
        <v>381</v>
      </c>
      <c r="C85" s="195" t="s">
        <v>418</v>
      </c>
      <c r="D85" s="195" t="s">
        <v>419</v>
      </c>
      <c r="E85" s="195" t="s">
        <v>144</v>
      </c>
      <c r="F85" s="196">
        <v>10</v>
      </c>
      <c r="G85" s="197">
        <v>0</v>
      </c>
      <c r="H85" s="185">
        <f t="shared" si="3"/>
        <v>0</v>
      </c>
    </row>
    <row r="86" spans="1:8" ht="24" customHeight="1">
      <c r="A86" s="182">
        <v>58</v>
      </c>
      <c r="B86" s="183" t="s">
        <v>125</v>
      </c>
      <c r="C86" s="183" t="s">
        <v>420</v>
      </c>
      <c r="D86" s="183" t="s">
        <v>421</v>
      </c>
      <c r="E86" s="183" t="s">
        <v>144</v>
      </c>
      <c r="F86" s="184">
        <v>10</v>
      </c>
      <c r="G86" s="185">
        <v>0</v>
      </c>
      <c r="H86" s="185">
        <f t="shared" si="3"/>
        <v>0</v>
      </c>
    </row>
    <row r="87" spans="1:8" ht="24" customHeight="1">
      <c r="A87" s="182">
        <v>59</v>
      </c>
      <c r="B87" s="195" t="s">
        <v>381</v>
      </c>
      <c r="C87" s="218" t="s">
        <v>422</v>
      </c>
      <c r="D87" s="218" t="s">
        <v>423</v>
      </c>
      <c r="E87" s="195" t="s">
        <v>144</v>
      </c>
      <c r="F87" s="196">
        <v>10</v>
      </c>
      <c r="G87" s="197">
        <v>0</v>
      </c>
      <c r="H87" s="185">
        <f t="shared" si="3"/>
        <v>0</v>
      </c>
    </row>
    <row r="88" spans="1:8" ht="22.5" customHeight="1">
      <c r="A88" s="182">
        <v>60</v>
      </c>
      <c r="B88" s="214" t="s">
        <v>125</v>
      </c>
      <c r="C88" s="226" t="s">
        <v>720</v>
      </c>
      <c r="D88" s="221" t="s">
        <v>725</v>
      </c>
      <c r="E88" s="216" t="s">
        <v>144</v>
      </c>
      <c r="F88" s="184">
        <v>10</v>
      </c>
      <c r="G88" s="185">
        <v>0</v>
      </c>
      <c r="H88" s="185">
        <f>G88*F88</f>
        <v>0</v>
      </c>
    </row>
    <row r="89" spans="1:8" ht="38.25" customHeight="1">
      <c r="A89" s="182">
        <v>61</v>
      </c>
      <c r="B89" s="215" t="s">
        <v>338</v>
      </c>
      <c r="C89" s="227"/>
      <c r="D89" s="223" t="s">
        <v>726</v>
      </c>
      <c r="E89" s="217"/>
      <c r="F89" s="196">
        <v>10</v>
      </c>
      <c r="G89" s="197">
        <v>0</v>
      </c>
      <c r="H89" s="185">
        <f>G89*F89</f>
        <v>0</v>
      </c>
    </row>
    <row r="90" spans="1:8" ht="24" customHeight="1">
      <c r="A90" s="182">
        <v>62</v>
      </c>
      <c r="B90" s="215" t="s">
        <v>338</v>
      </c>
      <c r="C90" s="224" t="s">
        <v>721</v>
      </c>
      <c r="D90" s="225" t="s">
        <v>722</v>
      </c>
      <c r="E90" s="217" t="s">
        <v>144</v>
      </c>
      <c r="F90" s="196">
        <v>10</v>
      </c>
      <c r="G90" s="197">
        <v>0</v>
      </c>
      <c r="H90" s="185">
        <f aca="true" t="shared" si="4" ref="H90:H97">G90*F90</f>
        <v>0</v>
      </c>
    </row>
    <row r="91" spans="1:8" ht="36" customHeight="1">
      <c r="A91" s="182">
        <v>63</v>
      </c>
      <c r="B91" s="214" t="s">
        <v>448</v>
      </c>
      <c r="C91" s="222"/>
      <c r="D91" s="223" t="s">
        <v>722</v>
      </c>
      <c r="E91" s="216" t="s">
        <v>144</v>
      </c>
      <c r="F91" s="184">
        <v>10</v>
      </c>
      <c r="G91" s="185">
        <v>0</v>
      </c>
      <c r="H91" s="185">
        <f t="shared" si="4"/>
        <v>0</v>
      </c>
    </row>
    <row r="92" spans="1:8" ht="11.25" customHeight="1">
      <c r="A92" s="182">
        <v>64</v>
      </c>
      <c r="B92" s="214" t="s">
        <v>217</v>
      </c>
      <c r="C92" s="224" t="s">
        <v>723</v>
      </c>
      <c r="D92" s="225" t="s">
        <v>724</v>
      </c>
      <c r="E92" s="216" t="s">
        <v>220</v>
      </c>
      <c r="F92" s="184">
        <v>1</v>
      </c>
      <c r="G92" s="185">
        <v>0</v>
      </c>
      <c r="H92" s="185">
        <f t="shared" si="4"/>
        <v>0</v>
      </c>
    </row>
    <row r="93" spans="1:8" ht="13.5" customHeight="1">
      <c r="A93" s="182">
        <v>65</v>
      </c>
      <c r="B93" s="229" t="s">
        <v>217</v>
      </c>
      <c r="C93" s="230"/>
      <c r="D93" s="231" t="s">
        <v>724</v>
      </c>
      <c r="E93" s="232"/>
      <c r="F93" s="233">
        <v>1</v>
      </c>
      <c r="G93" s="185">
        <v>0</v>
      </c>
      <c r="H93" s="185">
        <f t="shared" si="4"/>
        <v>0</v>
      </c>
    </row>
    <row r="94" spans="1:8" ht="13.5" customHeight="1">
      <c r="A94" s="182">
        <v>66</v>
      </c>
      <c r="B94" s="235" t="s">
        <v>727</v>
      </c>
      <c r="C94" s="220" t="s">
        <v>728</v>
      </c>
      <c r="D94" s="221" t="s">
        <v>729</v>
      </c>
      <c r="E94" s="236" t="s">
        <v>128</v>
      </c>
      <c r="F94" s="237">
        <v>1</v>
      </c>
      <c r="G94" s="228">
        <v>0</v>
      </c>
      <c r="H94" s="185">
        <f t="shared" si="4"/>
        <v>0</v>
      </c>
    </row>
    <row r="95" spans="1:8" ht="13.5" customHeight="1">
      <c r="A95" s="182">
        <v>67</v>
      </c>
      <c r="B95" s="238" t="s">
        <v>121</v>
      </c>
      <c r="C95" s="224" t="s">
        <v>730</v>
      </c>
      <c r="D95" s="225" t="s">
        <v>731</v>
      </c>
      <c r="E95" s="239" t="s">
        <v>128</v>
      </c>
      <c r="F95" s="240">
        <v>1</v>
      </c>
      <c r="G95" s="228">
        <v>0</v>
      </c>
      <c r="H95" s="185">
        <f t="shared" si="4"/>
        <v>0</v>
      </c>
    </row>
    <row r="96" spans="1:8" ht="11.25" customHeight="1">
      <c r="A96" s="182">
        <v>68</v>
      </c>
      <c r="B96" s="235" t="s">
        <v>727</v>
      </c>
      <c r="C96" s="220" t="s">
        <v>732</v>
      </c>
      <c r="D96" s="221" t="s">
        <v>733</v>
      </c>
      <c r="E96" s="236" t="s">
        <v>128</v>
      </c>
      <c r="F96" s="237">
        <v>1</v>
      </c>
      <c r="G96" s="228">
        <v>0</v>
      </c>
      <c r="H96" s="185">
        <f t="shared" si="4"/>
        <v>0</v>
      </c>
    </row>
    <row r="97" spans="1:8" ht="13.5" customHeight="1">
      <c r="A97" s="182">
        <v>69</v>
      </c>
      <c r="B97" s="238" t="s">
        <v>121</v>
      </c>
      <c r="C97" s="224" t="s">
        <v>734</v>
      </c>
      <c r="D97" s="225" t="s">
        <v>735</v>
      </c>
      <c r="E97" s="239" t="s">
        <v>128</v>
      </c>
      <c r="F97" s="240">
        <v>1</v>
      </c>
      <c r="G97" s="228">
        <v>0</v>
      </c>
      <c r="H97" s="185">
        <f t="shared" si="4"/>
        <v>0</v>
      </c>
    </row>
    <row r="98" spans="1:8" ht="11.25" customHeight="1">
      <c r="A98" s="182">
        <v>70</v>
      </c>
      <c r="B98" s="219" t="s">
        <v>217</v>
      </c>
      <c r="C98" s="219" t="s">
        <v>453</v>
      </c>
      <c r="D98" s="219" t="s">
        <v>454</v>
      </c>
      <c r="E98" s="219" t="s">
        <v>74</v>
      </c>
      <c r="F98" s="234">
        <v>10</v>
      </c>
      <c r="G98" s="185">
        <v>0</v>
      </c>
      <c r="H98" s="185">
        <f t="shared" si="3"/>
        <v>0</v>
      </c>
    </row>
    <row r="99" spans="1:8" ht="13.5" customHeight="1">
      <c r="A99" s="182">
        <v>71</v>
      </c>
      <c r="B99" s="183" t="s">
        <v>217</v>
      </c>
      <c r="C99" s="183" t="s">
        <v>455</v>
      </c>
      <c r="D99" s="183" t="s">
        <v>456</v>
      </c>
      <c r="E99" s="183" t="s">
        <v>74</v>
      </c>
      <c r="F99" s="184">
        <v>10</v>
      </c>
      <c r="G99" s="185">
        <v>0</v>
      </c>
      <c r="H99" s="185">
        <f t="shared" si="3"/>
        <v>0</v>
      </c>
    </row>
    <row r="100" spans="1:8" ht="51" customHeight="1">
      <c r="A100" s="182">
        <v>72</v>
      </c>
      <c r="B100" s="238" t="s">
        <v>765</v>
      </c>
      <c r="C100" s="183"/>
      <c r="D100" s="183" t="s">
        <v>766</v>
      </c>
      <c r="E100" s="183" t="s">
        <v>764</v>
      </c>
      <c r="F100" s="184">
        <v>1</v>
      </c>
      <c r="G100" s="185">
        <v>0</v>
      </c>
      <c r="H100" s="185">
        <f>G100*F100</f>
        <v>0</v>
      </c>
    </row>
    <row r="101" spans="1:8" ht="32.25" customHeight="1">
      <c r="A101" s="182">
        <v>73</v>
      </c>
      <c r="B101" s="238" t="s">
        <v>765</v>
      </c>
      <c r="C101" s="183"/>
      <c r="D101" s="183" t="s">
        <v>772</v>
      </c>
      <c r="E101" s="183" t="s">
        <v>764</v>
      </c>
      <c r="F101" s="184">
        <v>1</v>
      </c>
      <c r="G101" s="185">
        <v>0</v>
      </c>
      <c r="H101" s="185">
        <f t="shared" si="3"/>
        <v>0</v>
      </c>
    </row>
    <row r="103" spans="1:8" ht="30.75" customHeight="1">
      <c r="A103" s="186"/>
      <c r="B103" s="187"/>
      <c r="C103" s="187"/>
      <c r="D103" s="187" t="s">
        <v>241</v>
      </c>
      <c r="E103" s="187"/>
      <c r="F103" s="188"/>
      <c r="G103" s="189"/>
      <c r="H103" s="189">
        <f>H76+H23+H13</f>
        <v>0</v>
      </c>
    </row>
    <row r="104" ht="10.5">
      <c r="G104" s="193" t="s">
        <v>1051</v>
      </c>
    </row>
  </sheetData>
  <sheetProtection/>
  <mergeCells count="1"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01"/>
  <sheetViews>
    <sheetView zoomScalePageLayoutView="0" workbookViewId="0" topLeftCell="A1">
      <selection activeCell="G24" sqref="G24"/>
    </sheetView>
  </sheetViews>
  <sheetFormatPr defaultColWidth="9.33203125" defaultRowHeight="10.5" outlineLevelRow="1"/>
  <cols>
    <col min="1" max="1" width="5" style="286" customWidth="1"/>
    <col min="2" max="2" width="16.83203125" style="295" customWidth="1"/>
    <col min="3" max="3" width="44.66015625" style="295" customWidth="1"/>
    <col min="4" max="4" width="5.33203125" style="286" customWidth="1"/>
    <col min="5" max="5" width="12.33203125" style="286" customWidth="1"/>
    <col min="6" max="6" width="11.5" style="286" customWidth="1"/>
    <col min="7" max="7" width="14.83203125" style="286" customWidth="1"/>
    <col min="8" max="13" width="0" style="286" hidden="1" customWidth="1"/>
    <col min="14" max="17" width="9.33203125" style="286" customWidth="1"/>
    <col min="18" max="21" width="0" style="286" hidden="1" customWidth="1"/>
    <col min="22" max="28" width="9.33203125" style="286" customWidth="1"/>
    <col min="29" max="39" width="0" style="286" hidden="1" customWidth="1"/>
    <col min="40" max="52" width="9.33203125" style="286" customWidth="1"/>
    <col min="53" max="53" width="85.66015625" style="286" customWidth="1"/>
    <col min="54" max="16384" width="9.33203125" style="286" customWidth="1"/>
  </cols>
  <sheetData>
    <row r="1" spans="1:31" ht="15.75" customHeight="1">
      <c r="A1" s="285" t="s">
        <v>774</v>
      </c>
      <c r="B1" s="285"/>
      <c r="C1" s="285"/>
      <c r="D1" s="285"/>
      <c r="E1" s="285"/>
      <c r="F1" s="285"/>
      <c r="G1" s="285"/>
      <c r="AE1" s="286" t="s">
        <v>775</v>
      </c>
    </row>
    <row r="2" spans="1:31" ht="24.75" customHeight="1">
      <c r="A2" s="222" t="s">
        <v>776</v>
      </c>
      <c r="B2" s="287"/>
      <c r="C2" s="288" t="s">
        <v>777</v>
      </c>
      <c r="D2" s="289"/>
      <c r="E2" s="289"/>
      <c r="F2" s="289"/>
      <c r="G2" s="290"/>
      <c r="AE2" s="286" t="s">
        <v>778</v>
      </c>
    </row>
    <row r="3" spans="1:31" ht="24.75" customHeight="1">
      <c r="A3" s="222" t="s">
        <v>779</v>
      </c>
      <c r="B3" s="287"/>
      <c r="C3" s="288" t="s">
        <v>780</v>
      </c>
      <c r="D3" s="289"/>
      <c r="E3" s="289"/>
      <c r="F3" s="289"/>
      <c r="G3" s="290"/>
      <c r="AE3" s="286" t="s">
        <v>781</v>
      </c>
    </row>
    <row r="4" spans="1:31" ht="24.75" customHeight="1" hidden="1">
      <c r="A4" s="222" t="s">
        <v>782</v>
      </c>
      <c r="B4" s="287"/>
      <c r="C4" s="288"/>
      <c r="D4" s="289"/>
      <c r="E4" s="289"/>
      <c r="F4" s="289"/>
      <c r="G4" s="290"/>
      <c r="AE4" s="286" t="s">
        <v>783</v>
      </c>
    </row>
    <row r="5" spans="1:31" ht="10.5" hidden="1">
      <c r="A5" s="291" t="s">
        <v>784</v>
      </c>
      <c r="B5" s="292"/>
      <c r="C5" s="292"/>
      <c r="D5" s="293"/>
      <c r="E5" s="293"/>
      <c r="F5" s="293"/>
      <c r="G5" s="294"/>
      <c r="AE5" s="286" t="s">
        <v>785</v>
      </c>
    </row>
    <row r="7" spans="1:21" ht="31.5">
      <c r="A7" s="296" t="s">
        <v>786</v>
      </c>
      <c r="B7" s="297" t="s">
        <v>787</v>
      </c>
      <c r="C7" s="297" t="s">
        <v>788</v>
      </c>
      <c r="D7" s="296" t="s">
        <v>117</v>
      </c>
      <c r="E7" s="296" t="s">
        <v>789</v>
      </c>
      <c r="F7" s="298" t="s">
        <v>790</v>
      </c>
      <c r="G7" s="296" t="s">
        <v>110</v>
      </c>
      <c r="H7" s="299" t="s">
        <v>791</v>
      </c>
      <c r="I7" s="299" t="s">
        <v>792</v>
      </c>
      <c r="J7" s="299" t="s">
        <v>36</v>
      </c>
      <c r="K7" s="299" t="s">
        <v>793</v>
      </c>
      <c r="L7" s="299" t="s">
        <v>73</v>
      </c>
      <c r="M7" s="299" t="s">
        <v>794</v>
      </c>
      <c r="N7" s="299" t="s">
        <v>795</v>
      </c>
      <c r="O7" s="299" t="s">
        <v>796</v>
      </c>
      <c r="P7" s="299" t="s">
        <v>797</v>
      </c>
      <c r="Q7" s="299" t="s">
        <v>798</v>
      </c>
      <c r="R7" s="299" t="s">
        <v>799</v>
      </c>
      <c r="S7" s="299" t="s">
        <v>800</v>
      </c>
      <c r="T7" s="299" t="s">
        <v>801</v>
      </c>
      <c r="U7" s="299" t="s">
        <v>802</v>
      </c>
    </row>
    <row r="8" spans="1:31" ht="10.5">
      <c r="A8" s="300" t="s">
        <v>803</v>
      </c>
      <c r="B8" s="301" t="s">
        <v>28</v>
      </c>
      <c r="C8" s="302" t="s">
        <v>804</v>
      </c>
      <c r="D8" s="303"/>
      <c r="E8" s="304"/>
      <c r="F8" s="305"/>
      <c r="G8" s="305">
        <f>SUMIF(AE9:AE20,"&lt;&gt;NOR",G9:G20)</f>
        <v>0</v>
      </c>
      <c r="H8" s="305"/>
      <c r="I8" s="305">
        <f>SUM(I9:I20)</f>
        <v>476.56</v>
      </c>
      <c r="J8" s="305"/>
      <c r="K8" s="305">
        <f>SUM(K9:K20)</f>
        <v>2203.9</v>
      </c>
      <c r="L8" s="305"/>
      <c r="M8" s="305">
        <f>SUM(M9:M20)</f>
        <v>0</v>
      </c>
      <c r="N8" s="303"/>
      <c r="O8" s="303">
        <f>SUM(O9:O20)</f>
        <v>1.62053</v>
      </c>
      <c r="P8" s="303"/>
      <c r="Q8" s="303">
        <f>SUM(Q9:Q20)</f>
        <v>0</v>
      </c>
      <c r="R8" s="303"/>
      <c r="S8" s="303"/>
      <c r="T8" s="300"/>
      <c r="U8" s="303">
        <f>SUM(U9:U20)</f>
        <v>7.21</v>
      </c>
      <c r="AE8" s="286" t="s">
        <v>805</v>
      </c>
    </row>
    <row r="9" spans="1:60" ht="11.25" outlineLevel="1">
      <c r="A9" s="306">
        <v>1</v>
      </c>
      <c r="B9" s="306" t="s">
        <v>806</v>
      </c>
      <c r="C9" s="307" t="s">
        <v>807</v>
      </c>
      <c r="D9" s="308" t="s">
        <v>487</v>
      </c>
      <c r="E9" s="309">
        <v>1.4532</v>
      </c>
      <c r="F9" s="310">
        <v>0</v>
      </c>
      <c r="G9" s="310">
        <f aca="true" t="shared" si="0" ref="G9:G15">F9*E9</f>
        <v>0</v>
      </c>
      <c r="H9" s="310">
        <v>0</v>
      </c>
      <c r="I9" s="310">
        <f>ROUND(E9*H9,2)</f>
        <v>0</v>
      </c>
      <c r="J9" s="310">
        <v>1057</v>
      </c>
      <c r="K9" s="310">
        <f>ROUND(E9*J9,2)</f>
        <v>1536.03</v>
      </c>
      <c r="L9" s="310">
        <v>21</v>
      </c>
      <c r="M9" s="310">
        <f>G9*(1+L9/100)</f>
        <v>0</v>
      </c>
      <c r="N9" s="308">
        <v>0</v>
      </c>
      <c r="O9" s="308">
        <f>ROUND(E9*N9,5)</f>
        <v>0</v>
      </c>
      <c r="P9" s="308">
        <v>0</v>
      </c>
      <c r="Q9" s="308">
        <f>ROUND(E9*P9,5)</f>
        <v>0</v>
      </c>
      <c r="R9" s="308"/>
      <c r="S9" s="308"/>
      <c r="T9" s="311">
        <v>3.533</v>
      </c>
      <c r="U9" s="308">
        <f>ROUND(E9*T9,2)</f>
        <v>5.13</v>
      </c>
      <c r="V9" s="312"/>
      <c r="W9" s="312"/>
      <c r="X9" s="312"/>
      <c r="Y9" s="312"/>
      <c r="Z9" s="312"/>
      <c r="AA9" s="312"/>
      <c r="AB9" s="312"/>
      <c r="AC9" s="312"/>
      <c r="AD9" s="312"/>
      <c r="AE9" s="312" t="s">
        <v>808</v>
      </c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</row>
    <row r="10" spans="1:60" ht="11.25" outlineLevel="1">
      <c r="A10" s="306"/>
      <c r="B10" s="306"/>
      <c r="C10" s="313" t="s">
        <v>809</v>
      </c>
      <c r="D10" s="314"/>
      <c r="E10" s="315">
        <v>0.258</v>
      </c>
      <c r="F10" s="310"/>
      <c r="G10" s="310"/>
      <c r="H10" s="310"/>
      <c r="I10" s="310"/>
      <c r="J10" s="310"/>
      <c r="K10" s="310"/>
      <c r="L10" s="310"/>
      <c r="M10" s="310"/>
      <c r="N10" s="308"/>
      <c r="O10" s="308"/>
      <c r="P10" s="308"/>
      <c r="Q10" s="308"/>
      <c r="R10" s="308"/>
      <c r="S10" s="308"/>
      <c r="T10" s="311"/>
      <c r="U10" s="308"/>
      <c r="V10" s="312"/>
      <c r="W10" s="312"/>
      <c r="X10" s="312"/>
      <c r="Y10" s="312"/>
      <c r="Z10" s="312"/>
      <c r="AA10" s="312"/>
      <c r="AB10" s="312"/>
      <c r="AC10" s="312"/>
      <c r="AD10" s="312"/>
      <c r="AE10" s="312" t="s">
        <v>810</v>
      </c>
      <c r="AF10" s="312">
        <v>0</v>
      </c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</row>
    <row r="11" spans="1:60" ht="11.25" outlineLevel="1">
      <c r="A11" s="306"/>
      <c r="B11" s="306"/>
      <c r="C11" s="313" t="s">
        <v>811</v>
      </c>
      <c r="D11" s="314"/>
      <c r="E11" s="315">
        <v>0.342</v>
      </c>
      <c r="F11" s="310"/>
      <c r="G11" s="310"/>
      <c r="H11" s="310"/>
      <c r="I11" s="310"/>
      <c r="J11" s="310"/>
      <c r="K11" s="310"/>
      <c r="L11" s="310"/>
      <c r="M11" s="310"/>
      <c r="N11" s="308"/>
      <c r="O11" s="308"/>
      <c r="P11" s="308"/>
      <c r="Q11" s="308"/>
      <c r="R11" s="308"/>
      <c r="S11" s="308"/>
      <c r="T11" s="311"/>
      <c r="U11" s="308"/>
      <c r="V11" s="312"/>
      <c r="W11" s="312"/>
      <c r="X11" s="312"/>
      <c r="Y11" s="312"/>
      <c r="Z11" s="312"/>
      <c r="AA11" s="312"/>
      <c r="AB11" s="312"/>
      <c r="AC11" s="312"/>
      <c r="AD11" s="312"/>
      <c r="AE11" s="312" t="s">
        <v>810</v>
      </c>
      <c r="AF11" s="312">
        <v>0</v>
      </c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2"/>
      <c r="BG11" s="312"/>
      <c r="BH11" s="312"/>
    </row>
    <row r="12" spans="1:60" ht="11.25" outlineLevel="1">
      <c r="A12" s="306"/>
      <c r="B12" s="306"/>
      <c r="C12" s="313" t="s">
        <v>812</v>
      </c>
      <c r="D12" s="314"/>
      <c r="E12" s="315">
        <v>0.5328</v>
      </c>
      <c r="F12" s="310"/>
      <c r="G12" s="310"/>
      <c r="H12" s="310"/>
      <c r="I12" s="310"/>
      <c r="J12" s="310"/>
      <c r="K12" s="310"/>
      <c r="L12" s="310"/>
      <c r="M12" s="310"/>
      <c r="N12" s="308"/>
      <c r="O12" s="308"/>
      <c r="P12" s="308"/>
      <c r="Q12" s="308"/>
      <c r="R12" s="308"/>
      <c r="S12" s="308"/>
      <c r="T12" s="311"/>
      <c r="U12" s="308"/>
      <c r="V12" s="312"/>
      <c r="W12" s="312"/>
      <c r="X12" s="312"/>
      <c r="Y12" s="312"/>
      <c r="Z12" s="312"/>
      <c r="AA12" s="312"/>
      <c r="AB12" s="312"/>
      <c r="AC12" s="312"/>
      <c r="AD12" s="312"/>
      <c r="AE12" s="312" t="s">
        <v>810</v>
      </c>
      <c r="AF12" s="312">
        <v>0</v>
      </c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</row>
    <row r="13" spans="1:60" ht="11.25" outlineLevel="1">
      <c r="A13" s="306"/>
      <c r="B13" s="306"/>
      <c r="C13" s="313" t="s">
        <v>813</v>
      </c>
      <c r="D13" s="314"/>
      <c r="E13" s="315">
        <v>0.3204</v>
      </c>
      <c r="F13" s="310"/>
      <c r="G13" s="310"/>
      <c r="H13" s="310"/>
      <c r="I13" s="310"/>
      <c r="J13" s="310"/>
      <c r="K13" s="310"/>
      <c r="L13" s="310"/>
      <c r="M13" s="310"/>
      <c r="N13" s="308"/>
      <c r="O13" s="308"/>
      <c r="P13" s="308"/>
      <c r="Q13" s="308"/>
      <c r="R13" s="308"/>
      <c r="S13" s="308"/>
      <c r="T13" s="311"/>
      <c r="U13" s="308"/>
      <c r="V13" s="312"/>
      <c r="W13" s="312"/>
      <c r="X13" s="312"/>
      <c r="Y13" s="312"/>
      <c r="Z13" s="312"/>
      <c r="AA13" s="312"/>
      <c r="AB13" s="312"/>
      <c r="AC13" s="312"/>
      <c r="AD13" s="312"/>
      <c r="AE13" s="312" t="s">
        <v>810</v>
      </c>
      <c r="AF13" s="312">
        <v>0</v>
      </c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</row>
    <row r="14" spans="1:60" ht="11.25" outlineLevel="1">
      <c r="A14" s="306">
        <v>2</v>
      </c>
      <c r="B14" s="306" t="s">
        <v>814</v>
      </c>
      <c r="C14" s="307" t="s">
        <v>815</v>
      </c>
      <c r="D14" s="308" t="s">
        <v>487</v>
      </c>
      <c r="E14" s="309">
        <v>0.49995</v>
      </c>
      <c r="F14" s="310">
        <v>0</v>
      </c>
      <c r="G14" s="310">
        <f t="shared" si="0"/>
        <v>0</v>
      </c>
      <c r="H14" s="310">
        <v>0</v>
      </c>
      <c r="I14" s="310">
        <f>ROUND(E14*H14,2)</f>
        <v>0</v>
      </c>
      <c r="J14" s="310">
        <v>411</v>
      </c>
      <c r="K14" s="310">
        <f>ROUND(E14*J14,2)</f>
        <v>205.48</v>
      </c>
      <c r="L14" s="310">
        <v>21</v>
      </c>
      <c r="M14" s="310">
        <f>G14*(1+L14/100)</f>
        <v>0</v>
      </c>
      <c r="N14" s="308">
        <v>0</v>
      </c>
      <c r="O14" s="308">
        <f>ROUND(E14*N14,5)</f>
        <v>0</v>
      </c>
      <c r="P14" s="308">
        <v>0</v>
      </c>
      <c r="Q14" s="308">
        <f>ROUND(E14*P14,5)</f>
        <v>0</v>
      </c>
      <c r="R14" s="308"/>
      <c r="S14" s="308"/>
      <c r="T14" s="311">
        <v>1.15</v>
      </c>
      <c r="U14" s="308">
        <f>ROUND(E14*T14,2)</f>
        <v>0.57</v>
      </c>
      <c r="V14" s="312"/>
      <c r="W14" s="312"/>
      <c r="X14" s="312"/>
      <c r="Y14" s="312"/>
      <c r="Z14" s="312"/>
      <c r="AA14" s="312"/>
      <c r="AB14" s="312"/>
      <c r="AC14" s="312"/>
      <c r="AD14" s="312"/>
      <c r="AE14" s="312" t="s">
        <v>808</v>
      </c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</row>
    <row r="15" spans="1:60" ht="11.25" outlineLevel="1">
      <c r="A15" s="306"/>
      <c r="B15" s="306"/>
      <c r="C15" s="313" t="s">
        <v>816</v>
      </c>
      <c r="D15" s="314"/>
      <c r="E15" s="315">
        <v>0.49995</v>
      </c>
      <c r="F15" s="310"/>
      <c r="G15" s="310"/>
      <c r="H15" s="310"/>
      <c r="I15" s="310"/>
      <c r="J15" s="310"/>
      <c r="K15" s="310"/>
      <c r="L15" s="310"/>
      <c r="M15" s="310"/>
      <c r="N15" s="308"/>
      <c r="O15" s="308"/>
      <c r="P15" s="308"/>
      <c r="Q15" s="308"/>
      <c r="R15" s="308"/>
      <c r="S15" s="308"/>
      <c r="T15" s="311"/>
      <c r="U15" s="308"/>
      <c r="V15" s="312"/>
      <c r="W15" s="312"/>
      <c r="X15" s="312"/>
      <c r="Y15" s="312"/>
      <c r="Z15" s="312"/>
      <c r="AA15" s="312"/>
      <c r="AB15" s="312"/>
      <c r="AC15" s="312"/>
      <c r="AD15" s="312"/>
      <c r="AE15" s="312" t="s">
        <v>810</v>
      </c>
      <c r="AF15" s="312">
        <v>0</v>
      </c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</row>
    <row r="16" spans="1:60" ht="22.5" outlineLevel="1">
      <c r="A16" s="306">
        <v>3</v>
      </c>
      <c r="B16" s="306" t="s">
        <v>817</v>
      </c>
      <c r="C16" s="307" t="s">
        <v>818</v>
      </c>
      <c r="D16" s="308" t="s">
        <v>487</v>
      </c>
      <c r="E16" s="309">
        <v>0.95325</v>
      </c>
      <c r="F16" s="310">
        <v>0</v>
      </c>
      <c r="G16" s="310">
        <f>F16*E16</f>
        <v>0</v>
      </c>
      <c r="H16" s="310">
        <v>499.93</v>
      </c>
      <c r="I16" s="310">
        <f>ROUND(E16*H16,2)</f>
        <v>476.56</v>
      </c>
      <c r="J16" s="310">
        <v>485.07</v>
      </c>
      <c r="K16" s="310">
        <f>ROUND(E16*J16,2)</f>
        <v>462.39</v>
      </c>
      <c r="L16" s="310">
        <v>21</v>
      </c>
      <c r="M16" s="310">
        <f>G16*(1+L16/100)</f>
        <v>0</v>
      </c>
      <c r="N16" s="308">
        <v>1.7</v>
      </c>
      <c r="O16" s="308">
        <f>ROUND(E16*N16,5)</f>
        <v>1.62053</v>
      </c>
      <c r="P16" s="308">
        <v>0</v>
      </c>
      <c r="Q16" s="308">
        <f>ROUND(E16*P16,5)</f>
        <v>0</v>
      </c>
      <c r="R16" s="308"/>
      <c r="S16" s="308"/>
      <c r="T16" s="311">
        <v>1.587</v>
      </c>
      <c r="U16" s="308">
        <f>ROUND(E16*T16,2)</f>
        <v>1.51</v>
      </c>
      <c r="V16" s="312"/>
      <c r="W16" s="312"/>
      <c r="X16" s="312"/>
      <c r="Y16" s="312"/>
      <c r="Z16" s="312"/>
      <c r="AA16" s="312"/>
      <c r="AB16" s="312"/>
      <c r="AC16" s="312"/>
      <c r="AD16" s="312"/>
      <c r="AE16" s="312" t="s">
        <v>808</v>
      </c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</row>
    <row r="17" spans="1:60" ht="11.25" outlineLevel="1">
      <c r="A17" s="306"/>
      <c r="B17" s="306"/>
      <c r="C17" s="313" t="s">
        <v>819</v>
      </c>
      <c r="D17" s="314"/>
      <c r="E17" s="315">
        <v>0.1806</v>
      </c>
      <c r="F17" s="310"/>
      <c r="G17" s="310"/>
      <c r="H17" s="310"/>
      <c r="I17" s="310"/>
      <c r="J17" s="310"/>
      <c r="K17" s="310"/>
      <c r="L17" s="310"/>
      <c r="M17" s="310"/>
      <c r="N17" s="308"/>
      <c r="O17" s="308"/>
      <c r="P17" s="308"/>
      <c r="Q17" s="308"/>
      <c r="R17" s="308"/>
      <c r="S17" s="308"/>
      <c r="T17" s="311"/>
      <c r="U17" s="308"/>
      <c r="V17" s="312"/>
      <c r="W17" s="312"/>
      <c r="X17" s="312"/>
      <c r="Y17" s="312"/>
      <c r="Z17" s="312"/>
      <c r="AA17" s="312"/>
      <c r="AB17" s="312"/>
      <c r="AC17" s="312"/>
      <c r="AD17" s="312"/>
      <c r="AE17" s="312" t="s">
        <v>810</v>
      </c>
      <c r="AF17" s="312">
        <v>0</v>
      </c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</row>
    <row r="18" spans="1:60" ht="11.25" outlineLevel="1">
      <c r="A18" s="306"/>
      <c r="B18" s="306"/>
      <c r="C18" s="313" t="s">
        <v>820</v>
      </c>
      <c r="D18" s="314"/>
      <c r="E18" s="315">
        <v>0.2394</v>
      </c>
      <c r="F18" s="310"/>
      <c r="G18" s="310"/>
      <c r="H18" s="310"/>
      <c r="I18" s="310"/>
      <c r="J18" s="310"/>
      <c r="K18" s="310"/>
      <c r="L18" s="310"/>
      <c r="M18" s="310"/>
      <c r="N18" s="308"/>
      <c r="O18" s="308"/>
      <c r="P18" s="308"/>
      <c r="Q18" s="308"/>
      <c r="R18" s="308"/>
      <c r="S18" s="308"/>
      <c r="T18" s="311"/>
      <c r="U18" s="308"/>
      <c r="V18" s="312"/>
      <c r="W18" s="312"/>
      <c r="X18" s="312"/>
      <c r="Y18" s="312"/>
      <c r="Z18" s="312"/>
      <c r="AA18" s="312"/>
      <c r="AB18" s="312"/>
      <c r="AC18" s="312"/>
      <c r="AD18" s="312"/>
      <c r="AE18" s="312" t="s">
        <v>810</v>
      </c>
      <c r="AF18" s="312">
        <v>0</v>
      </c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</row>
    <row r="19" spans="1:60" ht="11.25" outlineLevel="1">
      <c r="A19" s="306"/>
      <c r="B19" s="306"/>
      <c r="C19" s="313" t="s">
        <v>821</v>
      </c>
      <c r="D19" s="314"/>
      <c r="E19" s="315">
        <v>0.333</v>
      </c>
      <c r="F19" s="310"/>
      <c r="G19" s="310"/>
      <c r="H19" s="310"/>
      <c r="I19" s="310"/>
      <c r="J19" s="310"/>
      <c r="K19" s="310"/>
      <c r="L19" s="310"/>
      <c r="M19" s="310"/>
      <c r="N19" s="308"/>
      <c r="O19" s="308"/>
      <c r="P19" s="308"/>
      <c r="Q19" s="308"/>
      <c r="R19" s="308"/>
      <c r="S19" s="308"/>
      <c r="T19" s="311"/>
      <c r="U19" s="308"/>
      <c r="V19" s="312"/>
      <c r="W19" s="312"/>
      <c r="X19" s="312"/>
      <c r="Y19" s="312"/>
      <c r="Z19" s="312"/>
      <c r="AA19" s="312"/>
      <c r="AB19" s="312"/>
      <c r="AC19" s="312"/>
      <c r="AD19" s="312"/>
      <c r="AE19" s="312" t="s">
        <v>810</v>
      </c>
      <c r="AF19" s="312">
        <v>0</v>
      </c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</row>
    <row r="20" spans="1:60" ht="11.25" outlineLevel="1">
      <c r="A20" s="306"/>
      <c r="B20" s="306"/>
      <c r="C20" s="313" t="s">
        <v>822</v>
      </c>
      <c r="D20" s="314"/>
      <c r="E20" s="315">
        <v>0.20025</v>
      </c>
      <c r="F20" s="310"/>
      <c r="G20" s="310"/>
      <c r="H20" s="310"/>
      <c r="I20" s="310"/>
      <c r="J20" s="310"/>
      <c r="K20" s="310"/>
      <c r="L20" s="310"/>
      <c r="M20" s="310"/>
      <c r="N20" s="308"/>
      <c r="O20" s="308"/>
      <c r="P20" s="308"/>
      <c r="Q20" s="308"/>
      <c r="R20" s="308"/>
      <c r="S20" s="308"/>
      <c r="T20" s="311"/>
      <c r="U20" s="308"/>
      <c r="V20" s="312"/>
      <c r="W20" s="312"/>
      <c r="X20" s="312"/>
      <c r="Y20" s="312"/>
      <c r="Z20" s="312"/>
      <c r="AA20" s="312"/>
      <c r="AB20" s="312"/>
      <c r="AC20" s="312"/>
      <c r="AD20" s="312"/>
      <c r="AE20" s="312" t="s">
        <v>810</v>
      </c>
      <c r="AF20" s="312">
        <v>0</v>
      </c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</row>
    <row r="21" spans="1:31" ht="10.5">
      <c r="A21" s="316" t="s">
        <v>803</v>
      </c>
      <c r="B21" s="316" t="s">
        <v>41</v>
      </c>
      <c r="C21" s="317" t="s">
        <v>823</v>
      </c>
      <c r="D21" s="318"/>
      <c r="E21" s="319"/>
      <c r="F21" s="320"/>
      <c r="G21" s="320">
        <f>SUMIF(AE22:AE26,"&lt;&gt;NOR",G22:G26)</f>
        <v>0</v>
      </c>
      <c r="H21" s="320"/>
      <c r="I21" s="320">
        <f>SUM(I22:I26)</f>
        <v>1510.31</v>
      </c>
      <c r="J21" s="320"/>
      <c r="K21" s="320">
        <f>SUM(K22:K26)</f>
        <v>1183.58</v>
      </c>
      <c r="L21" s="320"/>
      <c r="M21" s="320">
        <f>SUM(M22:M26)</f>
        <v>0</v>
      </c>
      <c r="N21" s="318"/>
      <c r="O21" s="318">
        <f>SUM(O22:O26)</f>
        <v>0.43737</v>
      </c>
      <c r="P21" s="318"/>
      <c r="Q21" s="318">
        <f>SUM(Q22:Q26)</f>
        <v>0</v>
      </c>
      <c r="R21" s="318"/>
      <c r="S21" s="318"/>
      <c r="T21" s="321"/>
      <c r="U21" s="318">
        <f>SUM(U22:U26)</f>
        <v>2.71</v>
      </c>
      <c r="AE21" s="286" t="s">
        <v>805</v>
      </c>
    </row>
    <row r="22" spans="1:60" ht="11.25" outlineLevel="1">
      <c r="A22" s="306">
        <v>4</v>
      </c>
      <c r="B22" s="306" t="s">
        <v>759</v>
      </c>
      <c r="C22" s="307" t="s">
        <v>824</v>
      </c>
      <c r="D22" s="308" t="s">
        <v>487</v>
      </c>
      <c r="E22" s="309">
        <v>0.0387</v>
      </c>
      <c r="F22" s="310">
        <v>0</v>
      </c>
      <c r="G22" s="310">
        <f>F22*E22</f>
        <v>0</v>
      </c>
      <c r="H22" s="310">
        <v>2829.16</v>
      </c>
      <c r="I22" s="310">
        <f>ROUND(E22*H22,2)</f>
        <v>109.49</v>
      </c>
      <c r="J22" s="310">
        <v>2655.84</v>
      </c>
      <c r="K22" s="310">
        <f>ROUND(E22*J22,2)</f>
        <v>102.78</v>
      </c>
      <c r="L22" s="310">
        <v>21</v>
      </c>
      <c r="M22" s="310">
        <f>G22*(1+L22/100)</f>
        <v>0</v>
      </c>
      <c r="N22" s="308">
        <v>0.5818</v>
      </c>
      <c r="O22" s="308">
        <f>ROUND(E22*N22,5)</f>
        <v>0.02252</v>
      </c>
      <c r="P22" s="308">
        <v>0</v>
      </c>
      <c r="Q22" s="308">
        <f>ROUND(E22*P22,5)</f>
        <v>0</v>
      </c>
      <c r="R22" s="308"/>
      <c r="S22" s="308"/>
      <c r="T22" s="311">
        <v>7.39768</v>
      </c>
      <c r="U22" s="308">
        <f>ROUND(E22*T22,2)</f>
        <v>0.29</v>
      </c>
      <c r="V22" s="312"/>
      <c r="W22" s="312"/>
      <c r="X22" s="312"/>
      <c r="Y22" s="312"/>
      <c r="Z22" s="312"/>
      <c r="AA22" s="312"/>
      <c r="AB22" s="312"/>
      <c r="AC22" s="312"/>
      <c r="AD22" s="312"/>
      <c r="AE22" s="312" t="s">
        <v>808</v>
      </c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</row>
    <row r="23" spans="1:60" ht="11.25" outlineLevel="1">
      <c r="A23" s="306"/>
      <c r="B23" s="306"/>
      <c r="C23" s="313" t="s">
        <v>825</v>
      </c>
      <c r="D23" s="314"/>
      <c r="E23" s="315">
        <v>0.0387</v>
      </c>
      <c r="F23" s="310"/>
      <c r="G23" s="310"/>
      <c r="H23" s="310"/>
      <c r="I23" s="310"/>
      <c r="J23" s="310"/>
      <c r="K23" s="310"/>
      <c r="L23" s="310"/>
      <c r="M23" s="310"/>
      <c r="N23" s="308"/>
      <c r="O23" s="308"/>
      <c r="P23" s="308"/>
      <c r="Q23" s="308"/>
      <c r="R23" s="308"/>
      <c r="S23" s="308"/>
      <c r="T23" s="311"/>
      <c r="U23" s="308"/>
      <c r="V23" s="312"/>
      <c r="W23" s="312"/>
      <c r="X23" s="312"/>
      <c r="Y23" s="312"/>
      <c r="Z23" s="312"/>
      <c r="AA23" s="312"/>
      <c r="AB23" s="312"/>
      <c r="AC23" s="312"/>
      <c r="AD23" s="312"/>
      <c r="AE23" s="312" t="s">
        <v>810</v>
      </c>
      <c r="AF23" s="312">
        <v>0</v>
      </c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</row>
    <row r="24" spans="1:60" ht="22.5" outlineLevel="1">
      <c r="A24" s="306">
        <v>5</v>
      </c>
      <c r="B24" s="306" t="s">
        <v>826</v>
      </c>
      <c r="C24" s="307" t="s">
        <v>827</v>
      </c>
      <c r="D24" s="308" t="s">
        <v>128</v>
      </c>
      <c r="E24" s="309">
        <v>2</v>
      </c>
      <c r="F24" s="310">
        <v>0</v>
      </c>
      <c r="G24" s="310">
        <f>F24*E24</f>
        <v>0</v>
      </c>
      <c r="H24" s="310">
        <v>291.14</v>
      </c>
      <c r="I24" s="310">
        <f>ROUND(E24*H24,2)</f>
        <v>582.28</v>
      </c>
      <c r="J24" s="310">
        <v>215.86</v>
      </c>
      <c r="K24" s="310">
        <f>ROUND(E24*J24,2)</f>
        <v>431.72</v>
      </c>
      <c r="L24" s="310">
        <v>21</v>
      </c>
      <c r="M24" s="310">
        <f>G24*(1+L24/100)</f>
        <v>0</v>
      </c>
      <c r="N24" s="308">
        <v>0.09838</v>
      </c>
      <c r="O24" s="308">
        <f>ROUND(E24*N24,5)</f>
        <v>0.19676</v>
      </c>
      <c r="P24" s="308">
        <v>0</v>
      </c>
      <c r="Q24" s="308">
        <f>ROUND(E24*P24,5)</f>
        <v>0</v>
      </c>
      <c r="R24" s="308"/>
      <c r="S24" s="308"/>
      <c r="T24" s="311">
        <v>0.38482</v>
      </c>
      <c r="U24" s="308">
        <f>ROUND(E24*T24,2)</f>
        <v>0.77</v>
      </c>
      <c r="V24" s="312"/>
      <c r="W24" s="312"/>
      <c r="X24" s="312"/>
      <c r="Y24" s="312"/>
      <c r="Z24" s="312"/>
      <c r="AA24" s="312"/>
      <c r="AB24" s="312"/>
      <c r="AC24" s="312"/>
      <c r="AD24" s="312"/>
      <c r="AE24" s="312" t="s">
        <v>828</v>
      </c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</row>
    <row r="25" spans="1:60" ht="11.25" outlineLevel="1">
      <c r="A25" s="306">
        <v>6</v>
      </c>
      <c r="B25" s="306" t="s">
        <v>829</v>
      </c>
      <c r="C25" s="307" t="s">
        <v>830</v>
      </c>
      <c r="D25" s="308" t="s">
        <v>137</v>
      </c>
      <c r="E25" s="309">
        <v>3.08</v>
      </c>
      <c r="F25" s="310">
        <v>0</v>
      </c>
      <c r="G25" s="310">
        <f>F25*E25</f>
        <v>0</v>
      </c>
      <c r="H25" s="310">
        <v>265.76</v>
      </c>
      <c r="I25" s="310">
        <f>ROUND(E25*H25,2)</f>
        <v>818.54</v>
      </c>
      <c r="J25" s="310">
        <v>210.74</v>
      </c>
      <c r="K25" s="310">
        <f>ROUND(E25*J25,2)</f>
        <v>649.08</v>
      </c>
      <c r="L25" s="310">
        <v>21</v>
      </c>
      <c r="M25" s="310">
        <f>G25*(1+L25/100)</f>
        <v>0</v>
      </c>
      <c r="N25" s="308">
        <v>0.07081</v>
      </c>
      <c r="O25" s="308">
        <f>ROUND(E25*N25,5)</f>
        <v>0.21809</v>
      </c>
      <c r="P25" s="308">
        <v>0</v>
      </c>
      <c r="Q25" s="308">
        <f>ROUND(E25*P25,5)</f>
        <v>0</v>
      </c>
      <c r="R25" s="308"/>
      <c r="S25" s="308"/>
      <c r="T25" s="311">
        <v>0.535</v>
      </c>
      <c r="U25" s="308">
        <f>ROUND(E25*T25,2)</f>
        <v>1.65</v>
      </c>
      <c r="V25" s="312"/>
      <c r="W25" s="312"/>
      <c r="X25" s="312"/>
      <c r="Y25" s="312"/>
      <c r="Z25" s="312"/>
      <c r="AA25" s="312"/>
      <c r="AB25" s="312"/>
      <c r="AC25" s="312"/>
      <c r="AD25" s="312"/>
      <c r="AE25" s="312" t="s">
        <v>808</v>
      </c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</row>
    <row r="26" spans="1:60" ht="11.25" outlineLevel="1">
      <c r="A26" s="306"/>
      <c r="B26" s="306"/>
      <c r="C26" s="313" t="s">
        <v>831</v>
      </c>
      <c r="D26" s="314"/>
      <c r="E26" s="315">
        <v>3.08</v>
      </c>
      <c r="F26" s="310"/>
      <c r="G26" s="310"/>
      <c r="H26" s="310"/>
      <c r="I26" s="310"/>
      <c r="J26" s="310"/>
      <c r="K26" s="310"/>
      <c r="L26" s="310"/>
      <c r="M26" s="310"/>
      <c r="N26" s="308"/>
      <c r="O26" s="308"/>
      <c r="P26" s="308"/>
      <c r="Q26" s="308"/>
      <c r="R26" s="308"/>
      <c r="S26" s="308"/>
      <c r="T26" s="311"/>
      <c r="U26" s="308"/>
      <c r="V26" s="312"/>
      <c r="W26" s="312"/>
      <c r="X26" s="312"/>
      <c r="Y26" s="312"/>
      <c r="Z26" s="312"/>
      <c r="AA26" s="312"/>
      <c r="AB26" s="312"/>
      <c r="AC26" s="312"/>
      <c r="AD26" s="312"/>
      <c r="AE26" s="312" t="s">
        <v>810</v>
      </c>
      <c r="AF26" s="312">
        <v>0</v>
      </c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</row>
    <row r="27" spans="1:31" ht="10.5">
      <c r="A27" s="316" t="s">
        <v>803</v>
      </c>
      <c r="B27" s="316" t="s">
        <v>832</v>
      </c>
      <c r="C27" s="317" t="s">
        <v>833</v>
      </c>
      <c r="D27" s="318"/>
      <c r="E27" s="319"/>
      <c r="F27" s="320"/>
      <c r="G27" s="320">
        <f>SUMIF(AE28:AE43,"&lt;&gt;NOR",G28:G43)</f>
        <v>0</v>
      </c>
      <c r="H27" s="320"/>
      <c r="I27" s="320">
        <f>SUM(I28:I43)</f>
        <v>1563.7300000000002</v>
      </c>
      <c r="J27" s="320"/>
      <c r="K27" s="320">
        <f>SUM(K28:K43)</f>
        <v>20806.91</v>
      </c>
      <c r="L27" s="320"/>
      <c r="M27" s="320">
        <f>SUM(M28:M43)</f>
        <v>0</v>
      </c>
      <c r="N27" s="318"/>
      <c r="O27" s="318">
        <f>SUM(O28:O43)</f>
        <v>1.51007</v>
      </c>
      <c r="P27" s="318"/>
      <c r="Q27" s="318">
        <f>SUM(Q28:Q43)</f>
        <v>0</v>
      </c>
      <c r="R27" s="318"/>
      <c r="S27" s="318"/>
      <c r="T27" s="321"/>
      <c r="U27" s="318">
        <f>SUM(U28:U43)</f>
        <v>49.33</v>
      </c>
      <c r="AE27" s="286" t="s">
        <v>805</v>
      </c>
    </row>
    <row r="28" spans="1:60" ht="22.5" outlineLevel="1">
      <c r="A28" s="306">
        <v>7</v>
      </c>
      <c r="B28" s="306" t="s">
        <v>834</v>
      </c>
      <c r="C28" s="307" t="s">
        <v>835</v>
      </c>
      <c r="D28" s="308" t="s">
        <v>144</v>
      </c>
      <c r="E28" s="309">
        <v>34.29</v>
      </c>
      <c r="F28" s="310">
        <v>0</v>
      </c>
      <c r="G28" s="310">
        <f aca="true" t="shared" si="1" ref="G28:G41">F28*E28</f>
        <v>0</v>
      </c>
      <c r="H28" s="310">
        <v>7.04</v>
      </c>
      <c r="I28" s="310">
        <f>ROUND(E28*H28,2)</f>
        <v>241.4</v>
      </c>
      <c r="J28" s="310">
        <v>65.46</v>
      </c>
      <c r="K28" s="310">
        <f>ROUND(E28*J28,2)</f>
        <v>2244.62</v>
      </c>
      <c r="L28" s="310">
        <v>21</v>
      </c>
      <c r="M28" s="310">
        <f>G28*(1+L28/100)</f>
        <v>0</v>
      </c>
      <c r="N28" s="308">
        <v>0.00238</v>
      </c>
      <c r="O28" s="308">
        <f>ROUND(E28*N28,5)</f>
        <v>0.08161</v>
      </c>
      <c r="P28" s="308">
        <v>0</v>
      </c>
      <c r="Q28" s="308">
        <f>ROUND(E28*P28,5)</f>
        <v>0</v>
      </c>
      <c r="R28" s="308"/>
      <c r="S28" s="308"/>
      <c r="T28" s="311">
        <v>0.18233</v>
      </c>
      <c r="U28" s="308">
        <f>ROUND(E28*T28,2)</f>
        <v>6.25</v>
      </c>
      <c r="V28" s="312"/>
      <c r="W28" s="312"/>
      <c r="X28" s="312"/>
      <c r="Y28" s="312"/>
      <c r="Z28" s="312"/>
      <c r="AA28" s="312"/>
      <c r="AB28" s="312"/>
      <c r="AC28" s="312"/>
      <c r="AD28" s="312"/>
      <c r="AE28" s="312" t="s">
        <v>808</v>
      </c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</row>
    <row r="29" spans="1:60" ht="11.25" outlineLevel="1">
      <c r="A29" s="306"/>
      <c r="B29" s="306"/>
      <c r="C29" s="313" t="s">
        <v>836</v>
      </c>
      <c r="D29" s="314"/>
      <c r="E29" s="315">
        <v>17.52</v>
      </c>
      <c r="F29" s="310"/>
      <c r="G29" s="310"/>
      <c r="H29" s="310"/>
      <c r="I29" s="310"/>
      <c r="J29" s="310"/>
      <c r="K29" s="310"/>
      <c r="L29" s="310"/>
      <c r="M29" s="310"/>
      <c r="N29" s="308"/>
      <c r="O29" s="308"/>
      <c r="P29" s="308"/>
      <c r="Q29" s="308"/>
      <c r="R29" s="308"/>
      <c r="S29" s="308"/>
      <c r="T29" s="311"/>
      <c r="U29" s="308"/>
      <c r="V29" s="312"/>
      <c r="W29" s="312"/>
      <c r="X29" s="312"/>
      <c r="Y29" s="312"/>
      <c r="Z29" s="312"/>
      <c r="AA29" s="312"/>
      <c r="AB29" s="312"/>
      <c r="AC29" s="312"/>
      <c r="AD29" s="312"/>
      <c r="AE29" s="312" t="s">
        <v>810</v>
      </c>
      <c r="AF29" s="312">
        <v>0</v>
      </c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</row>
    <row r="30" spans="1:60" ht="11.25" outlineLevel="1">
      <c r="A30" s="306"/>
      <c r="B30" s="306"/>
      <c r="C30" s="313" t="s">
        <v>837</v>
      </c>
      <c r="D30" s="314"/>
      <c r="E30" s="315">
        <v>5.05</v>
      </c>
      <c r="F30" s="310"/>
      <c r="G30" s="310"/>
      <c r="H30" s="310"/>
      <c r="I30" s="310"/>
      <c r="J30" s="310"/>
      <c r="K30" s="310"/>
      <c r="L30" s="310"/>
      <c r="M30" s="310"/>
      <c r="N30" s="308"/>
      <c r="O30" s="308"/>
      <c r="P30" s="308"/>
      <c r="Q30" s="308"/>
      <c r="R30" s="308"/>
      <c r="S30" s="308"/>
      <c r="T30" s="311"/>
      <c r="U30" s="308"/>
      <c r="V30" s="312"/>
      <c r="W30" s="312"/>
      <c r="X30" s="312"/>
      <c r="Y30" s="312"/>
      <c r="Z30" s="312"/>
      <c r="AA30" s="312"/>
      <c r="AB30" s="312"/>
      <c r="AC30" s="312"/>
      <c r="AD30" s="312"/>
      <c r="AE30" s="312" t="s">
        <v>810</v>
      </c>
      <c r="AF30" s="312">
        <v>0</v>
      </c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</row>
    <row r="31" spans="1:60" ht="11.25" outlineLevel="1">
      <c r="A31" s="306"/>
      <c r="B31" s="306"/>
      <c r="C31" s="313" t="s">
        <v>838</v>
      </c>
      <c r="D31" s="314"/>
      <c r="E31" s="315">
        <v>4.72</v>
      </c>
      <c r="F31" s="310"/>
      <c r="G31" s="310"/>
      <c r="H31" s="310"/>
      <c r="I31" s="310"/>
      <c r="J31" s="310"/>
      <c r="K31" s="310"/>
      <c r="L31" s="310"/>
      <c r="M31" s="310"/>
      <c r="N31" s="308"/>
      <c r="O31" s="308"/>
      <c r="P31" s="308"/>
      <c r="Q31" s="308"/>
      <c r="R31" s="308"/>
      <c r="S31" s="308"/>
      <c r="T31" s="311"/>
      <c r="U31" s="308"/>
      <c r="V31" s="312"/>
      <c r="W31" s="312"/>
      <c r="X31" s="312"/>
      <c r="Y31" s="312"/>
      <c r="Z31" s="312"/>
      <c r="AA31" s="312"/>
      <c r="AB31" s="312"/>
      <c r="AC31" s="312"/>
      <c r="AD31" s="312"/>
      <c r="AE31" s="312" t="s">
        <v>810</v>
      </c>
      <c r="AF31" s="312">
        <v>0</v>
      </c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</row>
    <row r="32" spans="1:60" ht="11.25" outlineLevel="1">
      <c r="A32" s="306"/>
      <c r="B32" s="306"/>
      <c r="C32" s="313" t="s">
        <v>839</v>
      </c>
      <c r="D32" s="314"/>
      <c r="E32" s="315">
        <v>2.4</v>
      </c>
      <c r="F32" s="310"/>
      <c r="G32" s="310"/>
      <c r="H32" s="310"/>
      <c r="I32" s="310"/>
      <c r="J32" s="310"/>
      <c r="K32" s="310"/>
      <c r="L32" s="310"/>
      <c r="M32" s="310"/>
      <c r="N32" s="308"/>
      <c r="O32" s="308"/>
      <c r="P32" s="308"/>
      <c r="Q32" s="308"/>
      <c r="R32" s="308"/>
      <c r="S32" s="308"/>
      <c r="T32" s="311"/>
      <c r="U32" s="308"/>
      <c r="V32" s="312"/>
      <c r="W32" s="312"/>
      <c r="X32" s="312"/>
      <c r="Y32" s="312"/>
      <c r="Z32" s="312"/>
      <c r="AA32" s="312"/>
      <c r="AB32" s="312"/>
      <c r="AC32" s="312"/>
      <c r="AD32" s="312"/>
      <c r="AE32" s="312" t="s">
        <v>810</v>
      </c>
      <c r="AF32" s="312">
        <v>0</v>
      </c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</row>
    <row r="33" spans="1:60" ht="11.25" outlineLevel="1">
      <c r="A33" s="306"/>
      <c r="B33" s="306"/>
      <c r="C33" s="313" t="s">
        <v>840</v>
      </c>
      <c r="D33" s="314"/>
      <c r="E33" s="315">
        <v>4.6</v>
      </c>
      <c r="F33" s="310"/>
      <c r="G33" s="310"/>
      <c r="H33" s="310"/>
      <c r="I33" s="310"/>
      <c r="J33" s="310"/>
      <c r="K33" s="310"/>
      <c r="L33" s="310"/>
      <c r="M33" s="310"/>
      <c r="N33" s="308"/>
      <c r="O33" s="308"/>
      <c r="P33" s="308"/>
      <c r="Q33" s="308"/>
      <c r="R33" s="308"/>
      <c r="S33" s="308"/>
      <c r="T33" s="311"/>
      <c r="U33" s="308"/>
      <c r="V33" s="312"/>
      <c r="W33" s="312"/>
      <c r="X33" s="312"/>
      <c r="Y33" s="312"/>
      <c r="Z33" s="312"/>
      <c r="AA33" s="312"/>
      <c r="AB33" s="312"/>
      <c r="AC33" s="312"/>
      <c r="AD33" s="312"/>
      <c r="AE33" s="312" t="s">
        <v>810</v>
      </c>
      <c r="AF33" s="312">
        <v>0</v>
      </c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</row>
    <row r="34" spans="1:60" ht="11.25" outlineLevel="1">
      <c r="A34" s="306">
        <v>8</v>
      </c>
      <c r="B34" s="306" t="s">
        <v>841</v>
      </c>
      <c r="C34" s="307" t="s">
        <v>743</v>
      </c>
      <c r="D34" s="308" t="s">
        <v>137</v>
      </c>
      <c r="E34" s="309">
        <v>247.3381</v>
      </c>
      <c r="F34" s="310">
        <v>0</v>
      </c>
      <c r="G34" s="310">
        <f t="shared" si="1"/>
        <v>0</v>
      </c>
      <c r="H34" s="310">
        <v>5.02</v>
      </c>
      <c r="I34" s="310">
        <f>ROUND(E34*H34,2)</f>
        <v>1241.64</v>
      </c>
      <c r="J34" s="310">
        <v>72.98</v>
      </c>
      <c r="K34" s="310">
        <f>ROUND(E34*J34,2)</f>
        <v>18050.73</v>
      </c>
      <c r="L34" s="310">
        <v>21</v>
      </c>
      <c r="M34" s="310">
        <f>G34*(1+L34/100)</f>
        <v>0</v>
      </c>
      <c r="N34" s="308">
        <v>0.00543</v>
      </c>
      <c r="O34" s="308">
        <f>ROUND(E34*N34,5)</f>
        <v>1.34305</v>
      </c>
      <c r="P34" s="308">
        <v>0</v>
      </c>
      <c r="Q34" s="308">
        <f>ROUND(E34*P34,5)</f>
        <v>0</v>
      </c>
      <c r="R34" s="308"/>
      <c r="S34" s="308"/>
      <c r="T34" s="311">
        <v>0.16942</v>
      </c>
      <c r="U34" s="308">
        <f>ROUND(E34*T34,2)</f>
        <v>41.9</v>
      </c>
      <c r="V34" s="312"/>
      <c r="W34" s="312"/>
      <c r="X34" s="312"/>
      <c r="Y34" s="312"/>
      <c r="Z34" s="312"/>
      <c r="AA34" s="312"/>
      <c r="AB34" s="312"/>
      <c r="AC34" s="312"/>
      <c r="AD34" s="312"/>
      <c r="AE34" s="312" t="s">
        <v>808</v>
      </c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</row>
    <row r="35" spans="1:60" ht="11.25" outlineLevel="1">
      <c r="A35" s="306"/>
      <c r="B35" s="306"/>
      <c r="C35" s="313" t="s">
        <v>842</v>
      </c>
      <c r="D35" s="314"/>
      <c r="E35" s="315">
        <v>56.1</v>
      </c>
      <c r="F35" s="310"/>
      <c r="G35" s="310"/>
      <c r="H35" s="310"/>
      <c r="I35" s="310"/>
      <c r="J35" s="310"/>
      <c r="K35" s="310"/>
      <c r="L35" s="310"/>
      <c r="M35" s="310"/>
      <c r="N35" s="308"/>
      <c r="O35" s="308"/>
      <c r="P35" s="308"/>
      <c r="Q35" s="308"/>
      <c r="R35" s="308"/>
      <c r="S35" s="308"/>
      <c r="T35" s="311"/>
      <c r="U35" s="308"/>
      <c r="V35" s="312"/>
      <c r="W35" s="312"/>
      <c r="X35" s="312"/>
      <c r="Y35" s="312"/>
      <c r="Z35" s="312"/>
      <c r="AA35" s="312"/>
      <c r="AB35" s="312"/>
      <c r="AC35" s="312"/>
      <c r="AD35" s="312"/>
      <c r="AE35" s="312" t="s">
        <v>810</v>
      </c>
      <c r="AF35" s="312">
        <v>0</v>
      </c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</row>
    <row r="36" spans="1:60" ht="11.25" outlineLevel="1">
      <c r="A36" s="306"/>
      <c r="B36" s="306"/>
      <c r="C36" s="313" t="s">
        <v>843</v>
      </c>
      <c r="D36" s="314"/>
      <c r="E36" s="315">
        <v>75.054</v>
      </c>
      <c r="F36" s="310"/>
      <c r="G36" s="310"/>
      <c r="H36" s="310"/>
      <c r="I36" s="310"/>
      <c r="J36" s="310"/>
      <c r="K36" s="310"/>
      <c r="L36" s="310"/>
      <c r="M36" s="310"/>
      <c r="N36" s="308"/>
      <c r="O36" s="308"/>
      <c r="P36" s="308"/>
      <c r="Q36" s="308"/>
      <c r="R36" s="308"/>
      <c r="S36" s="308"/>
      <c r="T36" s="311"/>
      <c r="U36" s="308"/>
      <c r="V36" s="312"/>
      <c r="W36" s="312"/>
      <c r="X36" s="312"/>
      <c r="Y36" s="312"/>
      <c r="Z36" s="312"/>
      <c r="AA36" s="312"/>
      <c r="AB36" s="312"/>
      <c r="AC36" s="312"/>
      <c r="AD36" s="312"/>
      <c r="AE36" s="312" t="s">
        <v>810</v>
      </c>
      <c r="AF36" s="312">
        <v>0</v>
      </c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</row>
    <row r="37" spans="1:60" ht="11.25" outlineLevel="1">
      <c r="A37" s="306"/>
      <c r="B37" s="306"/>
      <c r="C37" s="313" t="s">
        <v>844</v>
      </c>
      <c r="D37" s="314"/>
      <c r="E37" s="315">
        <v>-10.6782</v>
      </c>
      <c r="F37" s="310"/>
      <c r="G37" s="310"/>
      <c r="H37" s="310"/>
      <c r="I37" s="310"/>
      <c r="J37" s="310"/>
      <c r="K37" s="310"/>
      <c r="L37" s="310"/>
      <c r="M37" s="310"/>
      <c r="N37" s="308"/>
      <c r="O37" s="308"/>
      <c r="P37" s="308"/>
      <c r="Q37" s="308"/>
      <c r="R37" s="308"/>
      <c r="S37" s="308"/>
      <c r="T37" s="311"/>
      <c r="U37" s="308"/>
      <c r="V37" s="312"/>
      <c r="W37" s="312"/>
      <c r="X37" s="312"/>
      <c r="Y37" s="312"/>
      <c r="Z37" s="312"/>
      <c r="AA37" s="312"/>
      <c r="AB37" s="312"/>
      <c r="AC37" s="312"/>
      <c r="AD37" s="312"/>
      <c r="AE37" s="312" t="s">
        <v>810</v>
      </c>
      <c r="AF37" s="312">
        <v>0</v>
      </c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</row>
    <row r="38" spans="1:60" ht="11.25" outlineLevel="1">
      <c r="A38" s="306"/>
      <c r="B38" s="306"/>
      <c r="C38" s="313" t="s">
        <v>845</v>
      </c>
      <c r="D38" s="314"/>
      <c r="E38" s="315">
        <v>74.592</v>
      </c>
      <c r="F38" s="310"/>
      <c r="G38" s="310"/>
      <c r="H38" s="310"/>
      <c r="I38" s="310"/>
      <c r="J38" s="310"/>
      <c r="K38" s="310"/>
      <c r="L38" s="310"/>
      <c r="M38" s="310"/>
      <c r="N38" s="308"/>
      <c r="O38" s="308"/>
      <c r="P38" s="308"/>
      <c r="Q38" s="308"/>
      <c r="R38" s="308"/>
      <c r="S38" s="308"/>
      <c r="T38" s="311"/>
      <c r="U38" s="308"/>
      <c r="V38" s="312"/>
      <c r="W38" s="312"/>
      <c r="X38" s="312"/>
      <c r="Y38" s="312"/>
      <c r="Z38" s="312"/>
      <c r="AA38" s="312"/>
      <c r="AB38" s="312"/>
      <c r="AC38" s="312"/>
      <c r="AD38" s="312"/>
      <c r="AE38" s="312" t="s">
        <v>810</v>
      </c>
      <c r="AF38" s="312">
        <v>0</v>
      </c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</row>
    <row r="39" spans="1:60" ht="11.25" outlineLevel="1">
      <c r="A39" s="306"/>
      <c r="B39" s="306"/>
      <c r="C39" s="313" t="s">
        <v>846</v>
      </c>
      <c r="D39" s="314"/>
      <c r="E39" s="315">
        <v>-6.2832</v>
      </c>
      <c r="F39" s="310"/>
      <c r="G39" s="310"/>
      <c r="H39" s="310"/>
      <c r="I39" s="310"/>
      <c r="J39" s="310"/>
      <c r="K39" s="310"/>
      <c r="L39" s="310"/>
      <c r="M39" s="310"/>
      <c r="N39" s="308"/>
      <c r="O39" s="308"/>
      <c r="P39" s="308"/>
      <c r="Q39" s="308"/>
      <c r="R39" s="308"/>
      <c r="S39" s="308"/>
      <c r="T39" s="311"/>
      <c r="U39" s="308"/>
      <c r="V39" s="312"/>
      <c r="W39" s="312"/>
      <c r="X39" s="312"/>
      <c r="Y39" s="312"/>
      <c r="Z39" s="312"/>
      <c r="AA39" s="312"/>
      <c r="AB39" s="312"/>
      <c r="AC39" s="312"/>
      <c r="AD39" s="312"/>
      <c r="AE39" s="312" t="s">
        <v>810</v>
      </c>
      <c r="AF39" s="312">
        <v>0</v>
      </c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</row>
    <row r="40" spans="1:60" ht="11.25" outlineLevel="1">
      <c r="A40" s="306"/>
      <c r="B40" s="306"/>
      <c r="C40" s="313" t="s">
        <v>847</v>
      </c>
      <c r="D40" s="314"/>
      <c r="E40" s="315">
        <v>62.496</v>
      </c>
      <c r="F40" s="310"/>
      <c r="G40" s="310"/>
      <c r="H40" s="310"/>
      <c r="I40" s="310"/>
      <c r="J40" s="310"/>
      <c r="K40" s="310"/>
      <c r="L40" s="310"/>
      <c r="M40" s="310"/>
      <c r="N40" s="308"/>
      <c r="O40" s="308"/>
      <c r="P40" s="308"/>
      <c r="Q40" s="308"/>
      <c r="R40" s="308"/>
      <c r="S40" s="308"/>
      <c r="T40" s="311"/>
      <c r="U40" s="308"/>
      <c r="V40" s="312"/>
      <c r="W40" s="312"/>
      <c r="X40" s="312"/>
      <c r="Y40" s="312"/>
      <c r="Z40" s="312"/>
      <c r="AA40" s="312"/>
      <c r="AB40" s="312"/>
      <c r="AC40" s="312"/>
      <c r="AD40" s="312"/>
      <c r="AE40" s="312" t="s">
        <v>810</v>
      </c>
      <c r="AF40" s="312">
        <v>0</v>
      </c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</row>
    <row r="41" spans="1:60" ht="11.25" outlineLevel="1">
      <c r="A41" s="306"/>
      <c r="B41" s="306"/>
      <c r="C41" s="313" t="s">
        <v>848</v>
      </c>
      <c r="D41" s="314"/>
      <c r="E41" s="315">
        <v>-3.9425</v>
      </c>
      <c r="F41" s="310"/>
      <c r="G41" s="310"/>
      <c r="H41" s="310"/>
      <c r="I41" s="310"/>
      <c r="J41" s="310"/>
      <c r="K41" s="310"/>
      <c r="L41" s="310"/>
      <c r="M41" s="310"/>
      <c r="N41" s="308"/>
      <c r="O41" s="308"/>
      <c r="P41" s="308"/>
      <c r="Q41" s="308"/>
      <c r="R41" s="308"/>
      <c r="S41" s="308"/>
      <c r="T41" s="311"/>
      <c r="U41" s="308"/>
      <c r="V41" s="312"/>
      <c r="W41" s="312"/>
      <c r="X41" s="312"/>
      <c r="Y41" s="312"/>
      <c r="Z41" s="312"/>
      <c r="AA41" s="312"/>
      <c r="AB41" s="312"/>
      <c r="AC41" s="312"/>
      <c r="AD41" s="312"/>
      <c r="AE41" s="312" t="s">
        <v>810</v>
      </c>
      <c r="AF41" s="312">
        <v>0</v>
      </c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</row>
    <row r="42" spans="1:60" ht="11.25" outlineLevel="1">
      <c r="A42" s="306">
        <v>9</v>
      </c>
      <c r="B42" s="306" t="s">
        <v>849</v>
      </c>
      <c r="C42" s="307" t="s">
        <v>850</v>
      </c>
      <c r="D42" s="308" t="s">
        <v>137</v>
      </c>
      <c r="E42" s="309">
        <v>1.792</v>
      </c>
      <c r="F42" s="310">
        <v>0</v>
      </c>
      <c r="G42" s="310">
        <f>F42*E42</f>
        <v>0</v>
      </c>
      <c r="H42" s="310">
        <v>45.03</v>
      </c>
      <c r="I42" s="310">
        <f>ROUND(E42*H42,2)</f>
        <v>80.69</v>
      </c>
      <c r="J42" s="310">
        <v>285.47</v>
      </c>
      <c r="K42" s="310">
        <f>ROUND(E42*J42,2)</f>
        <v>511.56</v>
      </c>
      <c r="L42" s="310">
        <v>21</v>
      </c>
      <c r="M42" s="310">
        <f>G42*(1+L42/100)</f>
        <v>0</v>
      </c>
      <c r="N42" s="308">
        <v>0.04766</v>
      </c>
      <c r="O42" s="308">
        <f>ROUND(E42*N42,5)</f>
        <v>0.08541</v>
      </c>
      <c r="P42" s="308">
        <v>0</v>
      </c>
      <c r="Q42" s="308">
        <f>ROUND(E42*P42,5)</f>
        <v>0</v>
      </c>
      <c r="R42" s="308"/>
      <c r="S42" s="308"/>
      <c r="T42" s="311">
        <v>0.656</v>
      </c>
      <c r="U42" s="308">
        <f>ROUND(E42*T42,2)</f>
        <v>1.18</v>
      </c>
      <c r="V42" s="312"/>
      <c r="W42" s="312"/>
      <c r="X42" s="312"/>
      <c r="Y42" s="312"/>
      <c r="Z42" s="312"/>
      <c r="AA42" s="312"/>
      <c r="AB42" s="312"/>
      <c r="AC42" s="312"/>
      <c r="AD42" s="312"/>
      <c r="AE42" s="312" t="s">
        <v>808</v>
      </c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 s="312"/>
      <c r="BF42" s="312"/>
      <c r="BG42" s="312"/>
      <c r="BH42" s="312"/>
    </row>
    <row r="43" spans="1:60" ht="11.25" outlineLevel="1">
      <c r="A43" s="306"/>
      <c r="B43" s="306"/>
      <c r="C43" s="313" t="s">
        <v>851</v>
      </c>
      <c r="D43" s="314"/>
      <c r="E43" s="315">
        <v>1.792</v>
      </c>
      <c r="F43" s="310"/>
      <c r="G43" s="310"/>
      <c r="H43" s="310"/>
      <c r="I43" s="310"/>
      <c r="J43" s="310"/>
      <c r="K43" s="310"/>
      <c r="L43" s="310"/>
      <c r="M43" s="310"/>
      <c r="N43" s="308"/>
      <c r="O43" s="308"/>
      <c r="P43" s="308"/>
      <c r="Q43" s="308"/>
      <c r="R43" s="308"/>
      <c r="S43" s="308"/>
      <c r="T43" s="311"/>
      <c r="U43" s="308"/>
      <c r="V43" s="312"/>
      <c r="W43" s="312"/>
      <c r="X43" s="312"/>
      <c r="Y43" s="312"/>
      <c r="Z43" s="312"/>
      <c r="AA43" s="312"/>
      <c r="AB43" s="312"/>
      <c r="AC43" s="312"/>
      <c r="AD43" s="312"/>
      <c r="AE43" s="312" t="s">
        <v>810</v>
      </c>
      <c r="AF43" s="312">
        <v>0</v>
      </c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</row>
    <row r="44" spans="1:31" ht="10.5">
      <c r="A44" s="316" t="s">
        <v>803</v>
      </c>
      <c r="B44" s="316" t="s">
        <v>852</v>
      </c>
      <c r="C44" s="317" t="s">
        <v>853</v>
      </c>
      <c r="D44" s="318"/>
      <c r="E44" s="319"/>
      <c r="F44" s="320"/>
      <c r="G44" s="320">
        <f>SUMIF(AE45:AE58,"&lt;&gt;NOR",G45:G58)</f>
        <v>0</v>
      </c>
      <c r="H44" s="320"/>
      <c r="I44" s="320">
        <f>SUM(I45:I58)</f>
        <v>169612.55</v>
      </c>
      <c r="J44" s="320"/>
      <c r="K44" s="320">
        <f>SUM(K45:K58)</f>
        <v>232844.58000000002</v>
      </c>
      <c r="L44" s="320"/>
      <c r="M44" s="320">
        <f>SUM(M45:M58)</f>
        <v>0</v>
      </c>
      <c r="N44" s="318"/>
      <c r="O44" s="318">
        <f>SUM(O45:O58)</f>
        <v>3.02713</v>
      </c>
      <c r="P44" s="318"/>
      <c r="Q44" s="318">
        <f>SUM(Q45:Q58)</f>
        <v>0</v>
      </c>
      <c r="R44" s="318"/>
      <c r="S44" s="318"/>
      <c r="T44" s="321"/>
      <c r="U44" s="318">
        <f>SUM(U45:U58)</f>
        <v>564.56</v>
      </c>
      <c r="AE44" s="286" t="s">
        <v>805</v>
      </c>
    </row>
    <row r="45" spans="1:60" ht="11.25" outlineLevel="1">
      <c r="A45" s="306">
        <v>10</v>
      </c>
      <c r="B45" s="306" t="s">
        <v>854</v>
      </c>
      <c r="C45" s="307" t="s">
        <v>855</v>
      </c>
      <c r="D45" s="308" t="s">
        <v>137</v>
      </c>
      <c r="E45" s="309">
        <v>207.1958</v>
      </c>
      <c r="F45" s="310">
        <v>0</v>
      </c>
      <c r="G45" s="310">
        <f aca="true" t="shared" si="2" ref="G45:G57">F45*E45</f>
        <v>0</v>
      </c>
      <c r="H45" s="310">
        <v>770.65</v>
      </c>
      <c r="I45" s="310">
        <f>ROUND(E45*H45,2)</f>
        <v>159675.44</v>
      </c>
      <c r="J45" s="310">
        <v>898.35</v>
      </c>
      <c r="K45" s="310">
        <f>ROUND(E45*J45,2)</f>
        <v>186134.35</v>
      </c>
      <c r="L45" s="310">
        <v>21</v>
      </c>
      <c r="M45" s="310">
        <f>G45*(1+L45/100)</f>
        <v>0</v>
      </c>
      <c r="N45" s="308">
        <v>0.01169</v>
      </c>
      <c r="O45" s="308">
        <f>ROUND(E45*N45,5)</f>
        <v>2.42212</v>
      </c>
      <c r="P45" s="308">
        <v>0</v>
      </c>
      <c r="Q45" s="308">
        <f>ROUND(E45*P45,5)</f>
        <v>0</v>
      </c>
      <c r="R45" s="308"/>
      <c r="S45" s="308"/>
      <c r="T45" s="311">
        <v>2.19</v>
      </c>
      <c r="U45" s="308">
        <f>ROUND(E45*T45,2)</f>
        <v>453.76</v>
      </c>
      <c r="V45" s="312"/>
      <c r="W45" s="312"/>
      <c r="X45" s="312"/>
      <c r="Y45" s="312"/>
      <c r="Z45" s="312"/>
      <c r="AA45" s="312"/>
      <c r="AB45" s="312"/>
      <c r="AC45" s="312"/>
      <c r="AD45" s="312"/>
      <c r="AE45" s="312" t="s">
        <v>808</v>
      </c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</row>
    <row r="46" spans="1:60" ht="11.25" outlineLevel="1">
      <c r="A46" s="306">
        <v>11</v>
      </c>
      <c r="B46" s="306" t="s">
        <v>856</v>
      </c>
      <c r="C46" s="307" t="s">
        <v>857</v>
      </c>
      <c r="D46" s="308" t="s">
        <v>137</v>
      </c>
      <c r="E46" s="309">
        <v>207.1958</v>
      </c>
      <c r="F46" s="310">
        <v>0</v>
      </c>
      <c r="G46" s="310">
        <f t="shared" si="2"/>
        <v>0</v>
      </c>
      <c r="H46" s="310">
        <v>11.29</v>
      </c>
      <c r="I46" s="310">
        <f>ROUND(E46*H46,2)</f>
        <v>2339.24</v>
      </c>
      <c r="J46" s="310">
        <v>75.11000000000001</v>
      </c>
      <c r="K46" s="310">
        <f>ROUND(E46*J46,2)</f>
        <v>15562.48</v>
      </c>
      <c r="L46" s="310">
        <v>21</v>
      </c>
      <c r="M46" s="310">
        <f>G46*(1+L46/100)</f>
        <v>0</v>
      </c>
      <c r="N46" s="308">
        <v>0.00241</v>
      </c>
      <c r="O46" s="308">
        <f>ROUND(E46*N46,5)</f>
        <v>0.49934</v>
      </c>
      <c r="P46" s="308">
        <v>0</v>
      </c>
      <c r="Q46" s="308">
        <f>ROUND(E46*P46,5)</f>
        <v>0</v>
      </c>
      <c r="R46" s="308"/>
      <c r="S46" s="308"/>
      <c r="T46" s="311">
        <v>0.1938</v>
      </c>
      <c r="U46" s="308">
        <f>ROUND(E46*T46,2)</f>
        <v>40.15</v>
      </c>
      <c r="V46" s="312"/>
      <c r="W46" s="312"/>
      <c r="X46" s="312"/>
      <c r="Y46" s="312"/>
      <c r="Z46" s="312"/>
      <c r="AA46" s="312"/>
      <c r="AB46" s="312"/>
      <c r="AC46" s="312"/>
      <c r="AD46" s="312"/>
      <c r="AE46" s="312" t="s">
        <v>808</v>
      </c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</row>
    <row r="47" spans="1:60" ht="11.25" outlineLevel="1">
      <c r="A47" s="306"/>
      <c r="B47" s="306"/>
      <c r="C47" s="313" t="s">
        <v>858</v>
      </c>
      <c r="D47" s="314"/>
      <c r="E47" s="315">
        <v>152.8617</v>
      </c>
      <c r="F47" s="310"/>
      <c r="G47" s="310"/>
      <c r="H47" s="310"/>
      <c r="I47" s="310"/>
      <c r="J47" s="310"/>
      <c r="K47" s="310"/>
      <c r="L47" s="310"/>
      <c r="M47" s="310"/>
      <c r="N47" s="308"/>
      <c r="O47" s="308"/>
      <c r="P47" s="308"/>
      <c r="Q47" s="308"/>
      <c r="R47" s="308"/>
      <c r="S47" s="308"/>
      <c r="T47" s="311"/>
      <c r="U47" s="308"/>
      <c r="V47" s="312"/>
      <c r="W47" s="312"/>
      <c r="X47" s="312"/>
      <c r="Y47" s="312"/>
      <c r="Z47" s="312"/>
      <c r="AA47" s="312"/>
      <c r="AB47" s="312"/>
      <c r="AC47" s="312"/>
      <c r="AD47" s="312"/>
      <c r="AE47" s="312" t="s">
        <v>810</v>
      </c>
      <c r="AF47" s="312">
        <v>0</v>
      </c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/>
      <c r="BC47" s="312"/>
      <c r="BD47" s="312"/>
      <c r="BE47" s="312"/>
      <c r="BF47" s="312"/>
      <c r="BG47" s="312"/>
      <c r="BH47" s="312"/>
    </row>
    <row r="48" spans="1:60" ht="11.25" outlineLevel="1">
      <c r="A48" s="306"/>
      <c r="B48" s="306"/>
      <c r="C48" s="313" t="s">
        <v>859</v>
      </c>
      <c r="D48" s="314"/>
      <c r="E48" s="315">
        <v>30.3726</v>
      </c>
      <c r="F48" s="310"/>
      <c r="G48" s="310"/>
      <c r="H48" s="310"/>
      <c r="I48" s="310"/>
      <c r="J48" s="310"/>
      <c r="K48" s="310"/>
      <c r="L48" s="310"/>
      <c r="M48" s="310"/>
      <c r="N48" s="308"/>
      <c r="O48" s="308"/>
      <c r="P48" s="308"/>
      <c r="Q48" s="308"/>
      <c r="R48" s="308"/>
      <c r="S48" s="308"/>
      <c r="T48" s="311"/>
      <c r="U48" s="308"/>
      <c r="V48" s="312"/>
      <c r="W48" s="312"/>
      <c r="X48" s="312"/>
      <c r="Y48" s="312"/>
      <c r="Z48" s="312"/>
      <c r="AA48" s="312"/>
      <c r="AB48" s="312"/>
      <c r="AC48" s="312"/>
      <c r="AD48" s="312"/>
      <c r="AE48" s="312" t="s">
        <v>810</v>
      </c>
      <c r="AF48" s="312">
        <v>0</v>
      </c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</row>
    <row r="49" spans="1:60" ht="11.25" outlineLevel="1">
      <c r="A49" s="306"/>
      <c r="B49" s="306"/>
      <c r="C49" s="313" t="s">
        <v>860</v>
      </c>
      <c r="D49" s="314"/>
      <c r="E49" s="315">
        <v>37.453</v>
      </c>
      <c r="F49" s="310"/>
      <c r="G49" s="310"/>
      <c r="H49" s="310"/>
      <c r="I49" s="310"/>
      <c r="J49" s="310"/>
      <c r="K49" s="310"/>
      <c r="L49" s="310"/>
      <c r="M49" s="310"/>
      <c r="N49" s="308"/>
      <c r="O49" s="308"/>
      <c r="P49" s="308"/>
      <c r="Q49" s="308"/>
      <c r="R49" s="308"/>
      <c r="S49" s="308"/>
      <c r="T49" s="311"/>
      <c r="U49" s="308"/>
      <c r="V49" s="312"/>
      <c r="W49" s="312"/>
      <c r="X49" s="312"/>
      <c r="Y49" s="312"/>
      <c r="Z49" s="312"/>
      <c r="AA49" s="312"/>
      <c r="AB49" s="312"/>
      <c r="AC49" s="312"/>
      <c r="AD49" s="312"/>
      <c r="AE49" s="312" t="s">
        <v>810</v>
      </c>
      <c r="AF49" s="312">
        <v>0</v>
      </c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</row>
    <row r="50" spans="1:60" ht="11.25" outlineLevel="1">
      <c r="A50" s="306"/>
      <c r="B50" s="306"/>
      <c r="C50" s="313" t="s">
        <v>861</v>
      </c>
      <c r="D50" s="314"/>
      <c r="E50" s="315">
        <v>7.4124</v>
      </c>
      <c r="F50" s="310"/>
      <c r="G50" s="310"/>
      <c r="H50" s="310"/>
      <c r="I50" s="310"/>
      <c r="J50" s="310"/>
      <c r="K50" s="310"/>
      <c r="L50" s="310"/>
      <c r="M50" s="310"/>
      <c r="N50" s="308"/>
      <c r="O50" s="308"/>
      <c r="P50" s="308"/>
      <c r="Q50" s="308"/>
      <c r="R50" s="308"/>
      <c r="S50" s="308"/>
      <c r="T50" s="311"/>
      <c r="U50" s="308"/>
      <c r="V50" s="312"/>
      <c r="W50" s="312"/>
      <c r="X50" s="312"/>
      <c r="Y50" s="312"/>
      <c r="Z50" s="312"/>
      <c r="AA50" s="312"/>
      <c r="AB50" s="312"/>
      <c r="AC50" s="312"/>
      <c r="AD50" s="312"/>
      <c r="AE50" s="312" t="s">
        <v>810</v>
      </c>
      <c r="AF50" s="312">
        <v>0</v>
      </c>
      <c r="AG50" s="312"/>
      <c r="AH50" s="312"/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2"/>
      <c r="AZ50" s="312"/>
      <c r="BA50" s="312"/>
      <c r="BB50" s="312"/>
      <c r="BC50" s="312"/>
      <c r="BD50" s="312"/>
      <c r="BE50" s="312"/>
      <c r="BF50" s="312"/>
      <c r="BG50" s="312"/>
      <c r="BH50" s="312"/>
    </row>
    <row r="51" spans="1:60" ht="11.25" outlineLevel="1">
      <c r="A51" s="306"/>
      <c r="B51" s="306"/>
      <c r="C51" s="313" t="s">
        <v>862</v>
      </c>
      <c r="D51" s="314"/>
      <c r="E51" s="315">
        <v>-12.5664</v>
      </c>
      <c r="F51" s="310"/>
      <c r="G51" s="310"/>
      <c r="H51" s="310"/>
      <c r="I51" s="310"/>
      <c r="J51" s="310"/>
      <c r="K51" s="310"/>
      <c r="L51" s="310"/>
      <c r="M51" s="310"/>
      <c r="N51" s="308"/>
      <c r="O51" s="308"/>
      <c r="P51" s="308"/>
      <c r="Q51" s="308"/>
      <c r="R51" s="308"/>
      <c r="S51" s="308"/>
      <c r="T51" s="311"/>
      <c r="U51" s="308"/>
      <c r="V51" s="312"/>
      <c r="W51" s="312"/>
      <c r="X51" s="312"/>
      <c r="Y51" s="312"/>
      <c r="Z51" s="312"/>
      <c r="AA51" s="312"/>
      <c r="AB51" s="312"/>
      <c r="AC51" s="312"/>
      <c r="AD51" s="312"/>
      <c r="AE51" s="312" t="s">
        <v>810</v>
      </c>
      <c r="AF51" s="312">
        <v>0</v>
      </c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2"/>
      <c r="BE51" s="312"/>
      <c r="BF51" s="312"/>
      <c r="BG51" s="312"/>
      <c r="BH51" s="312"/>
    </row>
    <row r="52" spans="1:60" ht="11.25" outlineLevel="1">
      <c r="A52" s="306"/>
      <c r="B52" s="306"/>
      <c r="C52" s="313" t="s">
        <v>863</v>
      </c>
      <c r="D52" s="314"/>
      <c r="E52" s="315">
        <v>-0.645</v>
      </c>
      <c r="F52" s="310"/>
      <c r="G52" s="310"/>
      <c r="H52" s="310"/>
      <c r="I52" s="310"/>
      <c r="J52" s="310"/>
      <c r="K52" s="310"/>
      <c r="L52" s="310"/>
      <c r="M52" s="310"/>
      <c r="N52" s="308"/>
      <c r="O52" s="308"/>
      <c r="P52" s="308"/>
      <c r="Q52" s="308"/>
      <c r="R52" s="308"/>
      <c r="S52" s="308"/>
      <c r="T52" s="311"/>
      <c r="U52" s="308"/>
      <c r="V52" s="312"/>
      <c r="W52" s="312"/>
      <c r="X52" s="312"/>
      <c r="Y52" s="312"/>
      <c r="Z52" s="312"/>
      <c r="AA52" s="312"/>
      <c r="AB52" s="312"/>
      <c r="AC52" s="312"/>
      <c r="AD52" s="312"/>
      <c r="AE52" s="312" t="s">
        <v>810</v>
      </c>
      <c r="AF52" s="312">
        <v>0</v>
      </c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2"/>
      <c r="BE52" s="312"/>
      <c r="BF52" s="312"/>
      <c r="BG52" s="312"/>
      <c r="BH52" s="312"/>
    </row>
    <row r="53" spans="1:60" ht="11.25" outlineLevel="1">
      <c r="A53" s="306"/>
      <c r="B53" s="306"/>
      <c r="C53" s="313" t="s">
        <v>864</v>
      </c>
      <c r="D53" s="314"/>
      <c r="E53" s="315">
        <v>-3.75</v>
      </c>
      <c r="F53" s="310"/>
      <c r="G53" s="310"/>
      <c r="H53" s="310"/>
      <c r="I53" s="310"/>
      <c r="J53" s="310"/>
      <c r="K53" s="310"/>
      <c r="L53" s="310"/>
      <c r="M53" s="310"/>
      <c r="N53" s="308"/>
      <c r="O53" s="308"/>
      <c r="P53" s="308"/>
      <c r="Q53" s="308"/>
      <c r="R53" s="308"/>
      <c r="S53" s="308"/>
      <c r="T53" s="311"/>
      <c r="U53" s="308"/>
      <c r="V53" s="312"/>
      <c r="W53" s="312"/>
      <c r="X53" s="312"/>
      <c r="Y53" s="312"/>
      <c r="Z53" s="312"/>
      <c r="AA53" s="312"/>
      <c r="AB53" s="312"/>
      <c r="AC53" s="312"/>
      <c r="AD53" s="312"/>
      <c r="AE53" s="312" t="s">
        <v>810</v>
      </c>
      <c r="AF53" s="312">
        <v>0</v>
      </c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</row>
    <row r="54" spans="1:60" ht="11.25" outlineLevel="1">
      <c r="A54" s="306"/>
      <c r="B54" s="306"/>
      <c r="C54" s="313" t="s">
        <v>865</v>
      </c>
      <c r="D54" s="314"/>
      <c r="E54" s="315">
        <v>-0.32</v>
      </c>
      <c r="F54" s="310"/>
      <c r="G54" s="310"/>
      <c r="H54" s="310"/>
      <c r="I54" s="310"/>
      <c r="J54" s="310"/>
      <c r="K54" s="310"/>
      <c r="L54" s="310"/>
      <c r="M54" s="310"/>
      <c r="N54" s="308"/>
      <c r="O54" s="308"/>
      <c r="P54" s="308"/>
      <c r="Q54" s="308"/>
      <c r="R54" s="308"/>
      <c r="S54" s="308"/>
      <c r="T54" s="311"/>
      <c r="U54" s="308"/>
      <c r="V54" s="312"/>
      <c r="W54" s="312"/>
      <c r="X54" s="312"/>
      <c r="Y54" s="312"/>
      <c r="Z54" s="312"/>
      <c r="AA54" s="312"/>
      <c r="AB54" s="312"/>
      <c r="AC54" s="312"/>
      <c r="AD54" s="312"/>
      <c r="AE54" s="312" t="s">
        <v>810</v>
      </c>
      <c r="AF54" s="312">
        <v>0</v>
      </c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12"/>
      <c r="AY54" s="312"/>
      <c r="AZ54" s="312"/>
      <c r="BA54" s="312"/>
      <c r="BB54" s="312"/>
      <c r="BC54" s="312"/>
      <c r="BD54" s="312"/>
      <c r="BE54" s="312"/>
      <c r="BF54" s="312"/>
      <c r="BG54" s="312"/>
      <c r="BH54" s="312"/>
    </row>
    <row r="55" spans="1:60" ht="11.25" outlineLevel="1">
      <c r="A55" s="306"/>
      <c r="B55" s="306"/>
      <c r="C55" s="313" t="s">
        <v>866</v>
      </c>
      <c r="D55" s="314"/>
      <c r="E55" s="315">
        <v>-2.3</v>
      </c>
      <c r="F55" s="310"/>
      <c r="G55" s="310"/>
      <c r="H55" s="310"/>
      <c r="I55" s="310"/>
      <c r="J55" s="310"/>
      <c r="K55" s="310"/>
      <c r="L55" s="310"/>
      <c r="M55" s="310"/>
      <c r="N55" s="308"/>
      <c r="O55" s="308"/>
      <c r="P55" s="308"/>
      <c r="Q55" s="308"/>
      <c r="R55" s="308"/>
      <c r="S55" s="308"/>
      <c r="T55" s="311"/>
      <c r="U55" s="308"/>
      <c r="V55" s="312"/>
      <c r="W55" s="312"/>
      <c r="X55" s="312"/>
      <c r="Y55" s="312"/>
      <c r="Z55" s="312"/>
      <c r="AA55" s="312"/>
      <c r="AB55" s="312"/>
      <c r="AC55" s="312"/>
      <c r="AD55" s="312"/>
      <c r="AE55" s="312" t="s">
        <v>810</v>
      </c>
      <c r="AF55" s="312">
        <v>0</v>
      </c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2"/>
      <c r="AR55" s="312"/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2"/>
      <c r="BE55" s="312"/>
      <c r="BF55" s="312"/>
      <c r="BG55" s="312"/>
      <c r="BH55" s="312"/>
    </row>
    <row r="56" spans="1:60" ht="11.25" outlineLevel="1">
      <c r="A56" s="306"/>
      <c r="B56" s="306"/>
      <c r="C56" s="313" t="s">
        <v>867</v>
      </c>
      <c r="D56" s="314"/>
      <c r="E56" s="315">
        <v>-1.3225</v>
      </c>
      <c r="F56" s="310"/>
      <c r="G56" s="310"/>
      <c r="H56" s="310"/>
      <c r="I56" s="310"/>
      <c r="J56" s="310"/>
      <c r="K56" s="310"/>
      <c r="L56" s="310"/>
      <c r="M56" s="310"/>
      <c r="N56" s="308"/>
      <c r="O56" s="308"/>
      <c r="P56" s="308"/>
      <c r="Q56" s="308"/>
      <c r="R56" s="308"/>
      <c r="S56" s="308"/>
      <c r="T56" s="311"/>
      <c r="U56" s="308"/>
      <c r="V56" s="312"/>
      <c r="W56" s="312"/>
      <c r="X56" s="312"/>
      <c r="Y56" s="312"/>
      <c r="Z56" s="312"/>
      <c r="AA56" s="312"/>
      <c r="AB56" s="312"/>
      <c r="AC56" s="312"/>
      <c r="AD56" s="312"/>
      <c r="AE56" s="312" t="s">
        <v>810</v>
      </c>
      <c r="AF56" s="312">
        <v>0</v>
      </c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2"/>
      <c r="AR56" s="312"/>
      <c r="AS56" s="312"/>
      <c r="AT56" s="312"/>
      <c r="AU56" s="312"/>
      <c r="AV56" s="312"/>
      <c r="AW56" s="312"/>
      <c r="AX56" s="312"/>
      <c r="AY56" s="312"/>
      <c r="AZ56" s="312"/>
      <c r="BA56" s="312"/>
      <c r="BB56" s="312"/>
      <c r="BC56" s="312"/>
      <c r="BD56" s="312"/>
      <c r="BE56" s="312"/>
      <c r="BF56" s="312"/>
      <c r="BG56" s="312"/>
      <c r="BH56" s="312"/>
    </row>
    <row r="57" spans="1:60" ht="11.25" outlineLevel="1">
      <c r="A57" s="306">
        <v>12</v>
      </c>
      <c r="B57" s="306" t="s">
        <v>868</v>
      </c>
      <c r="C57" s="307" t="s">
        <v>869</v>
      </c>
      <c r="D57" s="308" t="s">
        <v>137</v>
      </c>
      <c r="E57" s="309">
        <v>207.1958</v>
      </c>
      <c r="F57" s="310">
        <v>0</v>
      </c>
      <c r="G57" s="310">
        <f t="shared" si="2"/>
        <v>0</v>
      </c>
      <c r="H57" s="310">
        <v>33.05</v>
      </c>
      <c r="I57" s="310">
        <f>ROUND(E57*H57,2)</f>
        <v>6847.82</v>
      </c>
      <c r="J57" s="310">
        <v>102.95</v>
      </c>
      <c r="K57" s="310">
        <f>ROUND(E57*J57,2)</f>
        <v>21330.81</v>
      </c>
      <c r="L57" s="310">
        <v>21</v>
      </c>
      <c r="M57" s="310">
        <f>G57*(1+L57/100)</f>
        <v>0</v>
      </c>
      <c r="N57" s="308">
        <v>0.00049</v>
      </c>
      <c r="O57" s="308">
        <f>ROUND(E57*N57,5)</f>
        <v>0.10153</v>
      </c>
      <c r="P57" s="308">
        <v>0</v>
      </c>
      <c r="Q57" s="308">
        <f>ROUND(E57*P57,5)</f>
        <v>0</v>
      </c>
      <c r="R57" s="308"/>
      <c r="S57" s="308"/>
      <c r="T57" s="311">
        <v>0.231</v>
      </c>
      <c r="U57" s="308">
        <f>ROUND(E57*T57,2)</f>
        <v>47.86</v>
      </c>
      <c r="V57" s="312"/>
      <c r="W57" s="312"/>
      <c r="X57" s="312"/>
      <c r="Y57" s="312"/>
      <c r="Z57" s="312"/>
      <c r="AA57" s="312"/>
      <c r="AB57" s="312"/>
      <c r="AC57" s="312"/>
      <c r="AD57" s="312"/>
      <c r="AE57" s="312" t="s">
        <v>808</v>
      </c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AQ57" s="312"/>
      <c r="AR57" s="312"/>
      <c r="AS57" s="312"/>
      <c r="AT57" s="312"/>
      <c r="AU57" s="312"/>
      <c r="AV57" s="312"/>
      <c r="AW57" s="312"/>
      <c r="AX57" s="312"/>
      <c r="AY57" s="312"/>
      <c r="AZ57" s="312"/>
      <c r="BA57" s="312"/>
      <c r="BB57" s="312"/>
      <c r="BC57" s="312"/>
      <c r="BD57" s="312"/>
      <c r="BE57" s="312"/>
      <c r="BF57" s="312"/>
      <c r="BG57" s="312"/>
      <c r="BH57" s="312"/>
    </row>
    <row r="58" spans="1:60" ht="11.25" outlineLevel="1">
      <c r="A58" s="306">
        <v>13</v>
      </c>
      <c r="B58" s="306" t="s">
        <v>870</v>
      </c>
      <c r="C58" s="307" t="s">
        <v>871</v>
      </c>
      <c r="D58" s="308" t="s">
        <v>137</v>
      </c>
      <c r="E58" s="309">
        <v>207.1958</v>
      </c>
      <c r="F58" s="310">
        <v>0</v>
      </c>
      <c r="G58" s="310">
        <f>F58*E58</f>
        <v>0</v>
      </c>
      <c r="H58" s="310">
        <v>3.62</v>
      </c>
      <c r="I58" s="310">
        <f>ROUND(E58*H58,2)</f>
        <v>750.05</v>
      </c>
      <c r="J58" s="310">
        <v>47.38</v>
      </c>
      <c r="K58" s="310">
        <f>ROUND(E58*J58,2)</f>
        <v>9816.94</v>
      </c>
      <c r="L58" s="310">
        <v>21</v>
      </c>
      <c r="M58" s="310">
        <f>G58*(1+L58/100)</f>
        <v>0</v>
      </c>
      <c r="N58" s="308">
        <v>2E-05</v>
      </c>
      <c r="O58" s="308">
        <f>ROUND(E58*N58,5)</f>
        <v>0.00414</v>
      </c>
      <c r="P58" s="308">
        <v>0</v>
      </c>
      <c r="Q58" s="308">
        <f>ROUND(E58*P58,5)</f>
        <v>0</v>
      </c>
      <c r="R58" s="308"/>
      <c r="S58" s="308"/>
      <c r="T58" s="311">
        <v>0.11</v>
      </c>
      <c r="U58" s="308">
        <f>ROUND(E58*T58,2)</f>
        <v>22.79</v>
      </c>
      <c r="V58" s="312"/>
      <c r="W58" s="312"/>
      <c r="X58" s="312"/>
      <c r="Y58" s="312"/>
      <c r="Z58" s="312"/>
      <c r="AA58" s="312"/>
      <c r="AB58" s="312"/>
      <c r="AC58" s="312"/>
      <c r="AD58" s="312"/>
      <c r="AE58" s="312" t="s">
        <v>808</v>
      </c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  <c r="AR58" s="312"/>
      <c r="AS58" s="312"/>
      <c r="AT58" s="312"/>
      <c r="AU58" s="312"/>
      <c r="AV58" s="312"/>
      <c r="AW58" s="312"/>
      <c r="AX58" s="312"/>
      <c r="AY58" s="312"/>
      <c r="AZ58" s="312"/>
      <c r="BA58" s="312"/>
      <c r="BB58" s="312"/>
      <c r="BC58" s="312"/>
      <c r="BD58" s="312"/>
      <c r="BE58" s="312"/>
      <c r="BF58" s="312"/>
      <c r="BG58" s="312"/>
      <c r="BH58" s="312"/>
    </row>
    <row r="59" spans="1:31" ht="10.5">
      <c r="A59" s="316" t="s">
        <v>803</v>
      </c>
      <c r="B59" s="316" t="s">
        <v>872</v>
      </c>
      <c r="C59" s="317" t="s">
        <v>873</v>
      </c>
      <c r="D59" s="318"/>
      <c r="E59" s="319"/>
      <c r="F59" s="320"/>
      <c r="G59" s="320">
        <f>SUMIF(AE60:AE66,"&lt;&gt;NOR",G60:G66)</f>
        <v>0</v>
      </c>
      <c r="H59" s="320"/>
      <c r="I59" s="320">
        <f>SUM(I60:I66)</f>
        <v>803.5</v>
      </c>
      <c r="J59" s="320"/>
      <c r="K59" s="320">
        <f>SUM(K60:K66)</f>
        <v>539</v>
      </c>
      <c r="L59" s="320"/>
      <c r="M59" s="320">
        <f>SUM(M60:M66)</f>
        <v>0</v>
      </c>
      <c r="N59" s="318"/>
      <c r="O59" s="318">
        <f>SUM(O60:O66)</f>
        <v>1.13388</v>
      </c>
      <c r="P59" s="318"/>
      <c r="Q59" s="318">
        <f>SUM(Q60:Q66)</f>
        <v>0</v>
      </c>
      <c r="R59" s="318"/>
      <c r="S59" s="318"/>
      <c r="T59" s="321"/>
      <c r="U59" s="318">
        <f>SUM(U60:U66)</f>
        <v>1.54</v>
      </c>
      <c r="AE59" s="286" t="s">
        <v>805</v>
      </c>
    </row>
    <row r="60" spans="1:60" ht="11.25" outlineLevel="1">
      <c r="A60" s="306">
        <v>14</v>
      </c>
      <c r="B60" s="306" t="s">
        <v>749</v>
      </c>
      <c r="C60" s="307" t="s">
        <v>750</v>
      </c>
      <c r="D60" s="308" t="s">
        <v>487</v>
      </c>
      <c r="E60" s="309">
        <v>0.45355</v>
      </c>
      <c r="F60" s="310">
        <v>0</v>
      </c>
      <c r="G60" s="310">
        <f>F60*E60</f>
        <v>0</v>
      </c>
      <c r="H60" s="310">
        <v>1771.59</v>
      </c>
      <c r="I60" s="310">
        <f>ROUND(E60*H60,2)</f>
        <v>803.5</v>
      </c>
      <c r="J60" s="310">
        <v>1188.41</v>
      </c>
      <c r="K60" s="310">
        <f>ROUND(E60*J60,2)</f>
        <v>539</v>
      </c>
      <c r="L60" s="310">
        <v>21</v>
      </c>
      <c r="M60" s="310">
        <f>G60*(1+L60/100)</f>
        <v>0</v>
      </c>
      <c r="N60" s="308">
        <v>2.5</v>
      </c>
      <c r="O60" s="308">
        <f>ROUND(E60*N60,5)</f>
        <v>1.13388</v>
      </c>
      <c r="P60" s="308">
        <v>0</v>
      </c>
      <c r="Q60" s="308">
        <f>ROUND(E60*P60,5)</f>
        <v>0</v>
      </c>
      <c r="R60" s="308"/>
      <c r="S60" s="308"/>
      <c r="T60" s="311">
        <v>3.4</v>
      </c>
      <c r="U60" s="308">
        <f>ROUND(E60*T60,2)</f>
        <v>1.54</v>
      </c>
      <c r="V60" s="312"/>
      <c r="W60" s="312"/>
      <c r="X60" s="312"/>
      <c r="Y60" s="312"/>
      <c r="Z60" s="312"/>
      <c r="AA60" s="312"/>
      <c r="AB60" s="312"/>
      <c r="AC60" s="312"/>
      <c r="AD60" s="312"/>
      <c r="AE60" s="312" t="s">
        <v>808</v>
      </c>
      <c r="AF60" s="312"/>
      <c r="AG60" s="312"/>
      <c r="AH60" s="312"/>
      <c r="AI60" s="312"/>
      <c r="AJ60" s="312"/>
      <c r="AK60" s="312"/>
      <c r="AL60" s="312"/>
      <c r="AM60" s="312"/>
      <c r="AN60" s="312"/>
      <c r="AO60" s="312"/>
      <c r="AP60" s="312"/>
      <c r="AQ60" s="312"/>
      <c r="AR60" s="312"/>
      <c r="AS60" s="312"/>
      <c r="AT60" s="312"/>
      <c r="AU60" s="312"/>
      <c r="AV60" s="312"/>
      <c r="AW60" s="312"/>
      <c r="AX60" s="312"/>
      <c r="AY60" s="312"/>
      <c r="AZ60" s="312"/>
      <c r="BA60" s="312"/>
      <c r="BB60" s="312"/>
      <c r="BC60" s="312"/>
      <c r="BD60" s="312"/>
      <c r="BE60" s="312"/>
      <c r="BF60" s="312"/>
      <c r="BG60" s="312"/>
      <c r="BH60" s="312"/>
    </row>
    <row r="61" spans="1:60" ht="11.25" outlineLevel="1">
      <c r="A61" s="306"/>
      <c r="B61" s="306"/>
      <c r="C61" s="313" t="s">
        <v>874</v>
      </c>
      <c r="D61" s="314"/>
      <c r="E61" s="315">
        <v>0.0516</v>
      </c>
      <c r="F61" s="310"/>
      <c r="G61" s="310"/>
      <c r="H61" s="310"/>
      <c r="I61" s="310"/>
      <c r="J61" s="310"/>
      <c r="K61" s="310"/>
      <c r="L61" s="310"/>
      <c r="M61" s="310"/>
      <c r="N61" s="308"/>
      <c r="O61" s="308"/>
      <c r="P61" s="308"/>
      <c r="Q61" s="308"/>
      <c r="R61" s="308"/>
      <c r="S61" s="308"/>
      <c r="T61" s="311"/>
      <c r="U61" s="308"/>
      <c r="V61" s="312"/>
      <c r="W61" s="312"/>
      <c r="X61" s="312"/>
      <c r="Y61" s="312"/>
      <c r="Z61" s="312"/>
      <c r="AA61" s="312"/>
      <c r="AB61" s="312"/>
      <c r="AC61" s="312"/>
      <c r="AD61" s="312"/>
      <c r="AE61" s="312" t="s">
        <v>810</v>
      </c>
      <c r="AF61" s="312">
        <v>0</v>
      </c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  <c r="AR61" s="312"/>
      <c r="AS61" s="312"/>
      <c r="AT61" s="312"/>
      <c r="AU61" s="312"/>
      <c r="AV61" s="312"/>
      <c r="AW61" s="312"/>
      <c r="AX61" s="312"/>
      <c r="AY61" s="312"/>
      <c r="AZ61" s="312"/>
      <c r="BA61" s="312"/>
      <c r="BB61" s="312"/>
      <c r="BC61" s="312"/>
      <c r="BD61" s="312"/>
      <c r="BE61" s="312"/>
      <c r="BF61" s="312"/>
      <c r="BG61" s="312"/>
      <c r="BH61" s="312"/>
    </row>
    <row r="62" spans="1:60" ht="11.25" outlineLevel="1">
      <c r="A62" s="306"/>
      <c r="B62" s="306"/>
      <c r="C62" s="313" t="s">
        <v>875</v>
      </c>
      <c r="D62" s="314"/>
      <c r="E62" s="315">
        <v>0.0684</v>
      </c>
      <c r="F62" s="310"/>
      <c r="G62" s="310"/>
      <c r="H62" s="310"/>
      <c r="I62" s="310"/>
      <c r="J62" s="310"/>
      <c r="K62" s="310"/>
      <c r="L62" s="310"/>
      <c r="M62" s="310"/>
      <c r="N62" s="308"/>
      <c r="O62" s="308"/>
      <c r="P62" s="308"/>
      <c r="Q62" s="308"/>
      <c r="R62" s="308"/>
      <c r="S62" s="308"/>
      <c r="T62" s="311"/>
      <c r="U62" s="308"/>
      <c r="V62" s="312"/>
      <c r="W62" s="312"/>
      <c r="X62" s="312"/>
      <c r="Y62" s="312"/>
      <c r="Z62" s="312"/>
      <c r="AA62" s="312"/>
      <c r="AB62" s="312"/>
      <c r="AC62" s="312"/>
      <c r="AD62" s="312"/>
      <c r="AE62" s="312" t="s">
        <v>810</v>
      </c>
      <c r="AF62" s="312">
        <v>0</v>
      </c>
      <c r="AG62" s="312"/>
      <c r="AH62" s="312"/>
      <c r="AI62" s="312"/>
      <c r="AJ62" s="312"/>
      <c r="AK62" s="312"/>
      <c r="AL62" s="312"/>
      <c r="AM62" s="312"/>
      <c r="AN62" s="312"/>
      <c r="AO62" s="312"/>
      <c r="AP62" s="312"/>
      <c r="AQ62" s="312"/>
      <c r="AR62" s="312"/>
      <c r="AS62" s="312"/>
      <c r="AT62" s="312"/>
      <c r="AU62" s="312"/>
      <c r="AV62" s="312"/>
      <c r="AW62" s="312"/>
      <c r="AX62" s="312"/>
      <c r="AY62" s="312"/>
      <c r="AZ62" s="312"/>
      <c r="BA62" s="312"/>
      <c r="BB62" s="312"/>
      <c r="BC62" s="312"/>
      <c r="BD62" s="312"/>
      <c r="BE62" s="312"/>
      <c r="BF62" s="312"/>
      <c r="BG62" s="312"/>
      <c r="BH62" s="312"/>
    </row>
    <row r="63" spans="1:60" ht="11.25" outlineLevel="1">
      <c r="A63" s="306"/>
      <c r="B63" s="306"/>
      <c r="C63" s="313" t="s">
        <v>876</v>
      </c>
      <c r="D63" s="314"/>
      <c r="E63" s="315">
        <v>0.1332</v>
      </c>
      <c r="F63" s="310"/>
      <c r="G63" s="310"/>
      <c r="H63" s="310"/>
      <c r="I63" s="310"/>
      <c r="J63" s="310"/>
      <c r="K63" s="310"/>
      <c r="L63" s="310"/>
      <c r="M63" s="310"/>
      <c r="N63" s="308"/>
      <c r="O63" s="308"/>
      <c r="P63" s="308"/>
      <c r="Q63" s="308"/>
      <c r="R63" s="308"/>
      <c r="S63" s="308"/>
      <c r="T63" s="311"/>
      <c r="U63" s="308"/>
      <c r="V63" s="312"/>
      <c r="W63" s="312"/>
      <c r="X63" s="312"/>
      <c r="Y63" s="312"/>
      <c r="Z63" s="312"/>
      <c r="AA63" s="312"/>
      <c r="AB63" s="312"/>
      <c r="AC63" s="312"/>
      <c r="AD63" s="312"/>
      <c r="AE63" s="312" t="s">
        <v>810</v>
      </c>
      <c r="AF63" s="312">
        <v>0</v>
      </c>
      <c r="AG63" s="312"/>
      <c r="AH63" s="312"/>
      <c r="AI63" s="312"/>
      <c r="AJ63" s="312"/>
      <c r="AK63" s="312"/>
      <c r="AL63" s="312"/>
      <c r="AM63" s="312"/>
      <c r="AN63" s="312"/>
      <c r="AO63" s="312"/>
      <c r="AP63" s="312"/>
      <c r="AQ63" s="312"/>
      <c r="AR63" s="312"/>
      <c r="AS63" s="312"/>
      <c r="AT63" s="312"/>
      <c r="AU63" s="312"/>
      <c r="AV63" s="312"/>
      <c r="AW63" s="312"/>
      <c r="AX63" s="312"/>
      <c r="AY63" s="312"/>
      <c r="AZ63" s="312"/>
      <c r="BA63" s="312"/>
      <c r="BB63" s="312"/>
      <c r="BC63" s="312"/>
      <c r="BD63" s="312"/>
      <c r="BE63" s="312"/>
      <c r="BF63" s="312"/>
      <c r="BG63" s="312"/>
      <c r="BH63" s="312"/>
    </row>
    <row r="64" spans="1:60" ht="11.25" outlineLevel="1">
      <c r="A64" s="306"/>
      <c r="B64" s="306"/>
      <c r="C64" s="313" t="s">
        <v>877</v>
      </c>
      <c r="D64" s="314"/>
      <c r="E64" s="315">
        <v>0.0801</v>
      </c>
      <c r="F64" s="310"/>
      <c r="G64" s="310"/>
      <c r="H64" s="310"/>
      <c r="I64" s="310"/>
      <c r="J64" s="310"/>
      <c r="K64" s="310"/>
      <c r="L64" s="310"/>
      <c r="M64" s="310"/>
      <c r="N64" s="308"/>
      <c r="O64" s="308"/>
      <c r="P64" s="308"/>
      <c r="Q64" s="308"/>
      <c r="R64" s="308"/>
      <c r="S64" s="308"/>
      <c r="T64" s="311"/>
      <c r="U64" s="308"/>
      <c r="V64" s="312"/>
      <c r="W64" s="312"/>
      <c r="X64" s="312"/>
      <c r="Y64" s="312"/>
      <c r="Z64" s="312"/>
      <c r="AA64" s="312"/>
      <c r="AB64" s="312"/>
      <c r="AC64" s="312"/>
      <c r="AD64" s="312"/>
      <c r="AE64" s="312" t="s">
        <v>810</v>
      </c>
      <c r="AF64" s="312">
        <v>0</v>
      </c>
      <c r="AG64" s="312"/>
      <c r="AH64" s="312"/>
      <c r="AI64" s="312"/>
      <c r="AJ64" s="312"/>
      <c r="AK64" s="312"/>
      <c r="AL64" s="312"/>
      <c r="AM64" s="312"/>
      <c r="AN64" s="312"/>
      <c r="AO64" s="312"/>
      <c r="AP64" s="312"/>
      <c r="AQ64" s="312"/>
      <c r="AR64" s="312"/>
      <c r="AS64" s="312"/>
      <c r="AT64" s="312"/>
      <c r="AU64" s="312"/>
      <c r="AV64" s="312"/>
      <c r="AW64" s="312"/>
      <c r="AX64" s="312"/>
      <c r="AY64" s="312"/>
      <c r="AZ64" s="312"/>
      <c r="BA64" s="312"/>
      <c r="BB64" s="312"/>
      <c r="BC64" s="312"/>
      <c r="BD64" s="312"/>
      <c r="BE64" s="312"/>
      <c r="BF64" s="312"/>
      <c r="BG64" s="312"/>
      <c r="BH64" s="312"/>
    </row>
    <row r="65" spans="1:60" ht="11.25" outlineLevel="1">
      <c r="A65" s="306"/>
      <c r="B65" s="306"/>
      <c r="C65" s="313" t="s">
        <v>878</v>
      </c>
      <c r="D65" s="314"/>
      <c r="E65" s="315">
        <v>0.064</v>
      </c>
      <c r="F65" s="310"/>
      <c r="G65" s="310"/>
      <c r="H65" s="310"/>
      <c r="I65" s="310"/>
      <c r="J65" s="310"/>
      <c r="K65" s="310"/>
      <c r="L65" s="310"/>
      <c r="M65" s="310"/>
      <c r="N65" s="308"/>
      <c r="O65" s="308"/>
      <c r="P65" s="308"/>
      <c r="Q65" s="308"/>
      <c r="R65" s="308"/>
      <c r="S65" s="308"/>
      <c r="T65" s="311"/>
      <c r="U65" s="308"/>
      <c r="V65" s="312"/>
      <c r="W65" s="312"/>
      <c r="X65" s="312"/>
      <c r="Y65" s="312"/>
      <c r="Z65" s="312"/>
      <c r="AA65" s="312"/>
      <c r="AB65" s="312"/>
      <c r="AC65" s="312"/>
      <c r="AD65" s="312"/>
      <c r="AE65" s="312" t="s">
        <v>810</v>
      </c>
      <c r="AF65" s="312">
        <v>0</v>
      </c>
      <c r="AG65" s="312"/>
      <c r="AH65" s="312"/>
      <c r="AI65" s="312"/>
      <c r="AJ65" s="312"/>
      <c r="AK65" s="312"/>
      <c r="AL65" s="312"/>
      <c r="AM65" s="312"/>
      <c r="AN65" s="312"/>
      <c r="AO65" s="312"/>
      <c r="AP65" s="312"/>
      <c r="AQ65" s="312"/>
      <c r="AR65" s="312"/>
      <c r="AS65" s="312"/>
      <c r="AT65" s="312"/>
      <c r="AU65" s="312"/>
      <c r="AV65" s="312"/>
      <c r="AW65" s="312"/>
      <c r="AX65" s="312"/>
      <c r="AY65" s="312"/>
      <c r="AZ65" s="312"/>
      <c r="BA65" s="312"/>
      <c r="BB65" s="312"/>
      <c r="BC65" s="312"/>
      <c r="BD65" s="312"/>
      <c r="BE65" s="312"/>
      <c r="BF65" s="312"/>
      <c r="BG65" s="312"/>
      <c r="BH65" s="312"/>
    </row>
    <row r="66" spans="1:60" ht="11.25" outlineLevel="1">
      <c r="A66" s="306"/>
      <c r="B66" s="306"/>
      <c r="C66" s="313" t="s">
        <v>879</v>
      </c>
      <c r="D66" s="314"/>
      <c r="E66" s="315">
        <v>0.05625</v>
      </c>
      <c r="F66" s="310"/>
      <c r="G66" s="310"/>
      <c r="H66" s="310"/>
      <c r="I66" s="310"/>
      <c r="J66" s="310"/>
      <c r="K66" s="310"/>
      <c r="L66" s="310"/>
      <c r="M66" s="310"/>
      <c r="N66" s="308"/>
      <c r="O66" s="308"/>
      <c r="P66" s="308"/>
      <c r="Q66" s="308"/>
      <c r="R66" s="308"/>
      <c r="S66" s="308"/>
      <c r="T66" s="311"/>
      <c r="U66" s="308"/>
      <c r="V66" s="312"/>
      <c r="W66" s="312"/>
      <c r="X66" s="312"/>
      <c r="Y66" s="312"/>
      <c r="Z66" s="312"/>
      <c r="AA66" s="312"/>
      <c r="AB66" s="312"/>
      <c r="AC66" s="312"/>
      <c r="AD66" s="312"/>
      <c r="AE66" s="312" t="s">
        <v>810</v>
      </c>
      <c r="AF66" s="312">
        <v>0</v>
      </c>
      <c r="AG66" s="312"/>
      <c r="AH66" s="312"/>
      <c r="AI66" s="312"/>
      <c r="AJ66" s="312"/>
      <c r="AK66" s="312"/>
      <c r="AL66" s="312"/>
      <c r="AM66" s="312"/>
      <c r="AN66" s="312"/>
      <c r="AO66" s="312"/>
      <c r="AP66" s="312"/>
      <c r="AQ66" s="312"/>
      <c r="AR66" s="312"/>
      <c r="AS66" s="312"/>
      <c r="AT66" s="312"/>
      <c r="AU66" s="312"/>
      <c r="AV66" s="312"/>
      <c r="AW66" s="312"/>
      <c r="AX66" s="312"/>
      <c r="AY66" s="312"/>
      <c r="AZ66" s="312"/>
      <c r="BA66" s="312"/>
      <c r="BB66" s="312"/>
      <c r="BC66" s="312"/>
      <c r="BD66" s="312"/>
      <c r="BE66" s="312"/>
      <c r="BF66" s="312"/>
      <c r="BG66" s="312"/>
      <c r="BH66" s="312"/>
    </row>
    <row r="67" spans="1:31" ht="10.5">
      <c r="A67" s="316" t="s">
        <v>803</v>
      </c>
      <c r="B67" s="316" t="s">
        <v>880</v>
      </c>
      <c r="C67" s="317" t="s">
        <v>881</v>
      </c>
      <c r="D67" s="318"/>
      <c r="E67" s="319"/>
      <c r="F67" s="320"/>
      <c r="G67" s="320">
        <f>SUMIF(AE68:AE70,"&lt;&gt;NOR",G68:G70)</f>
        <v>0</v>
      </c>
      <c r="H67" s="320"/>
      <c r="I67" s="320">
        <f>SUM(I68:I70)</f>
        <v>558.14</v>
      </c>
      <c r="J67" s="320"/>
      <c r="K67" s="320">
        <f>SUM(K68:K70)</f>
        <v>3777.86</v>
      </c>
      <c r="L67" s="320"/>
      <c r="M67" s="320">
        <f>SUM(M68:M70)</f>
        <v>0</v>
      </c>
      <c r="N67" s="318"/>
      <c r="O67" s="318">
        <f>SUM(O68:O70)</f>
        <v>0.29956</v>
      </c>
      <c r="P67" s="318"/>
      <c r="Q67" s="318">
        <f>SUM(Q68:Q70)</f>
        <v>0</v>
      </c>
      <c r="R67" s="318"/>
      <c r="S67" s="318"/>
      <c r="T67" s="321"/>
      <c r="U67" s="318">
        <f>SUM(U68:U70)</f>
        <v>9.57</v>
      </c>
      <c r="AE67" s="286" t="s">
        <v>805</v>
      </c>
    </row>
    <row r="68" spans="1:60" ht="11.25" outlineLevel="1">
      <c r="A68" s="306">
        <v>15</v>
      </c>
      <c r="B68" s="306" t="s">
        <v>882</v>
      </c>
      <c r="C68" s="307" t="s">
        <v>883</v>
      </c>
      <c r="D68" s="308" t="s">
        <v>128</v>
      </c>
      <c r="E68" s="309">
        <v>1</v>
      </c>
      <c r="F68" s="310">
        <v>0</v>
      </c>
      <c r="G68" s="310">
        <f>F68*E68</f>
        <v>0</v>
      </c>
      <c r="H68" s="310">
        <v>99.17</v>
      </c>
      <c r="I68" s="310">
        <f>ROUND(E68*H68,2)</f>
        <v>99.17</v>
      </c>
      <c r="J68" s="310">
        <v>828.83</v>
      </c>
      <c r="K68" s="310">
        <f>ROUND(E68*J68,2)</f>
        <v>828.83</v>
      </c>
      <c r="L68" s="310">
        <v>21</v>
      </c>
      <c r="M68" s="310">
        <f>G68*(1+L68/100)</f>
        <v>0</v>
      </c>
      <c r="N68" s="308">
        <v>0.05401</v>
      </c>
      <c r="O68" s="308">
        <f>ROUND(E68*N68,5)</f>
        <v>0.05401</v>
      </c>
      <c r="P68" s="308">
        <v>0</v>
      </c>
      <c r="Q68" s="308">
        <f>ROUND(E68*P68,5)</f>
        <v>0</v>
      </c>
      <c r="R68" s="308"/>
      <c r="S68" s="308"/>
      <c r="T68" s="311">
        <v>2.097</v>
      </c>
      <c r="U68" s="308">
        <f>ROUND(E68*T68,2)</f>
        <v>2.1</v>
      </c>
      <c r="V68" s="312"/>
      <c r="W68" s="312"/>
      <c r="X68" s="312"/>
      <c r="Y68" s="312"/>
      <c r="Z68" s="312"/>
      <c r="AA68" s="312"/>
      <c r="AB68" s="312"/>
      <c r="AC68" s="312"/>
      <c r="AD68" s="312"/>
      <c r="AE68" s="312" t="s">
        <v>808</v>
      </c>
      <c r="AF68" s="312"/>
      <c r="AG68" s="312"/>
      <c r="AH68" s="312"/>
      <c r="AI68" s="312"/>
      <c r="AJ68" s="312"/>
      <c r="AK68" s="312"/>
      <c r="AL68" s="312"/>
      <c r="AM68" s="312"/>
      <c r="AN68" s="312"/>
      <c r="AO68" s="312"/>
      <c r="AP68" s="312"/>
      <c r="AQ68" s="312"/>
      <c r="AR68" s="312"/>
      <c r="AS68" s="312"/>
      <c r="AT68" s="312"/>
      <c r="AU68" s="312"/>
      <c r="AV68" s="312"/>
      <c r="AW68" s="312"/>
      <c r="AX68" s="312"/>
      <c r="AY68" s="312"/>
      <c r="AZ68" s="312"/>
      <c r="BA68" s="312"/>
      <c r="BB68" s="312"/>
      <c r="BC68" s="312"/>
      <c r="BD68" s="312"/>
      <c r="BE68" s="312"/>
      <c r="BF68" s="312"/>
      <c r="BG68" s="312"/>
      <c r="BH68" s="312"/>
    </row>
    <row r="69" spans="1:60" ht="11.25" outlineLevel="1">
      <c r="A69" s="306">
        <v>16</v>
      </c>
      <c r="B69" s="306" t="s">
        <v>884</v>
      </c>
      <c r="C69" s="307" t="s">
        <v>885</v>
      </c>
      <c r="D69" s="308" t="s">
        <v>128</v>
      </c>
      <c r="E69" s="309">
        <v>3</v>
      </c>
      <c r="F69" s="310">
        <v>0</v>
      </c>
      <c r="G69" s="310">
        <f>F69*E69</f>
        <v>0</v>
      </c>
      <c r="H69" s="310">
        <v>152.99</v>
      </c>
      <c r="I69" s="310">
        <f>ROUND(E69*H69,2)</f>
        <v>458.97</v>
      </c>
      <c r="J69" s="310">
        <v>983.01</v>
      </c>
      <c r="K69" s="310">
        <f>ROUND(E69*J69,2)</f>
        <v>2949.03</v>
      </c>
      <c r="L69" s="310">
        <v>21</v>
      </c>
      <c r="M69" s="310">
        <f>G69*(1+L69/100)</f>
        <v>0</v>
      </c>
      <c r="N69" s="308">
        <v>0.08185</v>
      </c>
      <c r="O69" s="308">
        <f>ROUND(E69*N69,5)</f>
        <v>0.24555</v>
      </c>
      <c r="P69" s="308">
        <v>0</v>
      </c>
      <c r="Q69" s="308">
        <f>ROUND(E69*P69,5)</f>
        <v>0</v>
      </c>
      <c r="R69" s="308"/>
      <c r="S69" s="308"/>
      <c r="T69" s="311">
        <v>2.49</v>
      </c>
      <c r="U69" s="308">
        <f>ROUND(E69*T69,2)</f>
        <v>7.47</v>
      </c>
      <c r="V69" s="312"/>
      <c r="W69" s="312"/>
      <c r="X69" s="312"/>
      <c r="Y69" s="312"/>
      <c r="Z69" s="312"/>
      <c r="AA69" s="312"/>
      <c r="AB69" s="312"/>
      <c r="AC69" s="312"/>
      <c r="AD69" s="312"/>
      <c r="AE69" s="312" t="s">
        <v>808</v>
      </c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2"/>
      <c r="AQ69" s="312"/>
      <c r="AR69" s="312"/>
      <c r="AS69" s="312"/>
      <c r="AT69" s="312"/>
      <c r="AU69" s="312"/>
      <c r="AV69" s="312"/>
      <c r="AW69" s="312"/>
      <c r="AX69" s="312"/>
      <c r="AY69" s="312"/>
      <c r="AZ69" s="312"/>
      <c r="BA69" s="312"/>
      <c r="BB69" s="312"/>
      <c r="BC69" s="312"/>
      <c r="BD69" s="312"/>
      <c r="BE69" s="312"/>
      <c r="BF69" s="312"/>
      <c r="BG69" s="312"/>
      <c r="BH69" s="312"/>
    </row>
    <row r="70" spans="1:60" ht="11.25" outlineLevel="1">
      <c r="A70" s="306"/>
      <c r="B70" s="306"/>
      <c r="C70" s="313" t="s">
        <v>41</v>
      </c>
      <c r="D70" s="314"/>
      <c r="E70" s="315">
        <v>3</v>
      </c>
      <c r="F70" s="310"/>
      <c r="G70" s="310"/>
      <c r="H70" s="310"/>
      <c r="I70" s="310"/>
      <c r="J70" s="310"/>
      <c r="K70" s="310"/>
      <c r="L70" s="310"/>
      <c r="M70" s="310"/>
      <c r="N70" s="308"/>
      <c r="O70" s="308"/>
      <c r="P70" s="308"/>
      <c r="Q70" s="308"/>
      <c r="R70" s="308"/>
      <c r="S70" s="308"/>
      <c r="T70" s="311"/>
      <c r="U70" s="308"/>
      <c r="V70" s="312"/>
      <c r="W70" s="312"/>
      <c r="X70" s="312"/>
      <c r="Y70" s="312"/>
      <c r="Z70" s="312"/>
      <c r="AA70" s="312"/>
      <c r="AB70" s="312"/>
      <c r="AC70" s="312"/>
      <c r="AD70" s="312"/>
      <c r="AE70" s="312" t="s">
        <v>810</v>
      </c>
      <c r="AF70" s="312">
        <v>0</v>
      </c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  <c r="AQ70" s="312"/>
      <c r="AR70" s="312"/>
      <c r="AS70" s="312"/>
      <c r="AT70" s="312"/>
      <c r="AU70" s="312"/>
      <c r="AV70" s="312"/>
      <c r="AW70" s="312"/>
      <c r="AX70" s="312"/>
      <c r="AY70" s="312"/>
      <c r="AZ70" s="312"/>
      <c r="BA70" s="312"/>
      <c r="BB70" s="312"/>
      <c r="BC70" s="312"/>
      <c r="BD70" s="312"/>
      <c r="BE70" s="312"/>
      <c r="BF70" s="312"/>
      <c r="BG70" s="312"/>
      <c r="BH70" s="312"/>
    </row>
    <row r="71" spans="1:31" ht="10.5">
      <c r="A71" s="316" t="s">
        <v>803</v>
      </c>
      <c r="B71" s="316" t="s">
        <v>886</v>
      </c>
      <c r="C71" s="317" t="s">
        <v>887</v>
      </c>
      <c r="D71" s="318"/>
      <c r="E71" s="319"/>
      <c r="F71" s="320"/>
      <c r="G71" s="320">
        <f>SUMIF(AE72:AE78,"&lt;&gt;NOR",G72:G78)</f>
        <v>0</v>
      </c>
      <c r="H71" s="320"/>
      <c r="I71" s="320">
        <f>SUM(I72:I78)</f>
        <v>4717.27</v>
      </c>
      <c r="J71" s="320"/>
      <c r="K71" s="320">
        <f>SUM(K72:K78)</f>
        <v>37973.64</v>
      </c>
      <c r="L71" s="320"/>
      <c r="M71" s="320">
        <f>SUM(M72:M78)</f>
        <v>0</v>
      </c>
      <c r="N71" s="318"/>
      <c r="O71" s="318">
        <f>SUM(O72:O78)</f>
        <v>4.89296</v>
      </c>
      <c r="P71" s="318"/>
      <c r="Q71" s="318">
        <f>SUM(Q72:Q78)</f>
        <v>0</v>
      </c>
      <c r="R71" s="318"/>
      <c r="S71" s="318"/>
      <c r="T71" s="321"/>
      <c r="U71" s="318">
        <f>SUM(U72:U78)</f>
        <v>75.68</v>
      </c>
      <c r="AE71" s="286" t="s">
        <v>805</v>
      </c>
    </row>
    <row r="72" spans="1:60" ht="11.25" outlineLevel="1">
      <c r="A72" s="306">
        <v>17</v>
      </c>
      <c r="B72" s="306" t="s">
        <v>888</v>
      </c>
      <c r="C72" s="307" t="s">
        <v>889</v>
      </c>
      <c r="D72" s="308" t="s">
        <v>137</v>
      </c>
      <c r="E72" s="309">
        <v>246.29</v>
      </c>
      <c r="F72" s="310">
        <v>0</v>
      </c>
      <c r="G72" s="310">
        <f>F72*E72</f>
        <v>0</v>
      </c>
      <c r="H72" s="310">
        <v>0.03</v>
      </c>
      <c r="I72" s="310">
        <f>ROUND(E72*H72,2)</f>
        <v>7.39</v>
      </c>
      <c r="J72" s="310">
        <v>53.269999999999996</v>
      </c>
      <c r="K72" s="310">
        <f>ROUND(E72*J72,2)</f>
        <v>13119.87</v>
      </c>
      <c r="L72" s="310">
        <v>21</v>
      </c>
      <c r="M72" s="310">
        <f>G72*(1+L72/100)</f>
        <v>0</v>
      </c>
      <c r="N72" s="308">
        <v>0.01838</v>
      </c>
      <c r="O72" s="308">
        <f>ROUND(E72*N72,5)</f>
        <v>4.52681</v>
      </c>
      <c r="P72" s="308">
        <v>0</v>
      </c>
      <c r="Q72" s="308">
        <f>ROUND(E72*P72,5)</f>
        <v>0</v>
      </c>
      <c r="R72" s="308"/>
      <c r="S72" s="308"/>
      <c r="T72" s="311">
        <v>0.13</v>
      </c>
      <c r="U72" s="308">
        <f>ROUND(E72*T72,2)</f>
        <v>32.02</v>
      </c>
      <c r="V72" s="312"/>
      <c r="W72" s="312"/>
      <c r="X72" s="312"/>
      <c r="Y72" s="312"/>
      <c r="Z72" s="312"/>
      <c r="AA72" s="312"/>
      <c r="AB72" s="312"/>
      <c r="AC72" s="312"/>
      <c r="AD72" s="312"/>
      <c r="AE72" s="312" t="s">
        <v>808</v>
      </c>
      <c r="AF72" s="312"/>
      <c r="AG72" s="312"/>
      <c r="AH72" s="312"/>
      <c r="AI72" s="312"/>
      <c r="AJ72" s="312"/>
      <c r="AK72" s="312"/>
      <c r="AL72" s="312"/>
      <c r="AM72" s="312"/>
      <c r="AN72" s="312"/>
      <c r="AO72" s="312"/>
      <c r="AP72" s="312"/>
      <c r="AQ72" s="312"/>
      <c r="AR72" s="312"/>
      <c r="AS72" s="312"/>
      <c r="AT72" s="312"/>
      <c r="AU72" s="312"/>
      <c r="AV72" s="312"/>
      <c r="AW72" s="312"/>
      <c r="AX72" s="312"/>
      <c r="AY72" s="312"/>
      <c r="AZ72" s="312"/>
      <c r="BA72" s="312"/>
      <c r="BB72" s="312"/>
      <c r="BC72" s="312"/>
      <c r="BD72" s="312"/>
      <c r="BE72" s="312"/>
      <c r="BF72" s="312"/>
      <c r="BG72" s="312"/>
      <c r="BH72" s="312"/>
    </row>
    <row r="73" spans="1:60" ht="11.25" outlineLevel="1">
      <c r="A73" s="306"/>
      <c r="B73" s="306"/>
      <c r="C73" s="313" t="s">
        <v>890</v>
      </c>
      <c r="D73" s="314"/>
      <c r="E73" s="315">
        <v>100.54</v>
      </c>
      <c r="F73" s="310"/>
      <c r="G73" s="310"/>
      <c r="H73" s="310"/>
      <c r="I73" s="310"/>
      <c r="J73" s="310"/>
      <c r="K73" s="310"/>
      <c r="L73" s="310"/>
      <c r="M73" s="310"/>
      <c r="N73" s="308"/>
      <c r="O73" s="308"/>
      <c r="P73" s="308"/>
      <c r="Q73" s="308"/>
      <c r="R73" s="308"/>
      <c r="S73" s="308"/>
      <c r="T73" s="311"/>
      <c r="U73" s="308"/>
      <c r="V73" s="312"/>
      <c r="W73" s="312"/>
      <c r="X73" s="312"/>
      <c r="Y73" s="312"/>
      <c r="Z73" s="312"/>
      <c r="AA73" s="312"/>
      <c r="AB73" s="312"/>
      <c r="AC73" s="312"/>
      <c r="AD73" s="312"/>
      <c r="AE73" s="312" t="s">
        <v>810</v>
      </c>
      <c r="AF73" s="312">
        <v>0</v>
      </c>
      <c r="AG73" s="312"/>
      <c r="AH73" s="312"/>
      <c r="AI73" s="312"/>
      <c r="AJ73" s="312"/>
      <c r="AK73" s="312"/>
      <c r="AL73" s="312"/>
      <c r="AM73" s="312"/>
      <c r="AN73" s="312"/>
      <c r="AO73" s="312"/>
      <c r="AP73" s="312"/>
      <c r="AQ73" s="312"/>
      <c r="AR73" s="312"/>
      <c r="AS73" s="312"/>
      <c r="AT73" s="312"/>
      <c r="AU73" s="312"/>
      <c r="AV73" s="312"/>
      <c r="AW73" s="312"/>
      <c r="AX73" s="312"/>
      <c r="AY73" s="312"/>
      <c r="AZ73" s="312"/>
      <c r="BA73" s="312"/>
      <c r="BB73" s="312"/>
      <c r="BC73" s="312"/>
      <c r="BD73" s="312"/>
      <c r="BE73" s="312"/>
      <c r="BF73" s="312"/>
      <c r="BG73" s="312"/>
      <c r="BH73" s="312"/>
    </row>
    <row r="74" spans="1:60" ht="11.25" outlineLevel="1">
      <c r="A74" s="306"/>
      <c r="B74" s="306"/>
      <c r="C74" s="313" t="s">
        <v>891</v>
      </c>
      <c r="D74" s="314"/>
      <c r="E74" s="315">
        <v>145.75</v>
      </c>
      <c r="F74" s="310"/>
      <c r="G74" s="310"/>
      <c r="H74" s="310"/>
      <c r="I74" s="310"/>
      <c r="J74" s="310"/>
      <c r="K74" s="310"/>
      <c r="L74" s="310"/>
      <c r="M74" s="310"/>
      <c r="N74" s="308"/>
      <c r="O74" s="308"/>
      <c r="P74" s="308"/>
      <c r="Q74" s="308"/>
      <c r="R74" s="308"/>
      <c r="S74" s="308"/>
      <c r="T74" s="311"/>
      <c r="U74" s="308"/>
      <c r="V74" s="312"/>
      <c r="W74" s="312"/>
      <c r="X74" s="312"/>
      <c r="Y74" s="312"/>
      <c r="Z74" s="312"/>
      <c r="AA74" s="312"/>
      <c r="AB74" s="312"/>
      <c r="AC74" s="312"/>
      <c r="AD74" s="312"/>
      <c r="AE74" s="312" t="s">
        <v>810</v>
      </c>
      <c r="AF74" s="312">
        <v>0</v>
      </c>
      <c r="AG74" s="312"/>
      <c r="AH74" s="312"/>
      <c r="AI74" s="312"/>
      <c r="AJ74" s="312"/>
      <c r="AK74" s="312"/>
      <c r="AL74" s="312"/>
      <c r="AM74" s="312"/>
      <c r="AN74" s="312"/>
      <c r="AO74" s="312"/>
      <c r="AP74" s="312"/>
      <c r="AQ74" s="312"/>
      <c r="AR74" s="312"/>
      <c r="AS74" s="312"/>
      <c r="AT74" s="312"/>
      <c r="AU74" s="312"/>
      <c r="AV74" s="312"/>
      <c r="AW74" s="312"/>
      <c r="AX74" s="312"/>
      <c r="AY74" s="312"/>
      <c r="AZ74" s="312"/>
      <c r="BA74" s="312"/>
      <c r="BB74" s="312"/>
      <c r="BC74" s="312"/>
      <c r="BD74" s="312"/>
      <c r="BE74" s="312"/>
      <c r="BF74" s="312"/>
      <c r="BG74" s="312"/>
      <c r="BH74" s="312"/>
    </row>
    <row r="75" spans="1:60" ht="22.5" outlineLevel="1">
      <c r="A75" s="306">
        <v>18</v>
      </c>
      <c r="B75" s="306" t="s">
        <v>892</v>
      </c>
      <c r="C75" s="307" t="s">
        <v>893</v>
      </c>
      <c r="D75" s="308" t="s">
        <v>137</v>
      </c>
      <c r="E75" s="309">
        <v>246.29</v>
      </c>
      <c r="F75" s="310">
        <v>0</v>
      </c>
      <c r="G75" s="310">
        <f>F75*E75</f>
        <v>0</v>
      </c>
      <c r="H75" s="310">
        <v>0</v>
      </c>
      <c r="I75" s="310">
        <f>ROUND(E75*H75,2)</f>
        <v>0</v>
      </c>
      <c r="J75" s="310">
        <v>40.3</v>
      </c>
      <c r="K75" s="310">
        <f>ROUND(E75*J75,2)</f>
        <v>9925.49</v>
      </c>
      <c r="L75" s="310">
        <v>21</v>
      </c>
      <c r="M75" s="310">
        <f>G75*(1+L75/100)</f>
        <v>0</v>
      </c>
      <c r="N75" s="308">
        <v>0</v>
      </c>
      <c r="O75" s="308">
        <f>ROUND(E75*N75,5)</f>
        <v>0</v>
      </c>
      <c r="P75" s="308">
        <v>0</v>
      </c>
      <c r="Q75" s="308">
        <f>ROUND(E75*P75,5)</f>
        <v>0</v>
      </c>
      <c r="R75" s="308"/>
      <c r="S75" s="308"/>
      <c r="T75" s="311">
        <v>0</v>
      </c>
      <c r="U75" s="308">
        <f>ROUND(E75*T75,2)</f>
        <v>0</v>
      </c>
      <c r="V75" s="312"/>
      <c r="W75" s="312"/>
      <c r="X75" s="312"/>
      <c r="Y75" s="312"/>
      <c r="Z75" s="312"/>
      <c r="AA75" s="312"/>
      <c r="AB75" s="312"/>
      <c r="AC75" s="312"/>
      <c r="AD75" s="312"/>
      <c r="AE75" s="312" t="s">
        <v>808</v>
      </c>
      <c r="AF75" s="312"/>
      <c r="AG75" s="312"/>
      <c r="AH75" s="312"/>
      <c r="AI75" s="312"/>
      <c r="AJ75" s="312"/>
      <c r="AK75" s="312"/>
      <c r="AL75" s="312"/>
      <c r="AM75" s="312"/>
      <c r="AN75" s="312"/>
      <c r="AO75" s="312"/>
      <c r="AP75" s="312"/>
      <c r="AQ75" s="312"/>
      <c r="AR75" s="312"/>
      <c r="AS75" s="312"/>
      <c r="AT75" s="312"/>
      <c r="AU75" s="312"/>
      <c r="AV75" s="312"/>
      <c r="AW75" s="312"/>
      <c r="AX75" s="312"/>
      <c r="AY75" s="312"/>
      <c r="AZ75" s="312"/>
      <c r="BA75" s="312"/>
      <c r="BB75" s="312"/>
      <c r="BC75" s="312"/>
      <c r="BD75" s="312"/>
      <c r="BE75" s="312"/>
      <c r="BF75" s="312"/>
      <c r="BG75" s="312"/>
      <c r="BH75" s="312"/>
    </row>
    <row r="76" spans="1:60" ht="11.25" outlineLevel="1">
      <c r="A76" s="306">
        <v>19</v>
      </c>
      <c r="B76" s="306" t="s">
        <v>894</v>
      </c>
      <c r="C76" s="307" t="s">
        <v>895</v>
      </c>
      <c r="D76" s="308" t="s">
        <v>137</v>
      </c>
      <c r="E76" s="309">
        <v>246.29</v>
      </c>
      <c r="F76" s="310">
        <v>0</v>
      </c>
      <c r="G76" s="310">
        <f>F76*E76</f>
        <v>0</v>
      </c>
      <c r="H76" s="310">
        <v>0</v>
      </c>
      <c r="I76" s="310">
        <f>ROUND(E76*H76,2)</f>
        <v>0</v>
      </c>
      <c r="J76" s="310">
        <v>38.3</v>
      </c>
      <c r="K76" s="310">
        <f>ROUND(E76*J76,2)</f>
        <v>9432.91</v>
      </c>
      <c r="L76" s="310">
        <v>21</v>
      </c>
      <c r="M76" s="310">
        <f>G76*(1+L76/100)</f>
        <v>0</v>
      </c>
      <c r="N76" s="308">
        <v>0</v>
      </c>
      <c r="O76" s="308">
        <f>ROUND(E76*N76,5)</f>
        <v>0</v>
      </c>
      <c r="P76" s="308">
        <v>0</v>
      </c>
      <c r="Q76" s="308">
        <f>ROUND(E76*P76,5)</f>
        <v>0</v>
      </c>
      <c r="R76" s="308"/>
      <c r="S76" s="308"/>
      <c r="T76" s="311">
        <v>0.112</v>
      </c>
      <c r="U76" s="308">
        <f>ROUND(E76*T76,2)</f>
        <v>27.58</v>
      </c>
      <c r="V76" s="312"/>
      <c r="W76" s="312"/>
      <c r="X76" s="312"/>
      <c r="Y76" s="312"/>
      <c r="Z76" s="312"/>
      <c r="AA76" s="312"/>
      <c r="AB76" s="312"/>
      <c r="AC76" s="312"/>
      <c r="AD76" s="312"/>
      <c r="AE76" s="312" t="s">
        <v>808</v>
      </c>
      <c r="AF76" s="312"/>
      <c r="AG76" s="312"/>
      <c r="AH76" s="312"/>
      <c r="AI76" s="312"/>
      <c r="AJ76" s="312"/>
      <c r="AK76" s="312"/>
      <c r="AL76" s="312"/>
      <c r="AM76" s="312"/>
      <c r="AN76" s="312"/>
      <c r="AO76" s="312"/>
      <c r="AP76" s="312"/>
      <c r="AQ76" s="312"/>
      <c r="AR76" s="312"/>
      <c r="AS76" s="312"/>
      <c r="AT76" s="312"/>
      <c r="AU76" s="312"/>
      <c r="AV76" s="312"/>
      <c r="AW76" s="312"/>
      <c r="AX76" s="312"/>
      <c r="AY76" s="312"/>
      <c r="AZ76" s="312"/>
      <c r="BA76" s="312"/>
      <c r="BB76" s="312"/>
      <c r="BC76" s="312"/>
      <c r="BD76" s="312"/>
      <c r="BE76" s="312"/>
      <c r="BF76" s="312"/>
      <c r="BG76" s="312"/>
      <c r="BH76" s="312"/>
    </row>
    <row r="77" spans="1:60" ht="11.25" outlineLevel="1">
      <c r="A77" s="306">
        <v>20</v>
      </c>
      <c r="B77" s="306" t="s">
        <v>896</v>
      </c>
      <c r="C77" s="307" t="s">
        <v>897</v>
      </c>
      <c r="D77" s="308" t="s">
        <v>137</v>
      </c>
      <c r="E77" s="309">
        <v>61.85</v>
      </c>
      <c r="F77" s="310">
        <v>0</v>
      </c>
      <c r="G77" s="310">
        <f>F77*E77</f>
        <v>0</v>
      </c>
      <c r="H77" s="310">
        <v>76.15</v>
      </c>
      <c r="I77" s="310">
        <f>ROUND(E77*H77,2)</f>
        <v>4709.88</v>
      </c>
      <c r="J77" s="310">
        <v>88.85</v>
      </c>
      <c r="K77" s="310">
        <f>ROUND(E77*J77,2)</f>
        <v>5495.37</v>
      </c>
      <c r="L77" s="310">
        <v>21</v>
      </c>
      <c r="M77" s="310">
        <f>G77*(1+L77/100)</f>
        <v>0</v>
      </c>
      <c r="N77" s="308">
        <v>0.00592</v>
      </c>
      <c r="O77" s="308">
        <f>ROUND(E77*N77,5)</f>
        <v>0.36615</v>
      </c>
      <c r="P77" s="308">
        <v>0</v>
      </c>
      <c r="Q77" s="308">
        <f>ROUND(E77*P77,5)</f>
        <v>0</v>
      </c>
      <c r="R77" s="308"/>
      <c r="S77" s="308"/>
      <c r="T77" s="311">
        <v>0.26</v>
      </c>
      <c r="U77" s="308">
        <f>ROUND(E77*T77,2)</f>
        <v>16.08</v>
      </c>
      <c r="V77" s="312"/>
      <c r="W77" s="312"/>
      <c r="X77" s="312"/>
      <c r="Y77" s="312"/>
      <c r="Z77" s="312"/>
      <c r="AA77" s="312"/>
      <c r="AB77" s="312"/>
      <c r="AC77" s="312"/>
      <c r="AD77" s="312"/>
      <c r="AE77" s="312" t="s">
        <v>808</v>
      </c>
      <c r="AF77" s="312"/>
      <c r="AG77" s="312"/>
      <c r="AH77" s="312"/>
      <c r="AI77" s="312"/>
      <c r="AJ77" s="312"/>
      <c r="AK77" s="312"/>
      <c r="AL77" s="312"/>
      <c r="AM77" s="312"/>
      <c r="AN77" s="312"/>
      <c r="AO77" s="312"/>
      <c r="AP77" s="312"/>
      <c r="AQ77" s="312"/>
      <c r="AR77" s="312"/>
      <c r="AS77" s="312"/>
      <c r="AT77" s="312"/>
      <c r="AU77" s="312"/>
      <c r="AV77" s="312"/>
      <c r="AW77" s="312"/>
      <c r="AX77" s="312"/>
      <c r="AY77" s="312"/>
      <c r="AZ77" s="312"/>
      <c r="BA77" s="312"/>
      <c r="BB77" s="312"/>
      <c r="BC77" s="312"/>
      <c r="BD77" s="312"/>
      <c r="BE77" s="312"/>
      <c r="BF77" s="312"/>
      <c r="BG77" s="312"/>
      <c r="BH77" s="312"/>
    </row>
    <row r="78" spans="1:60" ht="11.25" outlineLevel="1">
      <c r="A78" s="306"/>
      <c r="B78" s="306"/>
      <c r="C78" s="313" t="s">
        <v>898</v>
      </c>
      <c r="D78" s="314"/>
      <c r="E78" s="315">
        <v>61.85</v>
      </c>
      <c r="F78" s="310"/>
      <c r="G78" s="310"/>
      <c r="H78" s="310"/>
      <c r="I78" s="310"/>
      <c r="J78" s="310"/>
      <c r="K78" s="310"/>
      <c r="L78" s="310"/>
      <c r="M78" s="310"/>
      <c r="N78" s="308"/>
      <c r="O78" s="308"/>
      <c r="P78" s="308"/>
      <c r="Q78" s="308"/>
      <c r="R78" s="308"/>
      <c r="S78" s="308"/>
      <c r="T78" s="311"/>
      <c r="U78" s="308"/>
      <c r="V78" s="312"/>
      <c r="W78" s="312"/>
      <c r="X78" s="312"/>
      <c r="Y78" s="312"/>
      <c r="Z78" s="312"/>
      <c r="AA78" s="312"/>
      <c r="AB78" s="312"/>
      <c r="AC78" s="312"/>
      <c r="AD78" s="312"/>
      <c r="AE78" s="312" t="s">
        <v>810</v>
      </c>
      <c r="AF78" s="312">
        <v>0</v>
      </c>
      <c r="AG78" s="312"/>
      <c r="AH78" s="312"/>
      <c r="AI78" s="312"/>
      <c r="AJ78" s="312"/>
      <c r="AK78" s="312"/>
      <c r="AL78" s="312"/>
      <c r="AM78" s="312"/>
      <c r="AN78" s="312"/>
      <c r="AO78" s="312"/>
      <c r="AP78" s="312"/>
      <c r="AQ78" s="312"/>
      <c r="AR78" s="312"/>
      <c r="AS78" s="312"/>
      <c r="AT78" s="312"/>
      <c r="AU78" s="312"/>
      <c r="AV78" s="312"/>
      <c r="AW78" s="312"/>
      <c r="AX78" s="312"/>
      <c r="AY78" s="312"/>
      <c r="AZ78" s="312"/>
      <c r="BA78" s="312"/>
      <c r="BB78" s="312"/>
      <c r="BC78" s="312"/>
      <c r="BD78" s="312"/>
      <c r="BE78" s="312"/>
      <c r="BF78" s="312"/>
      <c r="BG78" s="312"/>
      <c r="BH78" s="312"/>
    </row>
    <row r="79" spans="1:31" ht="10.5">
      <c r="A79" s="316" t="s">
        <v>803</v>
      </c>
      <c r="B79" s="316" t="s">
        <v>899</v>
      </c>
      <c r="C79" s="317" t="s">
        <v>900</v>
      </c>
      <c r="D79" s="318"/>
      <c r="E79" s="319"/>
      <c r="F79" s="320"/>
      <c r="G79" s="320">
        <f>SUMIF(AE80:AE85,"&lt;&gt;NOR",G80:G85)</f>
        <v>0</v>
      </c>
      <c r="H79" s="320"/>
      <c r="I79" s="320">
        <f>SUM(I80:I85)</f>
        <v>181.44</v>
      </c>
      <c r="J79" s="320"/>
      <c r="K79" s="320">
        <f>SUM(K80:K85)</f>
        <v>20919.510000000002</v>
      </c>
      <c r="L79" s="320"/>
      <c r="M79" s="320">
        <f>SUM(M80:M85)</f>
        <v>0</v>
      </c>
      <c r="N79" s="318"/>
      <c r="O79" s="318">
        <f>SUM(O80:O85)</f>
        <v>0.0742</v>
      </c>
      <c r="P79" s="318"/>
      <c r="Q79" s="318">
        <f>SUM(Q80:Q85)</f>
        <v>0</v>
      </c>
      <c r="R79" s="318"/>
      <c r="S79" s="318"/>
      <c r="T79" s="321"/>
      <c r="U79" s="318">
        <f>SUM(U80:U85)</f>
        <v>26.02</v>
      </c>
      <c r="AE79" s="286" t="s">
        <v>805</v>
      </c>
    </row>
    <row r="80" spans="1:60" ht="11.25" outlineLevel="1">
      <c r="A80" s="306">
        <v>21</v>
      </c>
      <c r="B80" s="306" t="s">
        <v>901</v>
      </c>
      <c r="C80" s="307" t="s">
        <v>902</v>
      </c>
      <c r="D80" s="308" t="s">
        <v>144</v>
      </c>
      <c r="E80" s="309">
        <v>5.1</v>
      </c>
      <c r="F80" s="310">
        <v>0</v>
      </c>
      <c r="G80" s="310">
        <f>F80*E80</f>
        <v>0</v>
      </c>
      <c r="H80" s="310">
        <v>16.57</v>
      </c>
      <c r="I80" s="310">
        <f>ROUND(E80*H80,2)</f>
        <v>84.51</v>
      </c>
      <c r="J80" s="310">
        <v>305.43</v>
      </c>
      <c r="K80" s="310">
        <f>ROUND(E80*J80,2)</f>
        <v>1557.69</v>
      </c>
      <c r="L80" s="310">
        <v>21</v>
      </c>
      <c r="M80" s="310">
        <f>G80*(1+L80/100)</f>
        <v>0</v>
      </c>
      <c r="N80" s="308">
        <v>0.01404</v>
      </c>
      <c r="O80" s="308">
        <f>ROUND(E80*N80,5)</f>
        <v>0.0716</v>
      </c>
      <c r="P80" s="308">
        <v>0</v>
      </c>
      <c r="Q80" s="308">
        <f>ROUND(E80*P80,5)</f>
        <v>0</v>
      </c>
      <c r="R80" s="308"/>
      <c r="S80" s="308"/>
      <c r="T80" s="311">
        <v>0.92</v>
      </c>
      <c r="U80" s="308">
        <f>ROUND(E80*T80,2)</f>
        <v>4.69</v>
      </c>
      <c r="V80" s="312"/>
      <c r="W80" s="312"/>
      <c r="X80" s="312"/>
      <c r="Y80" s="312"/>
      <c r="Z80" s="312"/>
      <c r="AA80" s="312"/>
      <c r="AB80" s="312"/>
      <c r="AC80" s="312"/>
      <c r="AD80" s="312"/>
      <c r="AE80" s="312" t="s">
        <v>808</v>
      </c>
      <c r="AF80" s="312"/>
      <c r="AG80" s="312"/>
      <c r="AH80" s="312"/>
      <c r="AI80" s="312"/>
      <c r="AJ80" s="312"/>
      <c r="AK80" s="312"/>
      <c r="AL80" s="312"/>
      <c r="AM80" s="312"/>
      <c r="AN80" s="312"/>
      <c r="AO80" s="312"/>
      <c r="AP80" s="312"/>
      <c r="AQ80" s="312"/>
      <c r="AR80" s="312"/>
      <c r="AS80" s="312"/>
      <c r="AT80" s="312"/>
      <c r="AU80" s="312"/>
      <c r="AV80" s="312"/>
      <c r="AW80" s="312"/>
      <c r="AX80" s="312"/>
      <c r="AY80" s="312"/>
      <c r="AZ80" s="312"/>
      <c r="BA80" s="312"/>
      <c r="BB80" s="312"/>
      <c r="BC80" s="312"/>
      <c r="BD80" s="312"/>
      <c r="BE80" s="312"/>
      <c r="BF80" s="312"/>
      <c r="BG80" s="312"/>
      <c r="BH80" s="312"/>
    </row>
    <row r="81" spans="1:60" ht="11.25" outlineLevel="1">
      <c r="A81" s="306">
        <v>22</v>
      </c>
      <c r="B81" s="306" t="s">
        <v>903</v>
      </c>
      <c r="C81" s="307" t="s">
        <v>904</v>
      </c>
      <c r="D81" s="308" t="s">
        <v>128</v>
      </c>
      <c r="E81" s="309">
        <v>1</v>
      </c>
      <c r="F81" s="310">
        <v>0</v>
      </c>
      <c r="G81" s="310">
        <f>F81*E81</f>
        <v>0</v>
      </c>
      <c r="H81" s="310">
        <v>11.6</v>
      </c>
      <c r="I81" s="310">
        <f>ROUND(E81*H81,2)</f>
        <v>11.6</v>
      </c>
      <c r="J81" s="310">
        <v>179.4</v>
      </c>
      <c r="K81" s="310">
        <f>ROUND(E81*J81,2)</f>
        <v>179.4</v>
      </c>
      <c r="L81" s="310">
        <v>21</v>
      </c>
      <c r="M81" s="310">
        <f>G81*(1+L81/100)</f>
        <v>0</v>
      </c>
      <c r="N81" s="308">
        <v>0.00025</v>
      </c>
      <c r="O81" s="308">
        <f>ROUND(E81*N81,5)</f>
        <v>0.00025</v>
      </c>
      <c r="P81" s="308">
        <v>0</v>
      </c>
      <c r="Q81" s="308">
        <f>ROUND(E81*P81,5)</f>
        <v>0</v>
      </c>
      <c r="R81" s="308"/>
      <c r="S81" s="308"/>
      <c r="T81" s="311">
        <v>0.5</v>
      </c>
      <c r="U81" s="308">
        <f>ROUND(E81*T81,2)</f>
        <v>0.5</v>
      </c>
      <c r="V81" s="312"/>
      <c r="W81" s="312"/>
      <c r="X81" s="312"/>
      <c r="Y81" s="312"/>
      <c r="Z81" s="312"/>
      <c r="AA81" s="312"/>
      <c r="AB81" s="312"/>
      <c r="AC81" s="312"/>
      <c r="AD81" s="312"/>
      <c r="AE81" s="312" t="s">
        <v>808</v>
      </c>
      <c r="AF81" s="312"/>
      <c r="AG81" s="312"/>
      <c r="AH81" s="312"/>
      <c r="AI81" s="312"/>
      <c r="AJ81" s="312"/>
      <c r="AK81" s="312"/>
      <c r="AL81" s="312"/>
      <c r="AM81" s="312"/>
      <c r="AN81" s="312"/>
      <c r="AO81" s="312"/>
      <c r="AP81" s="312"/>
      <c r="AQ81" s="312"/>
      <c r="AR81" s="312"/>
      <c r="AS81" s="312"/>
      <c r="AT81" s="312"/>
      <c r="AU81" s="312"/>
      <c r="AV81" s="312"/>
      <c r="AW81" s="312"/>
      <c r="AX81" s="312"/>
      <c r="AY81" s="312"/>
      <c r="AZ81" s="312"/>
      <c r="BA81" s="312"/>
      <c r="BB81" s="312"/>
      <c r="BC81" s="312"/>
      <c r="BD81" s="312"/>
      <c r="BE81" s="312"/>
      <c r="BF81" s="312"/>
      <c r="BG81" s="312"/>
      <c r="BH81" s="312"/>
    </row>
    <row r="82" spans="1:60" ht="11.25" outlineLevel="1">
      <c r="A82" s="306"/>
      <c r="B82" s="306"/>
      <c r="C82" s="313" t="s">
        <v>905</v>
      </c>
      <c r="D82" s="314"/>
      <c r="E82" s="315">
        <v>1</v>
      </c>
      <c r="F82" s="310"/>
      <c r="G82" s="310"/>
      <c r="H82" s="310"/>
      <c r="I82" s="310"/>
      <c r="J82" s="310"/>
      <c r="K82" s="310"/>
      <c r="L82" s="310"/>
      <c r="M82" s="310"/>
      <c r="N82" s="308"/>
      <c r="O82" s="308"/>
      <c r="P82" s="308"/>
      <c r="Q82" s="308"/>
      <c r="R82" s="308"/>
      <c r="S82" s="308"/>
      <c r="T82" s="311"/>
      <c r="U82" s="308"/>
      <c r="V82" s="312"/>
      <c r="W82" s="312"/>
      <c r="X82" s="312"/>
      <c r="Y82" s="312"/>
      <c r="Z82" s="312"/>
      <c r="AA82" s="312"/>
      <c r="AB82" s="312"/>
      <c r="AC82" s="312"/>
      <c r="AD82" s="312"/>
      <c r="AE82" s="312" t="s">
        <v>810</v>
      </c>
      <c r="AF82" s="312">
        <v>0</v>
      </c>
      <c r="AG82" s="312"/>
      <c r="AH82" s="312"/>
      <c r="AI82" s="312"/>
      <c r="AJ82" s="312"/>
      <c r="AK82" s="312"/>
      <c r="AL82" s="312"/>
      <c r="AM82" s="312"/>
      <c r="AN82" s="312"/>
      <c r="AO82" s="312"/>
      <c r="AP82" s="312"/>
      <c r="AQ82" s="312"/>
      <c r="AR82" s="312"/>
      <c r="AS82" s="312"/>
      <c r="AT82" s="312"/>
      <c r="AU82" s="312"/>
      <c r="AV82" s="312"/>
      <c r="AW82" s="312"/>
      <c r="AX82" s="312"/>
      <c r="AY82" s="312"/>
      <c r="AZ82" s="312"/>
      <c r="BA82" s="312"/>
      <c r="BB82" s="312"/>
      <c r="BC82" s="312"/>
      <c r="BD82" s="312"/>
      <c r="BE82" s="312"/>
      <c r="BF82" s="312"/>
      <c r="BG82" s="312"/>
      <c r="BH82" s="312"/>
    </row>
    <row r="83" spans="1:60" ht="11.25" outlineLevel="1">
      <c r="A83" s="306">
        <v>23</v>
      </c>
      <c r="B83" s="306" t="s">
        <v>906</v>
      </c>
      <c r="C83" s="307" t="s">
        <v>907</v>
      </c>
      <c r="D83" s="308" t="s">
        <v>157</v>
      </c>
      <c r="E83" s="309">
        <v>1</v>
      </c>
      <c r="F83" s="310">
        <v>0</v>
      </c>
      <c r="G83" s="310">
        <f>F83*E83</f>
        <v>0</v>
      </c>
      <c r="H83" s="310">
        <v>0</v>
      </c>
      <c r="I83" s="310">
        <f>ROUND(E83*H83,2)</f>
        <v>0</v>
      </c>
      <c r="J83" s="310">
        <v>12500</v>
      </c>
      <c r="K83" s="310">
        <f>ROUND(E83*J83,2)</f>
        <v>12500</v>
      </c>
      <c r="L83" s="310">
        <v>21</v>
      </c>
      <c r="M83" s="310">
        <f>G83*(1+L83/100)</f>
        <v>0</v>
      </c>
      <c r="N83" s="308">
        <v>0</v>
      </c>
      <c r="O83" s="308">
        <f>ROUND(E83*N83,5)</f>
        <v>0</v>
      </c>
      <c r="P83" s="308">
        <v>0</v>
      </c>
      <c r="Q83" s="308">
        <f>ROUND(E83*P83,5)</f>
        <v>0</v>
      </c>
      <c r="R83" s="308"/>
      <c r="S83" s="308"/>
      <c r="T83" s="311">
        <v>0</v>
      </c>
      <c r="U83" s="308">
        <f>ROUND(E83*T83,2)</f>
        <v>0</v>
      </c>
      <c r="V83" s="312"/>
      <c r="W83" s="312"/>
      <c r="X83" s="312"/>
      <c r="Y83" s="312"/>
      <c r="Z83" s="312"/>
      <c r="AA83" s="312"/>
      <c r="AB83" s="312"/>
      <c r="AC83" s="312"/>
      <c r="AD83" s="312"/>
      <c r="AE83" s="312" t="s">
        <v>808</v>
      </c>
      <c r="AF83" s="312"/>
      <c r="AG83" s="312"/>
      <c r="AH83" s="312"/>
      <c r="AI83" s="312"/>
      <c r="AJ83" s="312"/>
      <c r="AK83" s="312"/>
      <c r="AL83" s="312"/>
      <c r="AM83" s="312"/>
      <c r="AN83" s="312"/>
      <c r="AO83" s="312"/>
      <c r="AP83" s="312"/>
      <c r="AQ83" s="312"/>
      <c r="AR83" s="312"/>
      <c r="AS83" s="312"/>
      <c r="AT83" s="312"/>
      <c r="AU83" s="312"/>
      <c r="AV83" s="312"/>
      <c r="AW83" s="312"/>
      <c r="AX83" s="312"/>
      <c r="AY83" s="312"/>
      <c r="AZ83" s="312"/>
      <c r="BA83" s="312"/>
      <c r="BB83" s="312"/>
      <c r="BC83" s="312"/>
      <c r="BD83" s="312"/>
      <c r="BE83" s="312"/>
      <c r="BF83" s="312"/>
      <c r="BG83" s="312"/>
      <c r="BH83" s="312"/>
    </row>
    <row r="84" spans="1:60" ht="11.25" outlineLevel="1">
      <c r="A84" s="306">
        <v>24</v>
      </c>
      <c r="B84" s="306" t="s">
        <v>908</v>
      </c>
      <c r="C84" s="307" t="s">
        <v>909</v>
      </c>
      <c r="D84" s="308" t="s">
        <v>137</v>
      </c>
      <c r="E84" s="309">
        <v>58.85</v>
      </c>
      <c r="F84" s="310">
        <v>0</v>
      </c>
      <c r="G84" s="310">
        <f>F84*E84</f>
        <v>0</v>
      </c>
      <c r="H84" s="310">
        <v>1.45</v>
      </c>
      <c r="I84" s="310">
        <f>ROUND(E84*H84,2)</f>
        <v>85.33</v>
      </c>
      <c r="J84" s="310">
        <v>113.55</v>
      </c>
      <c r="K84" s="310">
        <f>ROUND(E84*J84,2)</f>
        <v>6682.42</v>
      </c>
      <c r="L84" s="310">
        <v>21</v>
      </c>
      <c r="M84" s="310">
        <f>G84*(1+L84/100)</f>
        <v>0</v>
      </c>
      <c r="N84" s="308">
        <v>4E-05</v>
      </c>
      <c r="O84" s="308">
        <f>ROUND(E84*N84,5)</f>
        <v>0.00235</v>
      </c>
      <c r="P84" s="308">
        <v>0</v>
      </c>
      <c r="Q84" s="308">
        <f>ROUND(E84*P84,5)</f>
        <v>0</v>
      </c>
      <c r="R84" s="308"/>
      <c r="S84" s="308"/>
      <c r="T84" s="311">
        <v>0.354</v>
      </c>
      <c r="U84" s="308">
        <f>ROUND(E84*T84,2)</f>
        <v>20.83</v>
      </c>
      <c r="V84" s="312"/>
      <c r="W84" s="312"/>
      <c r="X84" s="312"/>
      <c r="Y84" s="312"/>
      <c r="Z84" s="312"/>
      <c r="AA84" s="312"/>
      <c r="AB84" s="312"/>
      <c r="AC84" s="312"/>
      <c r="AD84" s="312"/>
      <c r="AE84" s="312" t="s">
        <v>808</v>
      </c>
      <c r="AF84" s="312"/>
      <c r="AG84" s="312"/>
      <c r="AH84" s="312"/>
      <c r="AI84" s="312"/>
      <c r="AJ84" s="312"/>
      <c r="AK84" s="312"/>
      <c r="AL84" s="312"/>
      <c r="AM84" s="312"/>
      <c r="AN84" s="312"/>
      <c r="AO84" s="312"/>
      <c r="AP84" s="312"/>
      <c r="AQ84" s="312"/>
      <c r="AR84" s="312"/>
      <c r="AS84" s="312"/>
      <c r="AT84" s="312"/>
      <c r="AU84" s="312"/>
      <c r="AV84" s="312"/>
      <c r="AW84" s="312"/>
      <c r="AX84" s="312"/>
      <c r="AY84" s="312"/>
      <c r="AZ84" s="312"/>
      <c r="BA84" s="312"/>
      <c r="BB84" s="312"/>
      <c r="BC84" s="312"/>
      <c r="BD84" s="312"/>
      <c r="BE84" s="312"/>
      <c r="BF84" s="312"/>
      <c r="BG84" s="312"/>
      <c r="BH84" s="312"/>
    </row>
    <row r="85" spans="1:60" ht="11.25" outlineLevel="1">
      <c r="A85" s="306"/>
      <c r="B85" s="306"/>
      <c r="C85" s="313" t="s">
        <v>910</v>
      </c>
      <c r="D85" s="314"/>
      <c r="E85" s="315">
        <v>58.85</v>
      </c>
      <c r="F85" s="310"/>
      <c r="G85" s="310"/>
      <c r="H85" s="310"/>
      <c r="I85" s="310"/>
      <c r="J85" s="310"/>
      <c r="K85" s="310"/>
      <c r="L85" s="310"/>
      <c r="M85" s="310"/>
      <c r="N85" s="308"/>
      <c r="O85" s="308"/>
      <c r="P85" s="308"/>
      <c r="Q85" s="308"/>
      <c r="R85" s="308"/>
      <c r="S85" s="308"/>
      <c r="T85" s="311"/>
      <c r="U85" s="308"/>
      <c r="V85" s="312"/>
      <c r="W85" s="312"/>
      <c r="X85" s="312"/>
      <c r="Y85" s="312"/>
      <c r="Z85" s="312"/>
      <c r="AA85" s="312"/>
      <c r="AB85" s="312"/>
      <c r="AC85" s="312"/>
      <c r="AD85" s="312"/>
      <c r="AE85" s="312" t="s">
        <v>810</v>
      </c>
      <c r="AF85" s="312">
        <v>0</v>
      </c>
      <c r="AG85" s="312"/>
      <c r="AH85" s="312"/>
      <c r="AI85" s="312"/>
      <c r="AJ85" s="312"/>
      <c r="AK85" s="312"/>
      <c r="AL85" s="312"/>
      <c r="AM85" s="312"/>
      <c r="AN85" s="312"/>
      <c r="AO85" s="312"/>
      <c r="AP85" s="312"/>
      <c r="AQ85" s="312"/>
      <c r="AR85" s="312"/>
      <c r="AS85" s="312"/>
      <c r="AT85" s="312"/>
      <c r="AU85" s="312"/>
      <c r="AV85" s="312"/>
      <c r="AW85" s="312"/>
      <c r="AX85" s="312"/>
      <c r="AY85" s="312"/>
      <c r="AZ85" s="312"/>
      <c r="BA85" s="312"/>
      <c r="BB85" s="312"/>
      <c r="BC85" s="312"/>
      <c r="BD85" s="312"/>
      <c r="BE85" s="312"/>
      <c r="BF85" s="312"/>
      <c r="BG85" s="312"/>
      <c r="BH85" s="312"/>
    </row>
    <row r="86" spans="1:31" ht="10.5">
      <c r="A86" s="316" t="s">
        <v>803</v>
      </c>
      <c r="B86" s="316" t="s">
        <v>911</v>
      </c>
      <c r="C86" s="317" t="s">
        <v>912</v>
      </c>
      <c r="D86" s="318"/>
      <c r="E86" s="319"/>
      <c r="F86" s="320"/>
      <c r="G86" s="320">
        <f>SUMIF(AE87:AE99,"&lt;&gt;NOR",G87:G99)</f>
        <v>0</v>
      </c>
      <c r="H86" s="320"/>
      <c r="I86" s="320">
        <f>SUM(I87:I99)</f>
        <v>287.95</v>
      </c>
      <c r="J86" s="320"/>
      <c r="K86" s="320">
        <f>SUM(K87:K99)</f>
        <v>4518.17</v>
      </c>
      <c r="L86" s="320"/>
      <c r="M86" s="320">
        <f>SUM(M87:M99)</f>
        <v>0</v>
      </c>
      <c r="N86" s="318"/>
      <c r="O86" s="318">
        <f>SUM(O87:O99)</f>
        <v>0.012129999999999998</v>
      </c>
      <c r="P86" s="318"/>
      <c r="Q86" s="318">
        <f>SUM(Q87:Q99)</f>
        <v>3.14643</v>
      </c>
      <c r="R86" s="318"/>
      <c r="S86" s="318"/>
      <c r="T86" s="321"/>
      <c r="U86" s="318">
        <f>SUM(U87:U99)</f>
        <v>14.15</v>
      </c>
      <c r="AE86" s="286" t="s">
        <v>805</v>
      </c>
    </row>
    <row r="87" spans="1:60" ht="11.25" outlineLevel="1">
      <c r="A87" s="306">
        <v>25</v>
      </c>
      <c r="B87" s="306" t="s">
        <v>913</v>
      </c>
      <c r="C87" s="307" t="s">
        <v>914</v>
      </c>
      <c r="D87" s="308" t="s">
        <v>487</v>
      </c>
      <c r="E87" s="309">
        <v>1.40625</v>
      </c>
      <c r="F87" s="310">
        <v>0</v>
      </c>
      <c r="G87" s="310">
        <f aca="true" t="shared" si="3" ref="G87:G97">F87*E87</f>
        <v>0</v>
      </c>
      <c r="H87" s="310">
        <v>26.26</v>
      </c>
      <c r="I87" s="310">
        <f>ROUND(E87*H87,2)</f>
        <v>36.93</v>
      </c>
      <c r="J87" s="310">
        <v>560.74</v>
      </c>
      <c r="K87" s="310">
        <f>ROUND(E87*J87,2)</f>
        <v>788.54</v>
      </c>
      <c r="L87" s="310">
        <v>21</v>
      </c>
      <c r="M87" s="310">
        <f>G87*(1+L87/100)</f>
        <v>0</v>
      </c>
      <c r="N87" s="308">
        <v>0.0011</v>
      </c>
      <c r="O87" s="308">
        <f>ROUND(E87*N87,5)</f>
        <v>0.00155</v>
      </c>
      <c r="P87" s="308">
        <v>1.175</v>
      </c>
      <c r="Q87" s="308">
        <f>ROUND(E87*P87,5)</f>
        <v>1.65234</v>
      </c>
      <c r="R87" s="308"/>
      <c r="S87" s="308"/>
      <c r="T87" s="311">
        <v>1.283</v>
      </c>
      <c r="U87" s="308">
        <f>ROUND(E87*T87,2)</f>
        <v>1.8</v>
      </c>
      <c r="V87" s="312"/>
      <c r="W87" s="312"/>
      <c r="X87" s="312"/>
      <c r="Y87" s="312"/>
      <c r="Z87" s="312"/>
      <c r="AA87" s="312"/>
      <c r="AB87" s="312"/>
      <c r="AC87" s="312"/>
      <c r="AD87" s="312"/>
      <c r="AE87" s="312" t="s">
        <v>808</v>
      </c>
      <c r="AF87" s="312"/>
      <c r="AG87" s="312"/>
      <c r="AH87" s="312"/>
      <c r="AI87" s="312"/>
      <c r="AJ87" s="312"/>
      <c r="AK87" s="312"/>
      <c r="AL87" s="312"/>
      <c r="AM87" s="312"/>
      <c r="AN87" s="312"/>
      <c r="AO87" s="312"/>
      <c r="AP87" s="312"/>
      <c r="AQ87" s="312"/>
      <c r="AR87" s="312"/>
      <c r="AS87" s="312"/>
      <c r="AT87" s="312"/>
      <c r="AU87" s="312"/>
      <c r="AV87" s="312"/>
      <c r="AW87" s="312"/>
      <c r="AX87" s="312"/>
      <c r="AY87" s="312"/>
      <c r="AZ87" s="312"/>
      <c r="BA87" s="312"/>
      <c r="BB87" s="312"/>
      <c r="BC87" s="312"/>
      <c r="BD87" s="312"/>
      <c r="BE87" s="312"/>
      <c r="BF87" s="312"/>
      <c r="BG87" s="312"/>
      <c r="BH87" s="312"/>
    </row>
    <row r="88" spans="1:60" ht="11.25" outlineLevel="1">
      <c r="A88" s="306"/>
      <c r="B88" s="306"/>
      <c r="C88" s="313" t="s">
        <v>915</v>
      </c>
      <c r="D88" s="314"/>
      <c r="E88" s="315">
        <v>1.40625</v>
      </c>
      <c r="F88" s="310"/>
      <c r="G88" s="310"/>
      <c r="H88" s="310"/>
      <c r="I88" s="310"/>
      <c r="J88" s="310"/>
      <c r="K88" s="310"/>
      <c r="L88" s="310"/>
      <c r="M88" s="310"/>
      <c r="N88" s="308"/>
      <c r="O88" s="308"/>
      <c r="P88" s="308"/>
      <c r="Q88" s="308"/>
      <c r="R88" s="308"/>
      <c r="S88" s="308"/>
      <c r="T88" s="311"/>
      <c r="U88" s="308"/>
      <c r="V88" s="312"/>
      <c r="W88" s="312"/>
      <c r="X88" s="312"/>
      <c r="Y88" s="312"/>
      <c r="Z88" s="312"/>
      <c r="AA88" s="312"/>
      <c r="AB88" s="312"/>
      <c r="AC88" s="312"/>
      <c r="AD88" s="312"/>
      <c r="AE88" s="312" t="s">
        <v>810</v>
      </c>
      <c r="AF88" s="312">
        <v>0</v>
      </c>
      <c r="AG88" s="312"/>
      <c r="AH88" s="312"/>
      <c r="AI88" s="312"/>
      <c r="AJ88" s="312"/>
      <c r="AK88" s="312"/>
      <c r="AL88" s="312"/>
      <c r="AM88" s="312"/>
      <c r="AN88" s="312"/>
      <c r="AO88" s="312"/>
      <c r="AP88" s="312"/>
      <c r="AQ88" s="312"/>
      <c r="AR88" s="312"/>
      <c r="AS88" s="312"/>
      <c r="AT88" s="312"/>
      <c r="AU88" s="312"/>
      <c r="AV88" s="312"/>
      <c r="AW88" s="312"/>
      <c r="AX88" s="312"/>
      <c r="AY88" s="312"/>
      <c r="AZ88" s="312"/>
      <c r="BA88" s="312"/>
      <c r="BB88" s="312"/>
      <c r="BC88" s="312"/>
      <c r="BD88" s="312"/>
      <c r="BE88" s="312"/>
      <c r="BF88" s="312"/>
      <c r="BG88" s="312"/>
      <c r="BH88" s="312"/>
    </row>
    <row r="89" spans="1:60" ht="11.25" outlineLevel="1">
      <c r="A89" s="306">
        <v>26</v>
      </c>
      <c r="B89" s="306" t="s">
        <v>757</v>
      </c>
      <c r="C89" s="307" t="s">
        <v>916</v>
      </c>
      <c r="D89" s="308" t="s">
        <v>487</v>
      </c>
      <c r="E89" s="309">
        <v>0.3333</v>
      </c>
      <c r="F89" s="310">
        <v>0</v>
      </c>
      <c r="G89" s="310">
        <f t="shared" si="3"/>
        <v>0</v>
      </c>
      <c r="H89" s="310">
        <v>0</v>
      </c>
      <c r="I89" s="310">
        <f>ROUND(E89*H89,2)</f>
        <v>0</v>
      </c>
      <c r="J89" s="310">
        <v>2970</v>
      </c>
      <c r="K89" s="310">
        <f>ROUND(E89*J89,2)</f>
        <v>989.9</v>
      </c>
      <c r="L89" s="310">
        <v>21</v>
      </c>
      <c r="M89" s="310">
        <f>G89*(1+L89/100)</f>
        <v>0</v>
      </c>
      <c r="N89" s="308">
        <v>0</v>
      </c>
      <c r="O89" s="308">
        <f>ROUND(E89*N89,5)</f>
        <v>0</v>
      </c>
      <c r="P89" s="308">
        <v>2.2</v>
      </c>
      <c r="Q89" s="308">
        <f>ROUND(E89*P89,5)</f>
        <v>0.73326</v>
      </c>
      <c r="R89" s="308"/>
      <c r="S89" s="308"/>
      <c r="T89" s="311">
        <v>10.88</v>
      </c>
      <c r="U89" s="308">
        <f>ROUND(E89*T89,2)</f>
        <v>3.63</v>
      </c>
      <c r="V89" s="312"/>
      <c r="W89" s="312"/>
      <c r="X89" s="312"/>
      <c r="Y89" s="312"/>
      <c r="Z89" s="312"/>
      <c r="AA89" s="312"/>
      <c r="AB89" s="312"/>
      <c r="AC89" s="312"/>
      <c r="AD89" s="312"/>
      <c r="AE89" s="312" t="s">
        <v>808</v>
      </c>
      <c r="AF89" s="312"/>
      <c r="AG89" s="312"/>
      <c r="AH89" s="312"/>
      <c r="AI89" s="312"/>
      <c r="AJ89" s="312"/>
      <c r="AK89" s="312"/>
      <c r="AL89" s="312"/>
      <c r="AM89" s="312"/>
      <c r="AN89" s="312"/>
      <c r="AO89" s="312"/>
      <c r="AP89" s="312"/>
      <c r="AQ89" s="312"/>
      <c r="AR89" s="312"/>
      <c r="AS89" s="312"/>
      <c r="AT89" s="312"/>
      <c r="AU89" s="312"/>
      <c r="AV89" s="312"/>
      <c r="AW89" s="312"/>
      <c r="AX89" s="312"/>
      <c r="AY89" s="312"/>
      <c r="AZ89" s="312"/>
      <c r="BA89" s="312"/>
      <c r="BB89" s="312"/>
      <c r="BC89" s="312"/>
      <c r="BD89" s="312"/>
      <c r="BE89" s="312"/>
      <c r="BF89" s="312"/>
      <c r="BG89" s="312"/>
      <c r="BH89" s="312"/>
    </row>
    <row r="90" spans="1:60" ht="11.25" outlineLevel="1">
      <c r="A90" s="306"/>
      <c r="B90" s="306"/>
      <c r="C90" s="313" t="s">
        <v>874</v>
      </c>
      <c r="D90" s="314"/>
      <c r="E90" s="315">
        <v>0.0516</v>
      </c>
      <c r="F90" s="310"/>
      <c r="G90" s="310"/>
      <c r="H90" s="310"/>
      <c r="I90" s="310"/>
      <c r="J90" s="310"/>
      <c r="K90" s="310"/>
      <c r="L90" s="310"/>
      <c r="M90" s="310"/>
      <c r="N90" s="308"/>
      <c r="O90" s="308"/>
      <c r="P90" s="308"/>
      <c r="Q90" s="308"/>
      <c r="R90" s="308"/>
      <c r="S90" s="308"/>
      <c r="T90" s="311"/>
      <c r="U90" s="308"/>
      <c r="V90" s="312"/>
      <c r="W90" s="312"/>
      <c r="X90" s="312"/>
      <c r="Y90" s="312"/>
      <c r="Z90" s="312"/>
      <c r="AA90" s="312"/>
      <c r="AB90" s="312"/>
      <c r="AC90" s="312"/>
      <c r="AD90" s="312"/>
      <c r="AE90" s="312" t="s">
        <v>810</v>
      </c>
      <c r="AF90" s="312">
        <v>0</v>
      </c>
      <c r="AG90" s="312"/>
      <c r="AH90" s="312"/>
      <c r="AI90" s="312"/>
      <c r="AJ90" s="312"/>
      <c r="AK90" s="312"/>
      <c r="AL90" s="312"/>
      <c r="AM90" s="312"/>
      <c r="AN90" s="312"/>
      <c r="AO90" s="312"/>
      <c r="AP90" s="312"/>
      <c r="AQ90" s="312"/>
      <c r="AR90" s="312"/>
      <c r="AS90" s="312"/>
      <c r="AT90" s="312"/>
      <c r="AU90" s="312"/>
      <c r="AV90" s="312"/>
      <c r="AW90" s="312"/>
      <c r="AX90" s="312"/>
      <c r="AY90" s="312"/>
      <c r="AZ90" s="312"/>
      <c r="BA90" s="312"/>
      <c r="BB90" s="312"/>
      <c r="BC90" s="312"/>
      <c r="BD90" s="312"/>
      <c r="BE90" s="312"/>
      <c r="BF90" s="312"/>
      <c r="BG90" s="312"/>
      <c r="BH90" s="312"/>
    </row>
    <row r="91" spans="1:60" ht="11.25" outlineLevel="1">
      <c r="A91" s="306"/>
      <c r="B91" s="306"/>
      <c r="C91" s="313" t="s">
        <v>875</v>
      </c>
      <c r="D91" s="314"/>
      <c r="E91" s="315">
        <v>0.0684</v>
      </c>
      <c r="F91" s="310"/>
      <c r="G91" s="310"/>
      <c r="H91" s="310"/>
      <c r="I91" s="310"/>
      <c r="J91" s="310"/>
      <c r="K91" s="310"/>
      <c r="L91" s="310"/>
      <c r="M91" s="310"/>
      <c r="N91" s="308"/>
      <c r="O91" s="308"/>
      <c r="P91" s="308"/>
      <c r="Q91" s="308"/>
      <c r="R91" s="308"/>
      <c r="S91" s="308"/>
      <c r="T91" s="311"/>
      <c r="U91" s="308"/>
      <c r="V91" s="312"/>
      <c r="W91" s="312"/>
      <c r="X91" s="312"/>
      <c r="Y91" s="312"/>
      <c r="Z91" s="312"/>
      <c r="AA91" s="312"/>
      <c r="AB91" s="312"/>
      <c r="AC91" s="312"/>
      <c r="AD91" s="312"/>
      <c r="AE91" s="312" t="s">
        <v>810</v>
      </c>
      <c r="AF91" s="312">
        <v>0</v>
      </c>
      <c r="AG91" s="312"/>
      <c r="AH91" s="312"/>
      <c r="AI91" s="312"/>
      <c r="AJ91" s="312"/>
      <c r="AK91" s="312"/>
      <c r="AL91" s="312"/>
      <c r="AM91" s="312"/>
      <c r="AN91" s="312"/>
      <c r="AO91" s="312"/>
      <c r="AP91" s="312"/>
      <c r="AQ91" s="312"/>
      <c r="AR91" s="312"/>
      <c r="AS91" s="312"/>
      <c r="AT91" s="312"/>
      <c r="AU91" s="312"/>
      <c r="AV91" s="312"/>
      <c r="AW91" s="312"/>
      <c r="AX91" s="312"/>
      <c r="AY91" s="312"/>
      <c r="AZ91" s="312"/>
      <c r="BA91" s="312"/>
      <c r="BB91" s="312"/>
      <c r="BC91" s="312"/>
      <c r="BD91" s="312"/>
      <c r="BE91" s="312"/>
      <c r="BF91" s="312"/>
      <c r="BG91" s="312"/>
      <c r="BH91" s="312"/>
    </row>
    <row r="92" spans="1:60" ht="11.25" outlineLevel="1">
      <c r="A92" s="306"/>
      <c r="B92" s="306"/>
      <c r="C92" s="313" t="s">
        <v>876</v>
      </c>
      <c r="D92" s="314"/>
      <c r="E92" s="315">
        <v>0.1332</v>
      </c>
      <c r="F92" s="310"/>
      <c r="G92" s="310"/>
      <c r="H92" s="310"/>
      <c r="I92" s="310"/>
      <c r="J92" s="310"/>
      <c r="K92" s="310"/>
      <c r="L92" s="310"/>
      <c r="M92" s="310"/>
      <c r="N92" s="308"/>
      <c r="O92" s="308"/>
      <c r="P92" s="308"/>
      <c r="Q92" s="308"/>
      <c r="R92" s="308"/>
      <c r="S92" s="308"/>
      <c r="T92" s="311"/>
      <c r="U92" s="308"/>
      <c r="V92" s="312"/>
      <c r="W92" s="312"/>
      <c r="X92" s="312"/>
      <c r="Y92" s="312"/>
      <c r="Z92" s="312"/>
      <c r="AA92" s="312"/>
      <c r="AB92" s="312"/>
      <c r="AC92" s="312"/>
      <c r="AD92" s="312"/>
      <c r="AE92" s="312" t="s">
        <v>810</v>
      </c>
      <c r="AF92" s="312">
        <v>0</v>
      </c>
      <c r="AG92" s="312"/>
      <c r="AH92" s="312"/>
      <c r="AI92" s="312"/>
      <c r="AJ92" s="312"/>
      <c r="AK92" s="312"/>
      <c r="AL92" s="312"/>
      <c r="AM92" s="312"/>
      <c r="AN92" s="312"/>
      <c r="AO92" s="312"/>
      <c r="AP92" s="312"/>
      <c r="AQ92" s="312"/>
      <c r="AR92" s="312"/>
      <c r="AS92" s="312"/>
      <c r="AT92" s="312"/>
      <c r="AU92" s="312"/>
      <c r="AV92" s="312"/>
      <c r="AW92" s="312"/>
      <c r="AX92" s="312"/>
      <c r="AY92" s="312"/>
      <c r="AZ92" s="312"/>
      <c r="BA92" s="312"/>
      <c r="BB92" s="312"/>
      <c r="BC92" s="312"/>
      <c r="BD92" s="312"/>
      <c r="BE92" s="312"/>
      <c r="BF92" s="312"/>
      <c r="BG92" s="312"/>
      <c r="BH92" s="312"/>
    </row>
    <row r="93" spans="1:60" ht="11.25" outlineLevel="1">
      <c r="A93" s="306"/>
      <c r="B93" s="306"/>
      <c r="C93" s="313" t="s">
        <v>877</v>
      </c>
      <c r="D93" s="314"/>
      <c r="E93" s="315">
        <v>0.0801</v>
      </c>
      <c r="F93" s="310"/>
      <c r="G93" s="310"/>
      <c r="H93" s="310"/>
      <c r="I93" s="310"/>
      <c r="J93" s="310"/>
      <c r="K93" s="310"/>
      <c r="L93" s="310"/>
      <c r="M93" s="310"/>
      <c r="N93" s="308"/>
      <c r="O93" s="308"/>
      <c r="P93" s="308"/>
      <c r="Q93" s="308"/>
      <c r="R93" s="308"/>
      <c r="S93" s="308"/>
      <c r="T93" s="311"/>
      <c r="U93" s="308"/>
      <c r="V93" s="312"/>
      <c r="W93" s="312"/>
      <c r="X93" s="312"/>
      <c r="Y93" s="312"/>
      <c r="Z93" s="312"/>
      <c r="AA93" s="312"/>
      <c r="AB93" s="312"/>
      <c r="AC93" s="312"/>
      <c r="AD93" s="312"/>
      <c r="AE93" s="312" t="s">
        <v>810</v>
      </c>
      <c r="AF93" s="312">
        <v>0</v>
      </c>
      <c r="AG93" s="312"/>
      <c r="AH93" s="312"/>
      <c r="AI93" s="312"/>
      <c r="AJ93" s="312"/>
      <c r="AK93" s="312"/>
      <c r="AL93" s="312"/>
      <c r="AM93" s="312"/>
      <c r="AN93" s="312"/>
      <c r="AO93" s="312"/>
      <c r="AP93" s="312"/>
      <c r="AQ93" s="312"/>
      <c r="AR93" s="312"/>
      <c r="AS93" s="312"/>
      <c r="AT93" s="312"/>
      <c r="AU93" s="312"/>
      <c r="AV93" s="312"/>
      <c r="AW93" s="312"/>
      <c r="AX93" s="312"/>
      <c r="AY93" s="312"/>
      <c r="AZ93" s="312"/>
      <c r="BA93" s="312"/>
      <c r="BB93" s="312"/>
      <c r="BC93" s="312"/>
      <c r="BD93" s="312"/>
      <c r="BE93" s="312"/>
      <c r="BF93" s="312"/>
      <c r="BG93" s="312"/>
      <c r="BH93" s="312"/>
    </row>
    <row r="94" spans="1:60" ht="11.25" outlineLevel="1">
      <c r="A94" s="306">
        <v>27</v>
      </c>
      <c r="B94" s="306" t="s">
        <v>917</v>
      </c>
      <c r="C94" s="307" t="s">
        <v>918</v>
      </c>
      <c r="D94" s="308" t="s">
        <v>128</v>
      </c>
      <c r="E94" s="309">
        <v>5</v>
      </c>
      <c r="F94" s="310">
        <v>0</v>
      </c>
      <c r="G94" s="310">
        <f t="shared" si="3"/>
        <v>0</v>
      </c>
      <c r="H94" s="310">
        <v>0</v>
      </c>
      <c r="I94" s="310">
        <f>ROUND(E94*H94,2)</f>
        <v>0</v>
      </c>
      <c r="J94" s="310">
        <v>85.6</v>
      </c>
      <c r="K94" s="310">
        <f>ROUND(E94*J94,2)</f>
        <v>428</v>
      </c>
      <c r="L94" s="310">
        <v>21</v>
      </c>
      <c r="M94" s="310">
        <f>G94*(1+L94/100)</f>
        <v>0</v>
      </c>
      <c r="N94" s="308">
        <v>0</v>
      </c>
      <c r="O94" s="308">
        <f>ROUND(E94*N94,5)</f>
        <v>0</v>
      </c>
      <c r="P94" s="308">
        <v>0</v>
      </c>
      <c r="Q94" s="308">
        <f>ROUND(E94*P94,5)</f>
        <v>0</v>
      </c>
      <c r="R94" s="308"/>
      <c r="S94" s="308"/>
      <c r="T94" s="311">
        <v>0.28</v>
      </c>
      <c r="U94" s="308">
        <f>ROUND(E94*T94,2)</f>
        <v>1.4</v>
      </c>
      <c r="V94" s="312"/>
      <c r="W94" s="312"/>
      <c r="X94" s="312"/>
      <c r="Y94" s="312"/>
      <c r="Z94" s="312"/>
      <c r="AA94" s="312"/>
      <c r="AB94" s="312"/>
      <c r="AC94" s="312"/>
      <c r="AD94" s="312"/>
      <c r="AE94" s="312" t="s">
        <v>808</v>
      </c>
      <c r="AF94" s="312"/>
      <c r="AG94" s="312"/>
      <c r="AH94" s="312"/>
      <c r="AI94" s="312"/>
      <c r="AJ94" s="312"/>
      <c r="AK94" s="312"/>
      <c r="AL94" s="312"/>
      <c r="AM94" s="312"/>
      <c r="AN94" s="312"/>
      <c r="AO94" s="312"/>
      <c r="AP94" s="312"/>
      <c r="AQ94" s="312"/>
      <c r="AR94" s="312"/>
      <c r="AS94" s="312"/>
      <c r="AT94" s="312"/>
      <c r="AU94" s="312"/>
      <c r="AV94" s="312"/>
      <c r="AW94" s="312"/>
      <c r="AX94" s="312"/>
      <c r="AY94" s="312"/>
      <c r="AZ94" s="312"/>
      <c r="BA94" s="312"/>
      <c r="BB94" s="312"/>
      <c r="BC94" s="312"/>
      <c r="BD94" s="312"/>
      <c r="BE94" s="312"/>
      <c r="BF94" s="312"/>
      <c r="BG94" s="312"/>
      <c r="BH94" s="312"/>
    </row>
    <row r="95" spans="1:60" ht="11.25" outlineLevel="1">
      <c r="A95" s="306">
        <v>28</v>
      </c>
      <c r="B95" s="306" t="s">
        <v>919</v>
      </c>
      <c r="C95" s="307" t="s">
        <v>920</v>
      </c>
      <c r="D95" s="308" t="s">
        <v>137</v>
      </c>
      <c r="E95" s="309">
        <v>11.1</v>
      </c>
      <c r="F95" s="310">
        <v>0</v>
      </c>
      <c r="G95" s="310">
        <f t="shared" si="3"/>
        <v>0</v>
      </c>
      <c r="H95" s="310">
        <v>19.67</v>
      </c>
      <c r="I95" s="310">
        <f>ROUND(E95*H95,2)</f>
        <v>218.34</v>
      </c>
      <c r="J95" s="310">
        <v>172.82999999999998</v>
      </c>
      <c r="K95" s="310">
        <f>ROUND(E95*J95,2)</f>
        <v>1918.41</v>
      </c>
      <c r="L95" s="310">
        <v>21</v>
      </c>
      <c r="M95" s="310">
        <f>G95*(1+L95/100)</f>
        <v>0</v>
      </c>
      <c r="N95" s="308">
        <v>0.00083</v>
      </c>
      <c r="O95" s="308">
        <f>ROUND(E95*N95,5)</f>
        <v>0.00921</v>
      </c>
      <c r="P95" s="308">
        <v>0.06</v>
      </c>
      <c r="Q95" s="308">
        <f>ROUND(E95*P95,5)</f>
        <v>0.666</v>
      </c>
      <c r="R95" s="308"/>
      <c r="S95" s="308"/>
      <c r="T95" s="311">
        <v>0.556</v>
      </c>
      <c r="U95" s="308">
        <f>ROUND(E95*T95,2)</f>
        <v>6.17</v>
      </c>
      <c r="V95" s="312"/>
      <c r="W95" s="312"/>
      <c r="X95" s="312"/>
      <c r="Y95" s="312"/>
      <c r="Z95" s="312"/>
      <c r="AA95" s="312"/>
      <c r="AB95" s="312"/>
      <c r="AC95" s="312"/>
      <c r="AD95" s="312"/>
      <c r="AE95" s="312" t="s">
        <v>808</v>
      </c>
      <c r="AF95" s="312"/>
      <c r="AG95" s="312"/>
      <c r="AH95" s="312"/>
      <c r="AI95" s="312"/>
      <c r="AJ95" s="312"/>
      <c r="AK95" s="312"/>
      <c r="AL95" s="312"/>
      <c r="AM95" s="312"/>
      <c r="AN95" s="312"/>
      <c r="AO95" s="312"/>
      <c r="AP95" s="312"/>
      <c r="AQ95" s="312"/>
      <c r="AR95" s="312"/>
      <c r="AS95" s="312"/>
      <c r="AT95" s="312"/>
      <c r="AU95" s="312"/>
      <c r="AV95" s="312"/>
      <c r="AW95" s="312"/>
      <c r="AX95" s="312"/>
      <c r="AY95" s="312"/>
      <c r="AZ95" s="312"/>
      <c r="BA95" s="312"/>
      <c r="BB95" s="312"/>
      <c r="BC95" s="312"/>
      <c r="BD95" s="312"/>
      <c r="BE95" s="312"/>
      <c r="BF95" s="312"/>
      <c r="BG95" s="312"/>
      <c r="BH95" s="312"/>
    </row>
    <row r="96" spans="1:60" ht="11.25" outlineLevel="1">
      <c r="A96" s="306"/>
      <c r="B96" s="306"/>
      <c r="C96" s="313" t="s">
        <v>921</v>
      </c>
      <c r="D96" s="314"/>
      <c r="E96" s="315">
        <v>8.8</v>
      </c>
      <c r="F96" s="310"/>
      <c r="G96" s="310"/>
      <c r="H96" s="310"/>
      <c r="I96" s="310"/>
      <c r="J96" s="310"/>
      <c r="K96" s="310"/>
      <c r="L96" s="310"/>
      <c r="M96" s="310"/>
      <c r="N96" s="308"/>
      <c r="O96" s="308"/>
      <c r="P96" s="308"/>
      <c r="Q96" s="308"/>
      <c r="R96" s="308"/>
      <c r="S96" s="308"/>
      <c r="T96" s="311"/>
      <c r="U96" s="308"/>
      <c r="V96" s="312"/>
      <c r="W96" s="312"/>
      <c r="X96" s="312"/>
      <c r="Y96" s="312"/>
      <c r="Z96" s="312"/>
      <c r="AA96" s="312"/>
      <c r="AB96" s="312"/>
      <c r="AC96" s="312"/>
      <c r="AD96" s="312"/>
      <c r="AE96" s="312" t="s">
        <v>810</v>
      </c>
      <c r="AF96" s="312">
        <v>0</v>
      </c>
      <c r="AG96" s="312"/>
      <c r="AH96" s="312"/>
      <c r="AI96" s="312"/>
      <c r="AJ96" s="312"/>
      <c r="AK96" s="312"/>
      <c r="AL96" s="312"/>
      <c r="AM96" s="312"/>
      <c r="AN96" s="312"/>
      <c r="AO96" s="312"/>
      <c r="AP96" s="312"/>
      <c r="AQ96" s="312"/>
      <c r="AR96" s="312"/>
      <c r="AS96" s="312"/>
      <c r="AT96" s="312"/>
      <c r="AU96" s="312"/>
      <c r="AV96" s="312"/>
      <c r="AW96" s="312"/>
      <c r="AX96" s="312"/>
      <c r="AY96" s="312"/>
      <c r="AZ96" s="312"/>
      <c r="BA96" s="312"/>
      <c r="BB96" s="312"/>
      <c r="BC96" s="312"/>
      <c r="BD96" s="312"/>
      <c r="BE96" s="312"/>
      <c r="BF96" s="312"/>
      <c r="BG96" s="312"/>
      <c r="BH96" s="312"/>
    </row>
    <row r="97" spans="1:60" ht="11.25" outlineLevel="1">
      <c r="A97" s="306"/>
      <c r="B97" s="306"/>
      <c r="C97" s="313" t="s">
        <v>922</v>
      </c>
      <c r="D97" s="314"/>
      <c r="E97" s="315">
        <v>2.3</v>
      </c>
      <c r="F97" s="310"/>
      <c r="G97" s="310"/>
      <c r="H97" s="310"/>
      <c r="I97" s="310"/>
      <c r="J97" s="310"/>
      <c r="K97" s="310"/>
      <c r="L97" s="310"/>
      <c r="M97" s="310"/>
      <c r="N97" s="308"/>
      <c r="O97" s="308"/>
      <c r="P97" s="308"/>
      <c r="Q97" s="308"/>
      <c r="R97" s="308"/>
      <c r="S97" s="308"/>
      <c r="T97" s="311"/>
      <c r="U97" s="308"/>
      <c r="V97" s="312"/>
      <c r="W97" s="312"/>
      <c r="X97" s="312"/>
      <c r="Y97" s="312"/>
      <c r="Z97" s="312"/>
      <c r="AA97" s="312"/>
      <c r="AB97" s="312"/>
      <c r="AC97" s="312"/>
      <c r="AD97" s="312"/>
      <c r="AE97" s="312" t="s">
        <v>810</v>
      </c>
      <c r="AF97" s="312">
        <v>0</v>
      </c>
      <c r="AG97" s="312"/>
      <c r="AH97" s="312"/>
      <c r="AI97" s="312"/>
      <c r="AJ97" s="312"/>
      <c r="AK97" s="312"/>
      <c r="AL97" s="312"/>
      <c r="AM97" s="312"/>
      <c r="AN97" s="312"/>
      <c r="AO97" s="312"/>
      <c r="AP97" s="312"/>
      <c r="AQ97" s="312"/>
      <c r="AR97" s="312"/>
      <c r="AS97" s="312"/>
      <c r="AT97" s="312"/>
      <c r="AU97" s="312"/>
      <c r="AV97" s="312"/>
      <c r="AW97" s="312"/>
      <c r="AX97" s="312"/>
      <c r="AY97" s="312"/>
      <c r="AZ97" s="312"/>
      <c r="BA97" s="312"/>
      <c r="BB97" s="312"/>
      <c r="BC97" s="312"/>
      <c r="BD97" s="312"/>
      <c r="BE97" s="312"/>
      <c r="BF97" s="312"/>
      <c r="BG97" s="312"/>
      <c r="BH97" s="312"/>
    </row>
    <row r="98" spans="1:60" ht="11.25" outlineLevel="1">
      <c r="A98" s="306">
        <v>29</v>
      </c>
      <c r="B98" s="306" t="s">
        <v>923</v>
      </c>
      <c r="C98" s="307" t="s">
        <v>924</v>
      </c>
      <c r="D98" s="308" t="s">
        <v>252</v>
      </c>
      <c r="E98" s="309">
        <v>0.0752</v>
      </c>
      <c r="F98" s="310">
        <v>0</v>
      </c>
      <c r="G98" s="310">
        <f>F98*E98</f>
        <v>0</v>
      </c>
      <c r="H98" s="310">
        <v>434.64</v>
      </c>
      <c r="I98" s="310">
        <f>ROUND(E98*H98,2)</f>
        <v>32.68</v>
      </c>
      <c r="J98" s="310">
        <v>5230.36</v>
      </c>
      <c r="K98" s="310">
        <f>ROUND(E98*J98,2)</f>
        <v>393.32</v>
      </c>
      <c r="L98" s="310">
        <v>21</v>
      </c>
      <c r="M98" s="310">
        <f>G98*(1+L98/100)</f>
        <v>0</v>
      </c>
      <c r="N98" s="308">
        <v>0.01827</v>
      </c>
      <c r="O98" s="308">
        <f>ROUND(E98*N98,5)</f>
        <v>0.00137</v>
      </c>
      <c r="P98" s="308">
        <v>1.261</v>
      </c>
      <c r="Q98" s="308">
        <f>ROUND(E98*P98,5)</f>
        <v>0.09483</v>
      </c>
      <c r="R98" s="308"/>
      <c r="S98" s="308"/>
      <c r="T98" s="311">
        <v>15.3</v>
      </c>
      <c r="U98" s="308">
        <f>ROUND(E98*T98,2)</f>
        <v>1.15</v>
      </c>
      <c r="V98" s="312"/>
      <c r="W98" s="312"/>
      <c r="X98" s="312"/>
      <c r="Y98" s="312"/>
      <c r="Z98" s="312"/>
      <c r="AA98" s="312"/>
      <c r="AB98" s="312"/>
      <c r="AC98" s="312"/>
      <c r="AD98" s="312"/>
      <c r="AE98" s="312" t="s">
        <v>808</v>
      </c>
      <c r="AF98" s="312"/>
      <c r="AG98" s="312"/>
      <c r="AH98" s="312"/>
      <c r="AI98" s="312"/>
      <c r="AJ98" s="312"/>
      <c r="AK98" s="312"/>
      <c r="AL98" s="312"/>
      <c r="AM98" s="312"/>
      <c r="AN98" s="312"/>
      <c r="AO98" s="312"/>
      <c r="AP98" s="312"/>
      <c r="AQ98" s="312"/>
      <c r="AR98" s="312"/>
      <c r="AS98" s="312"/>
      <c r="AT98" s="312"/>
      <c r="AU98" s="312"/>
      <c r="AV98" s="312"/>
      <c r="AW98" s="312"/>
      <c r="AX98" s="312"/>
      <c r="AY98" s="312"/>
      <c r="AZ98" s="312"/>
      <c r="BA98" s="312"/>
      <c r="BB98" s="312"/>
      <c r="BC98" s="312"/>
      <c r="BD98" s="312"/>
      <c r="BE98" s="312"/>
      <c r="BF98" s="312"/>
      <c r="BG98" s="312"/>
      <c r="BH98" s="312"/>
    </row>
    <row r="99" spans="1:60" ht="11.25" outlineLevel="1">
      <c r="A99" s="306"/>
      <c r="B99" s="306"/>
      <c r="C99" s="313" t="s">
        <v>925</v>
      </c>
      <c r="D99" s="314"/>
      <c r="E99" s="315">
        <v>0.0752</v>
      </c>
      <c r="F99" s="310"/>
      <c r="G99" s="310"/>
      <c r="H99" s="310"/>
      <c r="I99" s="310"/>
      <c r="J99" s="310"/>
      <c r="K99" s="310"/>
      <c r="L99" s="310"/>
      <c r="M99" s="310"/>
      <c r="N99" s="308"/>
      <c r="O99" s="308"/>
      <c r="P99" s="308"/>
      <c r="Q99" s="308"/>
      <c r="R99" s="308"/>
      <c r="S99" s="308"/>
      <c r="T99" s="311"/>
      <c r="U99" s="308"/>
      <c r="V99" s="312"/>
      <c r="W99" s="312"/>
      <c r="X99" s="312"/>
      <c r="Y99" s="312"/>
      <c r="Z99" s="312"/>
      <c r="AA99" s="312"/>
      <c r="AB99" s="312"/>
      <c r="AC99" s="312"/>
      <c r="AD99" s="312"/>
      <c r="AE99" s="312" t="s">
        <v>810</v>
      </c>
      <c r="AF99" s="312">
        <v>0</v>
      </c>
      <c r="AG99" s="312"/>
      <c r="AH99" s="312"/>
      <c r="AI99" s="312"/>
      <c r="AJ99" s="312"/>
      <c r="AK99" s="312"/>
      <c r="AL99" s="312"/>
      <c r="AM99" s="312"/>
      <c r="AN99" s="312"/>
      <c r="AO99" s="312"/>
      <c r="AP99" s="312"/>
      <c r="AQ99" s="312"/>
      <c r="AR99" s="312"/>
      <c r="AS99" s="312"/>
      <c r="AT99" s="312"/>
      <c r="AU99" s="312"/>
      <c r="AV99" s="312"/>
      <c r="AW99" s="312"/>
      <c r="AX99" s="312"/>
      <c r="AY99" s="312"/>
      <c r="AZ99" s="312"/>
      <c r="BA99" s="312"/>
      <c r="BB99" s="312"/>
      <c r="BC99" s="312"/>
      <c r="BD99" s="312"/>
      <c r="BE99" s="312"/>
      <c r="BF99" s="312"/>
      <c r="BG99" s="312"/>
      <c r="BH99" s="312"/>
    </row>
    <row r="100" spans="1:31" ht="10.5">
      <c r="A100" s="316" t="s">
        <v>803</v>
      </c>
      <c r="B100" s="316" t="s">
        <v>926</v>
      </c>
      <c r="C100" s="317" t="s">
        <v>927</v>
      </c>
      <c r="D100" s="318"/>
      <c r="E100" s="319"/>
      <c r="F100" s="320"/>
      <c r="G100" s="320">
        <f>SUMIF(AE101:AE121,"&lt;&gt;NOR",G101:G121)</f>
        <v>0</v>
      </c>
      <c r="H100" s="320"/>
      <c r="I100" s="320">
        <f>SUM(I101:I121)</f>
        <v>2193.66</v>
      </c>
      <c r="J100" s="320"/>
      <c r="K100" s="320">
        <f>SUM(K101:K121)</f>
        <v>20059.899999999994</v>
      </c>
      <c r="L100" s="320"/>
      <c r="M100" s="320">
        <f>SUM(M101:M121)</f>
        <v>0</v>
      </c>
      <c r="N100" s="318"/>
      <c r="O100" s="318">
        <f>SUM(O101:O121)</f>
        <v>0.00176</v>
      </c>
      <c r="P100" s="318"/>
      <c r="Q100" s="318">
        <f>SUM(Q101:Q121)</f>
        <v>2.23106</v>
      </c>
      <c r="R100" s="318"/>
      <c r="S100" s="318"/>
      <c r="T100" s="321"/>
      <c r="U100" s="318">
        <f>SUM(U101:U121)</f>
        <v>45.089999999999996</v>
      </c>
      <c r="AE100" s="286" t="s">
        <v>805</v>
      </c>
    </row>
    <row r="101" spans="1:60" ht="11.25" outlineLevel="1">
      <c r="A101" s="306">
        <v>30</v>
      </c>
      <c r="B101" s="306" t="s">
        <v>928</v>
      </c>
      <c r="C101" s="307" t="s">
        <v>929</v>
      </c>
      <c r="D101" s="308" t="s">
        <v>144</v>
      </c>
      <c r="E101" s="309">
        <v>24.62</v>
      </c>
      <c r="F101" s="310">
        <v>0</v>
      </c>
      <c r="G101" s="310">
        <f aca="true" t="shared" si="4" ref="G101:G120">F101*E101</f>
        <v>0</v>
      </c>
      <c r="H101" s="310">
        <v>87.39</v>
      </c>
      <c r="I101" s="310">
        <f>ROUND(E101*H101,2)</f>
        <v>2151.54</v>
      </c>
      <c r="J101" s="310">
        <v>410.11</v>
      </c>
      <c r="K101" s="310">
        <f>ROUND(E101*J101,2)</f>
        <v>10096.91</v>
      </c>
      <c r="L101" s="310">
        <v>21</v>
      </c>
      <c r="M101" s="310">
        <f>G101*(1+L101/100)</f>
        <v>0</v>
      </c>
      <c r="N101" s="308">
        <v>0</v>
      </c>
      <c r="O101" s="308">
        <f>ROUND(E101*N101,5)</f>
        <v>0</v>
      </c>
      <c r="P101" s="308">
        <v>0.00046</v>
      </c>
      <c r="Q101" s="308">
        <f>ROUND(E101*P101,5)</f>
        <v>0.01133</v>
      </c>
      <c r="R101" s="308"/>
      <c r="S101" s="308"/>
      <c r="T101" s="311">
        <v>0.9</v>
      </c>
      <c r="U101" s="308">
        <f>ROUND(E101*T101,2)</f>
        <v>22.16</v>
      </c>
      <c r="V101" s="312"/>
      <c r="W101" s="312"/>
      <c r="X101" s="312"/>
      <c r="Y101" s="312"/>
      <c r="Z101" s="312"/>
      <c r="AA101" s="312"/>
      <c r="AB101" s="312"/>
      <c r="AC101" s="312"/>
      <c r="AD101" s="312"/>
      <c r="AE101" s="312" t="s">
        <v>808</v>
      </c>
      <c r="AF101" s="312"/>
      <c r="AG101" s="312"/>
      <c r="AH101" s="312"/>
      <c r="AI101" s="312"/>
      <c r="AJ101" s="312"/>
      <c r="AK101" s="312"/>
      <c r="AL101" s="312"/>
      <c r="AM101" s="312"/>
      <c r="AN101" s="312"/>
      <c r="AO101" s="312"/>
      <c r="AP101" s="312"/>
      <c r="AQ101" s="312"/>
      <c r="AR101" s="312"/>
      <c r="AS101" s="312"/>
      <c r="AT101" s="312"/>
      <c r="AU101" s="312"/>
      <c r="AV101" s="312"/>
      <c r="AW101" s="312"/>
      <c r="AX101" s="312"/>
      <c r="AY101" s="312"/>
      <c r="AZ101" s="312"/>
      <c r="BA101" s="312"/>
      <c r="BB101" s="312"/>
      <c r="BC101" s="312"/>
      <c r="BD101" s="312"/>
      <c r="BE101" s="312"/>
      <c r="BF101" s="312"/>
      <c r="BG101" s="312"/>
      <c r="BH101" s="312"/>
    </row>
    <row r="102" spans="1:60" ht="11.25" outlineLevel="1">
      <c r="A102" s="306"/>
      <c r="B102" s="306"/>
      <c r="C102" s="313" t="s">
        <v>930</v>
      </c>
      <c r="D102" s="314"/>
      <c r="E102" s="315">
        <v>4.04</v>
      </c>
      <c r="F102" s="310"/>
      <c r="G102" s="310"/>
      <c r="H102" s="310"/>
      <c r="I102" s="310"/>
      <c r="J102" s="310"/>
      <c r="K102" s="310"/>
      <c r="L102" s="310"/>
      <c r="M102" s="310"/>
      <c r="N102" s="308"/>
      <c r="O102" s="308"/>
      <c r="P102" s="308"/>
      <c r="Q102" s="308"/>
      <c r="R102" s="308"/>
      <c r="S102" s="308"/>
      <c r="T102" s="311"/>
      <c r="U102" s="308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 t="s">
        <v>810</v>
      </c>
      <c r="AF102" s="312">
        <v>0</v>
      </c>
      <c r="AG102" s="312"/>
      <c r="AH102" s="312"/>
      <c r="AI102" s="312"/>
      <c r="AJ102" s="312"/>
      <c r="AK102" s="312"/>
      <c r="AL102" s="312"/>
      <c r="AM102" s="312"/>
      <c r="AN102" s="312"/>
      <c r="AO102" s="312"/>
      <c r="AP102" s="312"/>
      <c r="AQ102" s="312"/>
      <c r="AR102" s="312"/>
      <c r="AS102" s="312"/>
      <c r="AT102" s="312"/>
      <c r="AU102" s="312"/>
      <c r="AV102" s="312"/>
      <c r="AW102" s="312"/>
      <c r="AX102" s="312"/>
      <c r="AY102" s="312"/>
      <c r="AZ102" s="312"/>
      <c r="BA102" s="312"/>
      <c r="BB102" s="312"/>
      <c r="BC102" s="312"/>
      <c r="BD102" s="312"/>
      <c r="BE102" s="312"/>
      <c r="BF102" s="312"/>
      <c r="BG102" s="312"/>
      <c r="BH102" s="312"/>
    </row>
    <row r="103" spans="1:60" ht="11.25" outlineLevel="1">
      <c r="A103" s="306"/>
      <c r="B103" s="306"/>
      <c r="C103" s="313" t="s">
        <v>931</v>
      </c>
      <c r="D103" s="314"/>
      <c r="E103" s="315">
        <v>5.16</v>
      </c>
      <c r="F103" s="310"/>
      <c r="G103" s="310"/>
      <c r="H103" s="310"/>
      <c r="I103" s="310"/>
      <c r="J103" s="310"/>
      <c r="K103" s="310"/>
      <c r="L103" s="310"/>
      <c r="M103" s="310"/>
      <c r="N103" s="308"/>
      <c r="O103" s="308"/>
      <c r="P103" s="308"/>
      <c r="Q103" s="308"/>
      <c r="R103" s="308"/>
      <c r="S103" s="308"/>
      <c r="T103" s="311"/>
      <c r="U103" s="308"/>
      <c r="V103" s="312"/>
      <c r="W103" s="312"/>
      <c r="X103" s="312"/>
      <c r="Y103" s="312"/>
      <c r="Z103" s="312"/>
      <c r="AA103" s="312"/>
      <c r="AB103" s="312"/>
      <c r="AC103" s="312"/>
      <c r="AD103" s="312"/>
      <c r="AE103" s="312" t="s">
        <v>810</v>
      </c>
      <c r="AF103" s="312">
        <v>0</v>
      </c>
      <c r="AG103" s="312"/>
      <c r="AH103" s="312"/>
      <c r="AI103" s="312"/>
      <c r="AJ103" s="312"/>
      <c r="AK103" s="312"/>
      <c r="AL103" s="312"/>
      <c r="AM103" s="312"/>
      <c r="AN103" s="312"/>
      <c r="AO103" s="312"/>
      <c r="AP103" s="312"/>
      <c r="AQ103" s="312"/>
      <c r="AR103" s="312"/>
      <c r="AS103" s="312"/>
      <c r="AT103" s="312"/>
      <c r="AU103" s="312"/>
      <c r="AV103" s="312"/>
      <c r="AW103" s="312"/>
      <c r="AX103" s="312"/>
      <c r="AY103" s="312"/>
      <c r="AZ103" s="312"/>
      <c r="BA103" s="312"/>
      <c r="BB103" s="312"/>
      <c r="BC103" s="312"/>
      <c r="BD103" s="312"/>
      <c r="BE103" s="312"/>
      <c r="BF103" s="312"/>
      <c r="BG103" s="312"/>
      <c r="BH103" s="312"/>
    </row>
    <row r="104" spans="1:60" ht="11.25" outlineLevel="1">
      <c r="A104" s="306"/>
      <c r="B104" s="306"/>
      <c r="C104" s="313" t="s">
        <v>932</v>
      </c>
      <c r="D104" s="314"/>
      <c r="E104" s="315">
        <v>9.48</v>
      </c>
      <c r="F104" s="310"/>
      <c r="G104" s="310"/>
      <c r="H104" s="310"/>
      <c r="I104" s="310"/>
      <c r="J104" s="310"/>
      <c r="K104" s="310"/>
      <c r="L104" s="310"/>
      <c r="M104" s="310"/>
      <c r="N104" s="308"/>
      <c r="O104" s="308"/>
      <c r="P104" s="308"/>
      <c r="Q104" s="308"/>
      <c r="R104" s="308"/>
      <c r="S104" s="308"/>
      <c r="T104" s="311"/>
      <c r="U104" s="308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 t="s">
        <v>810</v>
      </c>
      <c r="AF104" s="312">
        <v>0</v>
      </c>
      <c r="AG104" s="312"/>
      <c r="AH104" s="312"/>
      <c r="AI104" s="312"/>
      <c r="AJ104" s="312"/>
      <c r="AK104" s="312"/>
      <c r="AL104" s="312"/>
      <c r="AM104" s="312"/>
      <c r="AN104" s="312"/>
      <c r="AO104" s="312"/>
      <c r="AP104" s="312"/>
      <c r="AQ104" s="312"/>
      <c r="AR104" s="312"/>
      <c r="AS104" s="312"/>
      <c r="AT104" s="312"/>
      <c r="AU104" s="312"/>
      <c r="AV104" s="312"/>
      <c r="AW104" s="312"/>
      <c r="AX104" s="312"/>
      <c r="AY104" s="312"/>
      <c r="AZ104" s="312"/>
      <c r="BA104" s="312"/>
      <c r="BB104" s="312"/>
      <c r="BC104" s="312"/>
      <c r="BD104" s="312"/>
      <c r="BE104" s="312"/>
      <c r="BF104" s="312"/>
      <c r="BG104" s="312"/>
      <c r="BH104" s="312"/>
    </row>
    <row r="105" spans="1:60" ht="11.25" outlineLevel="1">
      <c r="A105" s="306"/>
      <c r="B105" s="306"/>
      <c r="C105" s="313" t="s">
        <v>933</v>
      </c>
      <c r="D105" s="314"/>
      <c r="E105" s="315">
        <v>5.94</v>
      </c>
      <c r="F105" s="310"/>
      <c r="G105" s="310"/>
      <c r="H105" s="310"/>
      <c r="I105" s="310"/>
      <c r="J105" s="310"/>
      <c r="K105" s="310"/>
      <c r="L105" s="310"/>
      <c r="M105" s="310"/>
      <c r="N105" s="308"/>
      <c r="O105" s="308"/>
      <c r="P105" s="308"/>
      <c r="Q105" s="308"/>
      <c r="R105" s="308"/>
      <c r="S105" s="308"/>
      <c r="T105" s="311"/>
      <c r="U105" s="308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 t="s">
        <v>810</v>
      </c>
      <c r="AF105" s="312">
        <v>0</v>
      </c>
      <c r="AG105" s="312"/>
      <c r="AH105" s="312"/>
      <c r="AI105" s="312"/>
      <c r="AJ105" s="312"/>
      <c r="AK105" s="312"/>
      <c r="AL105" s="312"/>
      <c r="AM105" s="312"/>
      <c r="AN105" s="312"/>
      <c r="AO105" s="312"/>
      <c r="AP105" s="312"/>
      <c r="AQ105" s="312"/>
      <c r="AR105" s="312"/>
      <c r="AS105" s="312"/>
      <c r="AT105" s="312"/>
      <c r="AU105" s="312"/>
      <c r="AV105" s="312"/>
      <c r="AW105" s="312"/>
      <c r="AX105" s="312"/>
      <c r="AY105" s="312"/>
      <c r="AZ105" s="312"/>
      <c r="BA105" s="312"/>
      <c r="BB105" s="312"/>
      <c r="BC105" s="312"/>
      <c r="BD105" s="312"/>
      <c r="BE105" s="312"/>
      <c r="BF105" s="312"/>
      <c r="BG105" s="312"/>
      <c r="BH105" s="312"/>
    </row>
    <row r="106" spans="1:60" ht="11.25" outlineLevel="1">
      <c r="A106" s="306">
        <v>31</v>
      </c>
      <c r="B106" s="306" t="s">
        <v>934</v>
      </c>
      <c r="C106" s="307" t="s">
        <v>935</v>
      </c>
      <c r="D106" s="308" t="s">
        <v>144</v>
      </c>
      <c r="E106" s="309">
        <v>3.6</v>
      </c>
      <c r="F106" s="310">
        <v>0</v>
      </c>
      <c r="G106" s="310">
        <f t="shared" si="4"/>
        <v>0</v>
      </c>
      <c r="H106" s="310">
        <v>11.7</v>
      </c>
      <c r="I106" s="310">
        <f>ROUND(E106*H106,2)</f>
        <v>42.12</v>
      </c>
      <c r="J106" s="310">
        <v>257.8</v>
      </c>
      <c r="K106" s="310">
        <f>ROUND(E106*J106,2)</f>
        <v>928.08</v>
      </c>
      <c r="L106" s="310">
        <v>21</v>
      </c>
      <c r="M106" s="310">
        <f>G106*(1+L106/100)</f>
        <v>0</v>
      </c>
      <c r="N106" s="308">
        <v>0.00049</v>
      </c>
      <c r="O106" s="308">
        <f>ROUND(E106*N106,5)</f>
        <v>0.00176</v>
      </c>
      <c r="P106" s="308">
        <v>0.054</v>
      </c>
      <c r="Q106" s="308">
        <f>ROUND(E106*P106,5)</f>
        <v>0.1944</v>
      </c>
      <c r="R106" s="308"/>
      <c r="S106" s="308"/>
      <c r="T106" s="311">
        <v>0.934</v>
      </c>
      <c r="U106" s="308">
        <f>ROUND(E106*T106,2)</f>
        <v>3.36</v>
      </c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 t="s">
        <v>808</v>
      </c>
      <c r="AF106" s="312"/>
      <c r="AG106" s="312"/>
      <c r="AH106" s="312"/>
      <c r="AI106" s="312"/>
      <c r="AJ106" s="312"/>
      <c r="AK106" s="312"/>
      <c r="AL106" s="312"/>
      <c r="AM106" s="312"/>
      <c r="AN106" s="312"/>
      <c r="AO106" s="312"/>
      <c r="AP106" s="312"/>
      <c r="AQ106" s="312"/>
      <c r="AR106" s="312"/>
      <c r="AS106" s="312"/>
      <c r="AT106" s="312"/>
      <c r="AU106" s="312"/>
      <c r="AV106" s="312"/>
      <c r="AW106" s="312"/>
      <c r="AX106" s="312"/>
      <c r="AY106" s="312"/>
      <c r="AZ106" s="312"/>
      <c r="BA106" s="312"/>
      <c r="BB106" s="312"/>
      <c r="BC106" s="312"/>
      <c r="BD106" s="312"/>
      <c r="BE106" s="312"/>
      <c r="BF106" s="312"/>
      <c r="BG106" s="312"/>
      <c r="BH106" s="312"/>
    </row>
    <row r="107" spans="1:60" ht="11.25" outlineLevel="1">
      <c r="A107" s="306"/>
      <c r="B107" s="306"/>
      <c r="C107" s="313" t="s">
        <v>936</v>
      </c>
      <c r="D107" s="314"/>
      <c r="E107" s="315">
        <v>3.6</v>
      </c>
      <c r="F107" s="310"/>
      <c r="G107" s="310"/>
      <c r="H107" s="310"/>
      <c r="I107" s="310"/>
      <c r="J107" s="310"/>
      <c r="K107" s="310"/>
      <c r="L107" s="310"/>
      <c r="M107" s="310"/>
      <c r="N107" s="308"/>
      <c r="O107" s="308"/>
      <c r="P107" s="308"/>
      <c r="Q107" s="308"/>
      <c r="R107" s="308"/>
      <c r="S107" s="308"/>
      <c r="T107" s="311"/>
      <c r="U107" s="308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 t="s">
        <v>810</v>
      </c>
      <c r="AF107" s="312">
        <v>0</v>
      </c>
      <c r="AG107" s="312"/>
      <c r="AH107" s="312"/>
      <c r="AI107" s="312"/>
      <c r="AJ107" s="312"/>
      <c r="AK107" s="312"/>
      <c r="AL107" s="312"/>
      <c r="AM107" s="312"/>
      <c r="AN107" s="312"/>
      <c r="AO107" s="312"/>
      <c r="AP107" s="312"/>
      <c r="AQ107" s="312"/>
      <c r="AR107" s="312"/>
      <c r="AS107" s="312"/>
      <c r="AT107" s="312"/>
      <c r="AU107" s="312"/>
      <c r="AV107" s="312"/>
      <c r="AW107" s="312"/>
      <c r="AX107" s="312"/>
      <c r="AY107" s="312"/>
      <c r="AZ107" s="312"/>
      <c r="BA107" s="312"/>
      <c r="BB107" s="312"/>
      <c r="BC107" s="312"/>
      <c r="BD107" s="312"/>
      <c r="BE107" s="312"/>
      <c r="BF107" s="312"/>
      <c r="BG107" s="312"/>
      <c r="BH107" s="312"/>
    </row>
    <row r="108" spans="1:60" ht="11.25" outlineLevel="1">
      <c r="A108" s="306">
        <v>32</v>
      </c>
      <c r="B108" s="306" t="s">
        <v>937</v>
      </c>
      <c r="C108" s="307" t="s">
        <v>938</v>
      </c>
      <c r="D108" s="308" t="s">
        <v>137</v>
      </c>
      <c r="E108" s="309">
        <v>56.1</v>
      </c>
      <c r="F108" s="310">
        <v>0</v>
      </c>
      <c r="G108" s="310">
        <f t="shared" si="4"/>
        <v>0</v>
      </c>
      <c r="H108" s="310">
        <v>0</v>
      </c>
      <c r="I108" s="310">
        <f>ROUND(E108*H108,2)</f>
        <v>0</v>
      </c>
      <c r="J108" s="310">
        <v>8.2</v>
      </c>
      <c r="K108" s="310">
        <f>ROUND(E108*J108,2)</f>
        <v>460.02</v>
      </c>
      <c r="L108" s="310">
        <v>21</v>
      </c>
      <c r="M108" s="310">
        <f>G108*(1+L108/100)</f>
        <v>0</v>
      </c>
      <c r="N108" s="308">
        <v>0</v>
      </c>
      <c r="O108" s="308">
        <f>ROUND(E108*N108,5)</f>
        <v>0</v>
      </c>
      <c r="P108" s="308">
        <v>0.004</v>
      </c>
      <c r="Q108" s="308">
        <f>ROUND(E108*P108,5)</f>
        <v>0.2244</v>
      </c>
      <c r="R108" s="308"/>
      <c r="S108" s="308"/>
      <c r="T108" s="311">
        <v>0.03</v>
      </c>
      <c r="U108" s="308">
        <f>ROUND(E108*T108,2)</f>
        <v>1.68</v>
      </c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 t="s">
        <v>808</v>
      </c>
      <c r="AF108" s="312"/>
      <c r="AG108" s="312"/>
      <c r="AH108" s="312"/>
      <c r="AI108" s="312"/>
      <c r="AJ108" s="312"/>
      <c r="AK108" s="312"/>
      <c r="AL108" s="312"/>
      <c r="AM108" s="312"/>
      <c r="AN108" s="312"/>
      <c r="AO108" s="312"/>
      <c r="AP108" s="312"/>
      <c r="AQ108" s="312"/>
      <c r="AR108" s="312"/>
      <c r="AS108" s="312"/>
      <c r="AT108" s="312"/>
      <c r="AU108" s="312"/>
      <c r="AV108" s="312"/>
      <c r="AW108" s="312"/>
      <c r="AX108" s="312"/>
      <c r="AY108" s="312"/>
      <c r="AZ108" s="312"/>
      <c r="BA108" s="312"/>
      <c r="BB108" s="312"/>
      <c r="BC108" s="312"/>
      <c r="BD108" s="312"/>
      <c r="BE108" s="312"/>
      <c r="BF108" s="312"/>
      <c r="BG108" s="312"/>
      <c r="BH108" s="312"/>
    </row>
    <row r="109" spans="1:60" ht="11.25" outlineLevel="1">
      <c r="A109" s="306"/>
      <c r="B109" s="306"/>
      <c r="C109" s="313" t="s">
        <v>939</v>
      </c>
      <c r="D109" s="314"/>
      <c r="E109" s="315">
        <v>56.1</v>
      </c>
      <c r="F109" s="310"/>
      <c r="G109" s="310"/>
      <c r="H109" s="310"/>
      <c r="I109" s="310"/>
      <c r="J109" s="310"/>
      <c r="K109" s="310"/>
      <c r="L109" s="310"/>
      <c r="M109" s="310"/>
      <c r="N109" s="308"/>
      <c r="O109" s="308"/>
      <c r="P109" s="308"/>
      <c r="Q109" s="308"/>
      <c r="R109" s="308"/>
      <c r="S109" s="308"/>
      <c r="T109" s="311"/>
      <c r="U109" s="308"/>
      <c r="V109" s="312"/>
      <c r="W109" s="312"/>
      <c r="X109" s="312"/>
      <c r="Y109" s="312"/>
      <c r="Z109" s="312"/>
      <c r="AA109" s="312"/>
      <c r="AB109" s="312"/>
      <c r="AC109" s="312"/>
      <c r="AD109" s="312"/>
      <c r="AE109" s="312" t="s">
        <v>810</v>
      </c>
      <c r="AF109" s="312">
        <v>0</v>
      </c>
      <c r="AG109" s="312"/>
      <c r="AH109" s="312"/>
      <c r="AI109" s="312"/>
      <c r="AJ109" s="312"/>
      <c r="AK109" s="312"/>
      <c r="AL109" s="312"/>
      <c r="AM109" s="312"/>
      <c r="AN109" s="312"/>
      <c r="AO109" s="312"/>
      <c r="AP109" s="312"/>
      <c r="AQ109" s="312"/>
      <c r="AR109" s="312"/>
      <c r="AS109" s="312"/>
      <c r="AT109" s="312"/>
      <c r="AU109" s="312"/>
      <c r="AV109" s="312"/>
      <c r="AW109" s="312"/>
      <c r="AX109" s="312"/>
      <c r="AY109" s="312"/>
      <c r="AZ109" s="312"/>
      <c r="BA109" s="312"/>
      <c r="BB109" s="312"/>
      <c r="BC109" s="312"/>
      <c r="BD109" s="312"/>
      <c r="BE109" s="312"/>
      <c r="BF109" s="312"/>
      <c r="BG109" s="312"/>
      <c r="BH109" s="312"/>
    </row>
    <row r="110" spans="1:60" ht="11.25" outlineLevel="1">
      <c r="A110" s="306">
        <v>33</v>
      </c>
      <c r="B110" s="306" t="s">
        <v>940</v>
      </c>
      <c r="C110" s="307" t="s">
        <v>941</v>
      </c>
      <c r="D110" s="308" t="s">
        <v>137</v>
      </c>
      <c r="E110" s="309">
        <v>191.2381</v>
      </c>
      <c r="F110" s="310">
        <v>0</v>
      </c>
      <c r="G110" s="310">
        <f t="shared" si="4"/>
        <v>0</v>
      </c>
      <c r="H110" s="310">
        <v>0</v>
      </c>
      <c r="I110" s="310">
        <f>ROUND(E110*H110,2)</f>
        <v>0</v>
      </c>
      <c r="J110" s="310">
        <v>8.2</v>
      </c>
      <c r="K110" s="310">
        <f>ROUND(E110*J110,2)</f>
        <v>1568.15</v>
      </c>
      <c r="L110" s="310">
        <v>21</v>
      </c>
      <c r="M110" s="310">
        <f>G110*(1+L110/100)</f>
        <v>0</v>
      </c>
      <c r="N110" s="308">
        <v>0</v>
      </c>
      <c r="O110" s="308">
        <f>ROUND(E110*N110,5)</f>
        <v>0</v>
      </c>
      <c r="P110" s="308">
        <v>0.004</v>
      </c>
      <c r="Q110" s="308">
        <f>ROUND(E110*P110,5)</f>
        <v>0.76495</v>
      </c>
      <c r="R110" s="308"/>
      <c r="S110" s="308"/>
      <c r="T110" s="311">
        <v>0.03</v>
      </c>
      <c r="U110" s="308">
        <f>ROUND(E110*T110,2)</f>
        <v>5.74</v>
      </c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 t="s">
        <v>808</v>
      </c>
      <c r="AF110" s="312"/>
      <c r="AG110" s="312"/>
      <c r="AH110" s="312"/>
      <c r="AI110" s="312"/>
      <c r="AJ110" s="312"/>
      <c r="AK110" s="312"/>
      <c r="AL110" s="312"/>
      <c r="AM110" s="312"/>
      <c r="AN110" s="312"/>
      <c r="AO110" s="312"/>
      <c r="AP110" s="312"/>
      <c r="AQ110" s="312"/>
      <c r="AR110" s="312"/>
      <c r="AS110" s="312"/>
      <c r="AT110" s="312"/>
      <c r="AU110" s="312"/>
      <c r="AV110" s="312"/>
      <c r="AW110" s="312"/>
      <c r="AX110" s="312"/>
      <c r="AY110" s="312"/>
      <c r="AZ110" s="312"/>
      <c r="BA110" s="312"/>
      <c r="BB110" s="312"/>
      <c r="BC110" s="312"/>
      <c r="BD110" s="312"/>
      <c r="BE110" s="312"/>
      <c r="BF110" s="312"/>
      <c r="BG110" s="312"/>
      <c r="BH110" s="312"/>
    </row>
    <row r="111" spans="1:60" ht="11.25" outlineLevel="1">
      <c r="A111" s="306"/>
      <c r="B111" s="306"/>
      <c r="C111" s="313" t="s">
        <v>942</v>
      </c>
      <c r="D111" s="314"/>
      <c r="E111" s="315">
        <v>247.3381</v>
      </c>
      <c r="F111" s="310"/>
      <c r="G111" s="310"/>
      <c r="H111" s="310"/>
      <c r="I111" s="310"/>
      <c r="J111" s="310"/>
      <c r="K111" s="310"/>
      <c r="L111" s="310"/>
      <c r="M111" s="310"/>
      <c r="N111" s="308"/>
      <c r="O111" s="308"/>
      <c r="P111" s="308"/>
      <c r="Q111" s="308"/>
      <c r="R111" s="308"/>
      <c r="S111" s="308"/>
      <c r="T111" s="311"/>
      <c r="U111" s="308"/>
      <c r="V111" s="312"/>
      <c r="W111" s="312"/>
      <c r="X111" s="312"/>
      <c r="Y111" s="312"/>
      <c r="Z111" s="312"/>
      <c r="AA111" s="312"/>
      <c r="AB111" s="312"/>
      <c r="AC111" s="312"/>
      <c r="AD111" s="312"/>
      <c r="AE111" s="312" t="s">
        <v>810</v>
      </c>
      <c r="AF111" s="312">
        <v>0</v>
      </c>
      <c r="AG111" s="312"/>
      <c r="AH111" s="312"/>
      <c r="AI111" s="312"/>
      <c r="AJ111" s="312"/>
      <c r="AK111" s="312"/>
      <c r="AL111" s="312"/>
      <c r="AM111" s="312"/>
      <c r="AN111" s="312"/>
      <c r="AO111" s="312"/>
      <c r="AP111" s="312"/>
      <c r="AQ111" s="312"/>
      <c r="AR111" s="312"/>
      <c r="AS111" s="312"/>
      <c r="AT111" s="312"/>
      <c r="AU111" s="312"/>
      <c r="AV111" s="312"/>
      <c r="AW111" s="312"/>
      <c r="AX111" s="312"/>
      <c r="AY111" s="312"/>
      <c r="AZ111" s="312"/>
      <c r="BA111" s="312"/>
      <c r="BB111" s="312"/>
      <c r="BC111" s="312"/>
      <c r="BD111" s="312"/>
      <c r="BE111" s="312"/>
      <c r="BF111" s="312"/>
      <c r="BG111" s="312"/>
      <c r="BH111" s="312"/>
    </row>
    <row r="112" spans="1:60" ht="11.25" outlineLevel="1">
      <c r="A112" s="306"/>
      <c r="B112" s="306"/>
      <c r="C112" s="313" t="s">
        <v>943</v>
      </c>
      <c r="D112" s="314"/>
      <c r="E112" s="315">
        <v>-56.1</v>
      </c>
      <c r="F112" s="310"/>
      <c r="G112" s="310"/>
      <c r="H112" s="310"/>
      <c r="I112" s="310"/>
      <c r="J112" s="310"/>
      <c r="K112" s="310"/>
      <c r="L112" s="310"/>
      <c r="M112" s="310"/>
      <c r="N112" s="308"/>
      <c r="O112" s="308"/>
      <c r="P112" s="308"/>
      <c r="Q112" s="308"/>
      <c r="R112" s="308"/>
      <c r="S112" s="308"/>
      <c r="T112" s="311"/>
      <c r="U112" s="308"/>
      <c r="V112" s="312"/>
      <c r="W112" s="312"/>
      <c r="X112" s="312"/>
      <c r="Y112" s="312"/>
      <c r="Z112" s="312"/>
      <c r="AA112" s="312"/>
      <c r="AB112" s="312"/>
      <c r="AC112" s="312"/>
      <c r="AD112" s="312"/>
      <c r="AE112" s="312" t="s">
        <v>810</v>
      </c>
      <c r="AF112" s="312">
        <v>0</v>
      </c>
      <c r="AG112" s="312"/>
      <c r="AH112" s="312"/>
      <c r="AI112" s="312"/>
      <c r="AJ112" s="312"/>
      <c r="AK112" s="312"/>
      <c r="AL112" s="312"/>
      <c r="AM112" s="312"/>
      <c r="AN112" s="312"/>
      <c r="AO112" s="312"/>
      <c r="AP112" s="312"/>
      <c r="AQ112" s="312"/>
      <c r="AR112" s="312"/>
      <c r="AS112" s="312"/>
      <c r="AT112" s="312"/>
      <c r="AU112" s="312"/>
      <c r="AV112" s="312"/>
      <c r="AW112" s="312"/>
      <c r="AX112" s="312"/>
      <c r="AY112" s="312"/>
      <c r="AZ112" s="312"/>
      <c r="BA112" s="312"/>
      <c r="BB112" s="312"/>
      <c r="BC112" s="312"/>
      <c r="BD112" s="312"/>
      <c r="BE112" s="312"/>
      <c r="BF112" s="312"/>
      <c r="BG112" s="312"/>
      <c r="BH112" s="312"/>
    </row>
    <row r="113" spans="1:60" ht="11.25" outlineLevel="1">
      <c r="A113" s="306">
        <v>34</v>
      </c>
      <c r="B113" s="306" t="s">
        <v>944</v>
      </c>
      <c r="C113" s="307" t="s">
        <v>945</v>
      </c>
      <c r="D113" s="308" t="s">
        <v>137</v>
      </c>
      <c r="E113" s="309">
        <v>207.1958</v>
      </c>
      <c r="F113" s="310">
        <v>0</v>
      </c>
      <c r="G113" s="310">
        <f t="shared" si="4"/>
        <v>0</v>
      </c>
      <c r="H113" s="310">
        <v>0</v>
      </c>
      <c r="I113" s="310">
        <f>ROUND(E113*H113,2)</f>
        <v>0</v>
      </c>
      <c r="J113" s="310">
        <v>5.5</v>
      </c>
      <c r="K113" s="310">
        <f>ROUND(E113*J113,2)</f>
        <v>1139.58</v>
      </c>
      <c r="L113" s="310">
        <v>21</v>
      </c>
      <c r="M113" s="310">
        <f>G113*(1+L113/100)</f>
        <v>0</v>
      </c>
      <c r="N113" s="308">
        <v>0</v>
      </c>
      <c r="O113" s="308">
        <f>ROUND(E113*N113,5)</f>
        <v>0</v>
      </c>
      <c r="P113" s="308">
        <v>0.005</v>
      </c>
      <c r="Q113" s="308">
        <f>ROUND(E113*P113,5)</f>
        <v>1.03598</v>
      </c>
      <c r="R113" s="308"/>
      <c r="S113" s="308"/>
      <c r="T113" s="311">
        <v>0.02</v>
      </c>
      <c r="U113" s="308">
        <f>ROUND(E113*T113,2)</f>
        <v>4.14</v>
      </c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2" t="s">
        <v>808</v>
      </c>
      <c r="AF113" s="312"/>
      <c r="AG113" s="312"/>
      <c r="AH113" s="312"/>
      <c r="AI113" s="312"/>
      <c r="AJ113" s="312"/>
      <c r="AK113" s="312"/>
      <c r="AL113" s="312"/>
      <c r="AM113" s="312"/>
      <c r="AN113" s="312"/>
      <c r="AO113" s="312"/>
      <c r="AP113" s="312"/>
      <c r="AQ113" s="312"/>
      <c r="AR113" s="312"/>
      <c r="AS113" s="312"/>
      <c r="AT113" s="312"/>
      <c r="AU113" s="312"/>
      <c r="AV113" s="312"/>
      <c r="AW113" s="312"/>
      <c r="AX113" s="312"/>
      <c r="AY113" s="312"/>
      <c r="AZ113" s="312"/>
      <c r="BA113" s="312"/>
      <c r="BB113" s="312"/>
      <c r="BC113" s="312"/>
      <c r="BD113" s="312"/>
      <c r="BE113" s="312"/>
      <c r="BF113" s="312"/>
      <c r="BG113" s="312"/>
      <c r="BH113" s="312"/>
    </row>
    <row r="114" spans="1:60" ht="11.25" outlineLevel="1">
      <c r="A114" s="306"/>
      <c r="B114" s="306"/>
      <c r="C114" s="313" t="s">
        <v>946</v>
      </c>
      <c r="D114" s="314"/>
      <c r="E114" s="315">
        <v>207.1958</v>
      </c>
      <c r="F114" s="310"/>
      <c r="G114" s="310"/>
      <c r="H114" s="310"/>
      <c r="I114" s="310"/>
      <c r="J114" s="310"/>
      <c r="K114" s="310"/>
      <c r="L114" s="310"/>
      <c r="M114" s="310"/>
      <c r="N114" s="308"/>
      <c r="O114" s="308"/>
      <c r="P114" s="308"/>
      <c r="Q114" s="308"/>
      <c r="R114" s="308"/>
      <c r="S114" s="308"/>
      <c r="T114" s="311"/>
      <c r="U114" s="308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 t="s">
        <v>810</v>
      </c>
      <c r="AF114" s="312">
        <v>0</v>
      </c>
      <c r="AG114" s="312"/>
      <c r="AH114" s="312"/>
      <c r="AI114" s="312"/>
      <c r="AJ114" s="312"/>
      <c r="AK114" s="312"/>
      <c r="AL114" s="312"/>
      <c r="AM114" s="312"/>
      <c r="AN114" s="312"/>
      <c r="AO114" s="312"/>
      <c r="AP114" s="312"/>
      <c r="AQ114" s="312"/>
      <c r="AR114" s="312"/>
      <c r="AS114" s="312"/>
      <c r="AT114" s="312"/>
      <c r="AU114" s="312"/>
      <c r="AV114" s="312"/>
      <c r="AW114" s="312"/>
      <c r="AX114" s="312"/>
      <c r="AY114" s="312"/>
      <c r="AZ114" s="312"/>
      <c r="BA114" s="312"/>
      <c r="BB114" s="312"/>
      <c r="BC114" s="312"/>
      <c r="BD114" s="312"/>
      <c r="BE114" s="312"/>
      <c r="BF114" s="312"/>
      <c r="BG114" s="312"/>
      <c r="BH114" s="312"/>
    </row>
    <row r="115" spans="1:60" ht="11.25" outlineLevel="1">
      <c r="A115" s="306">
        <v>35</v>
      </c>
      <c r="B115" s="306" t="s">
        <v>947</v>
      </c>
      <c r="C115" s="307" t="s">
        <v>948</v>
      </c>
      <c r="D115" s="308" t="s">
        <v>252</v>
      </c>
      <c r="E115" s="309">
        <v>5.59</v>
      </c>
      <c r="F115" s="310">
        <v>0</v>
      </c>
      <c r="G115" s="310">
        <f t="shared" si="4"/>
        <v>0</v>
      </c>
      <c r="H115" s="310">
        <v>0</v>
      </c>
      <c r="I115" s="310">
        <f>ROUND(E115*H115,2)</f>
        <v>0</v>
      </c>
      <c r="J115" s="310">
        <v>257</v>
      </c>
      <c r="K115" s="310">
        <f>ROUND(E115*J115,2)</f>
        <v>1436.63</v>
      </c>
      <c r="L115" s="310">
        <v>21</v>
      </c>
      <c r="M115" s="310">
        <f>G115*(1+L115/100)</f>
        <v>0</v>
      </c>
      <c r="N115" s="308">
        <v>0</v>
      </c>
      <c r="O115" s="308">
        <f>ROUND(E115*N115,5)</f>
        <v>0</v>
      </c>
      <c r="P115" s="308">
        <v>0</v>
      </c>
      <c r="Q115" s="308">
        <f>ROUND(E115*P115,5)</f>
        <v>0</v>
      </c>
      <c r="R115" s="308"/>
      <c r="S115" s="308"/>
      <c r="T115" s="311">
        <v>0.942</v>
      </c>
      <c r="U115" s="308">
        <f>ROUND(E115*T115,2)</f>
        <v>5.27</v>
      </c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 t="s">
        <v>808</v>
      </c>
      <c r="AF115" s="312"/>
      <c r="AG115" s="312"/>
      <c r="AH115" s="312"/>
      <c r="AI115" s="312"/>
      <c r="AJ115" s="312"/>
      <c r="AK115" s="312"/>
      <c r="AL115" s="312"/>
      <c r="AM115" s="312"/>
      <c r="AN115" s="312"/>
      <c r="AO115" s="312"/>
      <c r="AP115" s="312"/>
      <c r="AQ115" s="312"/>
      <c r="AR115" s="312"/>
      <c r="AS115" s="312"/>
      <c r="AT115" s="312"/>
      <c r="AU115" s="312"/>
      <c r="AV115" s="312"/>
      <c r="AW115" s="312"/>
      <c r="AX115" s="312"/>
      <c r="AY115" s="312"/>
      <c r="AZ115" s="312"/>
      <c r="BA115" s="312"/>
      <c r="BB115" s="312"/>
      <c r="BC115" s="312"/>
      <c r="BD115" s="312"/>
      <c r="BE115" s="312"/>
      <c r="BF115" s="312"/>
      <c r="BG115" s="312"/>
      <c r="BH115" s="312"/>
    </row>
    <row r="116" spans="1:60" ht="11.25" outlineLevel="1">
      <c r="A116" s="306"/>
      <c r="B116" s="306"/>
      <c r="C116" s="313" t="s">
        <v>949</v>
      </c>
      <c r="D116" s="314"/>
      <c r="E116" s="315">
        <v>5.59</v>
      </c>
      <c r="F116" s="310"/>
      <c r="G116" s="310"/>
      <c r="H116" s="310"/>
      <c r="I116" s="310"/>
      <c r="J116" s="310"/>
      <c r="K116" s="310"/>
      <c r="L116" s="310"/>
      <c r="M116" s="310"/>
      <c r="N116" s="308"/>
      <c r="O116" s="308"/>
      <c r="P116" s="308"/>
      <c r="Q116" s="308"/>
      <c r="R116" s="308"/>
      <c r="S116" s="308"/>
      <c r="T116" s="311"/>
      <c r="U116" s="308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 t="s">
        <v>810</v>
      </c>
      <c r="AF116" s="312">
        <v>0</v>
      </c>
      <c r="AG116" s="312"/>
      <c r="AH116" s="312"/>
      <c r="AI116" s="312"/>
      <c r="AJ116" s="312"/>
      <c r="AK116" s="312"/>
      <c r="AL116" s="312"/>
      <c r="AM116" s="312"/>
      <c r="AN116" s="312"/>
      <c r="AO116" s="312"/>
      <c r="AP116" s="312"/>
      <c r="AQ116" s="312"/>
      <c r="AR116" s="312"/>
      <c r="AS116" s="312"/>
      <c r="AT116" s="312"/>
      <c r="AU116" s="312"/>
      <c r="AV116" s="312"/>
      <c r="AW116" s="312"/>
      <c r="AX116" s="312"/>
      <c r="AY116" s="312"/>
      <c r="AZ116" s="312"/>
      <c r="BA116" s="312"/>
      <c r="BB116" s="312"/>
      <c r="BC116" s="312"/>
      <c r="BD116" s="312"/>
      <c r="BE116" s="312"/>
      <c r="BF116" s="312"/>
      <c r="BG116" s="312"/>
      <c r="BH116" s="312"/>
    </row>
    <row r="117" spans="1:60" ht="11.25" outlineLevel="1">
      <c r="A117" s="306">
        <v>36</v>
      </c>
      <c r="B117" s="306" t="s">
        <v>950</v>
      </c>
      <c r="C117" s="307" t="s">
        <v>951</v>
      </c>
      <c r="D117" s="308" t="s">
        <v>252</v>
      </c>
      <c r="E117" s="309">
        <v>5.59</v>
      </c>
      <c r="F117" s="310">
        <v>0</v>
      </c>
      <c r="G117" s="310">
        <f t="shared" si="4"/>
        <v>0</v>
      </c>
      <c r="H117" s="310">
        <v>0</v>
      </c>
      <c r="I117" s="310">
        <f>ROUND(E117*H117,2)</f>
        <v>0</v>
      </c>
      <c r="J117" s="310">
        <v>194.5</v>
      </c>
      <c r="K117" s="310">
        <f>ROUND(E117*J117,2)</f>
        <v>1087.26</v>
      </c>
      <c r="L117" s="310">
        <v>21</v>
      </c>
      <c r="M117" s="310">
        <f>G117*(1+L117/100)</f>
        <v>0</v>
      </c>
      <c r="N117" s="308">
        <v>0</v>
      </c>
      <c r="O117" s="308">
        <f>ROUND(E117*N117,5)</f>
        <v>0</v>
      </c>
      <c r="P117" s="308">
        <v>0</v>
      </c>
      <c r="Q117" s="308">
        <f>ROUND(E117*P117,5)</f>
        <v>0</v>
      </c>
      <c r="R117" s="308"/>
      <c r="S117" s="308"/>
      <c r="T117" s="311">
        <v>0.49</v>
      </c>
      <c r="U117" s="308">
        <f>ROUND(E117*T117,2)</f>
        <v>2.74</v>
      </c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 t="s">
        <v>808</v>
      </c>
      <c r="AF117" s="312"/>
      <c r="AG117" s="312"/>
      <c r="AH117" s="312"/>
      <c r="AI117" s="312"/>
      <c r="AJ117" s="312"/>
      <c r="AK117" s="312"/>
      <c r="AL117" s="312"/>
      <c r="AM117" s="312"/>
      <c r="AN117" s="312"/>
      <c r="AO117" s="312"/>
      <c r="AP117" s="312"/>
      <c r="AQ117" s="312"/>
      <c r="AR117" s="312"/>
      <c r="AS117" s="312"/>
      <c r="AT117" s="312"/>
      <c r="AU117" s="312"/>
      <c r="AV117" s="312"/>
      <c r="AW117" s="312"/>
      <c r="AX117" s="312"/>
      <c r="AY117" s="312"/>
      <c r="AZ117" s="312"/>
      <c r="BA117" s="312"/>
      <c r="BB117" s="312"/>
      <c r="BC117" s="312"/>
      <c r="BD117" s="312"/>
      <c r="BE117" s="312"/>
      <c r="BF117" s="312"/>
      <c r="BG117" s="312"/>
      <c r="BH117" s="312"/>
    </row>
    <row r="118" spans="1:60" ht="11.25" outlineLevel="1">
      <c r="A118" s="306">
        <v>37</v>
      </c>
      <c r="B118" s="306" t="s">
        <v>952</v>
      </c>
      <c r="C118" s="307" t="s">
        <v>953</v>
      </c>
      <c r="D118" s="308" t="s">
        <v>252</v>
      </c>
      <c r="E118" s="309">
        <v>100.62</v>
      </c>
      <c r="F118" s="310">
        <v>0</v>
      </c>
      <c r="G118" s="310">
        <f t="shared" si="4"/>
        <v>0</v>
      </c>
      <c r="H118" s="310">
        <v>0</v>
      </c>
      <c r="I118" s="310">
        <f>ROUND(E118*H118,2)</f>
        <v>0</v>
      </c>
      <c r="J118" s="310">
        <v>15.6</v>
      </c>
      <c r="K118" s="310">
        <f>ROUND(E118*J118,2)</f>
        <v>1569.67</v>
      </c>
      <c r="L118" s="310">
        <v>21</v>
      </c>
      <c r="M118" s="310">
        <f>G118*(1+L118/100)</f>
        <v>0</v>
      </c>
      <c r="N118" s="308">
        <v>0</v>
      </c>
      <c r="O118" s="308">
        <f>ROUND(E118*N118,5)</f>
        <v>0</v>
      </c>
      <c r="P118" s="308">
        <v>0</v>
      </c>
      <c r="Q118" s="308">
        <f>ROUND(E118*P118,5)</f>
        <v>0</v>
      </c>
      <c r="R118" s="308"/>
      <c r="S118" s="308"/>
      <c r="T118" s="311">
        <v>0</v>
      </c>
      <c r="U118" s="308">
        <f>ROUND(E118*T118,2)</f>
        <v>0</v>
      </c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 t="s">
        <v>808</v>
      </c>
      <c r="AF118" s="312"/>
      <c r="AG118" s="312"/>
      <c r="AH118" s="312"/>
      <c r="AI118" s="312"/>
      <c r="AJ118" s="312"/>
      <c r="AK118" s="312"/>
      <c r="AL118" s="312"/>
      <c r="AM118" s="312"/>
      <c r="AN118" s="312"/>
      <c r="AO118" s="312"/>
      <c r="AP118" s="312"/>
      <c r="AQ118" s="312"/>
      <c r="AR118" s="312"/>
      <c r="AS118" s="312"/>
      <c r="AT118" s="312"/>
      <c r="AU118" s="312"/>
      <c r="AV118" s="312"/>
      <c r="AW118" s="312"/>
      <c r="AX118" s="312"/>
      <c r="AY118" s="312"/>
      <c r="AZ118" s="312"/>
      <c r="BA118" s="312"/>
      <c r="BB118" s="312"/>
      <c r="BC118" s="312"/>
      <c r="BD118" s="312"/>
      <c r="BE118" s="312"/>
      <c r="BF118" s="312"/>
      <c r="BG118" s="312"/>
      <c r="BH118" s="312"/>
    </row>
    <row r="119" spans="1:60" ht="11.25" outlineLevel="1">
      <c r="A119" s="306"/>
      <c r="B119" s="306"/>
      <c r="C119" s="313" t="s">
        <v>954</v>
      </c>
      <c r="D119" s="314"/>
      <c r="E119" s="315">
        <v>100.62</v>
      </c>
      <c r="F119" s="310"/>
      <c r="G119" s="310"/>
      <c r="H119" s="310"/>
      <c r="I119" s="310"/>
      <c r="J119" s="310"/>
      <c r="K119" s="310"/>
      <c r="L119" s="310"/>
      <c r="M119" s="310"/>
      <c r="N119" s="308"/>
      <c r="O119" s="308"/>
      <c r="P119" s="308"/>
      <c r="Q119" s="308"/>
      <c r="R119" s="308"/>
      <c r="S119" s="308"/>
      <c r="T119" s="311"/>
      <c r="U119" s="308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 t="s">
        <v>810</v>
      </c>
      <c r="AF119" s="312">
        <v>0</v>
      </c>
      <c r="AG119" s="312"/>
      <c r="AH119" s="312"/>
      <c r="AI119" s="312"/>
      <c r="AJ119" s="312"/>
      <c r="AK119" s="312"/>
      <c r="AL119" s="312"/>
      <c r="AM119" s="312"/>
      <c r="AN119" s="312"/>
      <c r="AO119" s="312"/>
      <c r="AP119" s="312"/>
      <c r="AQ119" s="312"/>
      <c r="AR119" s="312"/>
      <c r="AS119" s="312"/>
      <c r="AT119" s="312"/>
      <c r="AU119" s="312"/>
      <c r="AV119" s="312"/>
      <c r="AW119" s="312"/>
      <c r="AX119" s="312"/>
      <c r="AY119" s="312"/>
      <c r="AZ119" s="312"/>
      <c r="BA119" s="312"/>
      <c r="BB119" s="312"/>
      <c r="BC119" s="312"/>
      <c r="BD119" s="312"/>
      <c r="BE119" s="312"/>
      <c r="BF119" s="312"/>
      <c r="BG119" s="312"/>
      <c r="BH119" s="312"/>
    </row>
    <row r="120" spans="1:60" ht="11.25" outlineLevel="1">
      <c r="A120" s="306">
        <v>38</v>
      </c>
      <c r="B120" s="306" t="s">
        <v>955</v>
      </c>
      <c r="C120" s="307" t="s">
        <v>956</v>
      </c>
      <c r="D120" s="308" t="s">
        <v>957</v>
      </c>
      <c r="E120" s="309">
        <v>2</v>
      </c>
      <c r="F120" s="310">
        <v>0</v>
      </c>
      <c r="G120" s="310">
        <f t="shared" si="4"/>
        <v>0</v>
      </c>
      <c r="H120" s="310">
        <v>0</v>
      </c>
      <c r="I120" s="310">
        <f>ROUND(E120*H120,2)</f>
        <v>0</v>
      </c>
      <c r="J120" s="310">
        <v>48.3</v>
      </c>
      <c r="K120" s="310">
        <f>ROUND(E120*J120,2)</f>
        <v>96.6</v>
      </c>
      <c r="L120" s="310">
        <v>21</v>
      </c>
      <c r="M120" s="310">
        <f>G120*(1+L120/100)</f>
        <v>0</v>
      </c>
      <c r="N120" s="308">
        <v>0</v>
      </c>
      <c r="O120" s="308">
        <f>ROUND(E120*N120,5)</f>
        <v>0</v>
      </c>
      <c r="P120" s="308">
        <v>0</v>
      </c>
      <c r="Q120" s="308">
        <f>ROUND(E120*P120,5)</f>
        <v>0</v>
      </c>
      <c r="R120" s="308"/>
      <c r="S120" s="308"/>
      <c r="T120" s="311">
        <v>0</v>
      </c>
      <c r="U120" s="308">
        <f>ROUND(E120*T120,2)</f>
        <v>0</v>
      </c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 t="s">
        <v>808</v>
      </c>
      <c r="AF120" s="312"/>
      <c r="AG120" s="312"/>
      <c r="AH120" s="312"/>
      <c r="AI120" s="312"/>
      <c r="AJ120" s="312"/>
      <c r="AK120" s="312"/>
      <c r="AL120" s="312"/>
      <c r="AM120" s="312"/>
      <c r="AN120" s="312"/>
      <c r="AO120" s="312"/>
      <c r="AP120" s="312"/>
      <c r="AQ120" s="312"/>
      <c r="AR120" s="312"/>
      <c r="AS120" s="312"/>
      <c r="AT120" s="312"/>
      <c r="AU120" s="312"/>
      <c r="AV120" s="312"/>
      <c r="AW120" s="312"/>
      <c r="AX120" s="312"/>
      <c r="AY120" s="312"/>
      <c r="AZ120" s="312"/>
      <c r="BA120" s="312"/>
      <c r="BB120" s="312"/>
      <c r="BC120" s="312"/>
      <c r="BD120" s="312"/>
      <c r="BE120" s="312"/>
      <c r="BF120" s="312"/>
      <c r="BG120" s="312"/>
      <c r="BH120" s="312"/>
    </row>
    <row r="121" spans="1:60" ht="11.25" outlineLevel="1">
      <c r="A121" s="306">
        <v>39</v>
      </c>
      <c r="B121" s="306" t="s">
        <v>958</v>
      </c>
      <c r="C121" s="307" t="s">
        <v>959</v>
      </c>
      <c r="D121" s="308" t="s">
        <v>252</v>
      </c>
      <c r="E121" s="309">
        <v>5.59</v>
      </c>
      <c r="F121" s="310">
        <v>0</v>
      </c>
      <c r="G121" s="310">
        <f>F121*E121</f>
        <v>0</v>
      </c>
      <c r="H121" s="310">
        <v>0</v>
      </c>
      <c r="I121" s="310">
        <f>ROUND(E121*H121,2)</f>
        <v>0</v>
      </c>
      <c r="J121" s="310">
        <v>300</v>
      </c>
      <c r="K121" s="310">
        <f>ROUND(E121*J121,2)</f>
        <v>1677</v>
      </c>
      <c r="L121" s="310">
        <v>21</v>
      </c>
      <c r="M121" s="310">
        <f>G121*(1+L121/100)</f>
        <v>0</v>
      </c>
      <c r="N121" s="308">
        <v>0</v>
      </c>
      <c r="O121" s="308">
        <f>ROUND(E121*N121,5)</f>
        <v>0</v>
      </c>
      <c r="P121" s="308">
        <v>0</v>
      </c>
      <c r="Q121" s="308">
        <f>ROUND(E121*P121,5)</f>
        <v>0</v>
      </c>
      <c r="R121" s="308"/>
      <c r="S121" s="308"/>
      <c r="T121" s="311">
        <v>0</v>
      </c>
      <c r="U121" s="308">
        <f>ROUND(E121*T121,2)</f>
        <v>0</v>
      </c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 t="s">
        <v>808</v>
      </c>
      <c r="AF121" s="312"/>
      <c r="AG121" s="312"/>
      <c r="AH121" s="312"/>
      <c r="AI121" s="312"/>
      <c r="AJ121" s="312"/>
      <c r="AK121" s="312"/>
      <c r="AL121" s="312"/>
      <c r="AM121" s="312"/>
      <c r="AN121" s="312"/>
      <c r="AO121" s="312"/>
      <c r="AP121" s="312"/>
      <c r="AQ121" s="312"/>
      <c r="AR121" s="312"/>
      <c r="AS121" s="312"/>
      <c r="AT121" s="312"/>
      <c r="AU121" s="312"/>
      <c r="AV121" s="312"/>
      <c r="AW121" s="312"/>
      <c r="AX121" s="312"/>
      <c r="AY121" s="312"/>
      <c r="AZ121" s="312"/>
      <c r="BA121" s="312"/>
      <c r="BB121" s="312"/>
      <c r="BC121" s="312"/>
      <c r="BD121" s="312"/>
      <c r="BE121" s="312"/>
      <c r="BF121" s="312"/>
      <c r="BG121" s="312"/>
      <c r="BH121" s="312"/>
    </row>
    <row r="122" spans="1:31" ht="10.5">
      <c r="A122" s="316" t="s">
        <v>803</v>
      </c>
      <c r="B122" s="316" t="s">
        <v>627</v>
      </c>
      <c r="C122" s="317" t="s">
        <v>960</v>
      </c>
      <c r="D122" s="318"/>
      <c r="E122" s="319"/>
      <c r="F122" s="320"/>
      <c r="G122" s="320">
        <f>SUMIF(AE123:AE124,"&lt;&gt;NOR",G123:G124)</f>
        <v>0</v>
      </c>
      <c r="H122" s="320"/>
      <c r="I122" s="320">
        <f>SUM(I123:I124)</f>
        <v>0</v>
      </c>
      <c r="J122" s="320"/>
      <c r="K122" s="320">
        <f>SUM(K123:K124)</f>
        <v>4803.78</v>
      </c>
      <c r="L122" s="320"/>
      <c r="M122" s="320">
        <f>SUM(M123:M124)</f>
        <v>0</v>
      </c>
      <c r="N122" s="318"/>
      <c r="O122" s="318">
        <f>SUM(O123:O124)</f>
        <v>0</v>
      </c>
      <c r="P122" s="318"/>
      <c r="Q122" s="318">
        <f>SUM(Q123:Q124)</f>
        <v>0</v>
      </c>
      <c r="R122" s="318"/>
      <c r="S122" s="318"/>
      <c r="T122" s="321"/>
      <c r="U122" s="318">
        <f>SUM(U123:U124)</f>
        <v>14.2</v>
      </c>
      <c r="AE122" s="286" t="s">
        <v>805</v>
      </c>
    </row>
    <row r="123" spans="1:60" ht="11.25" outlineLevel="1">
      <c r="A123" s="306">
        <v>40</v>
      </c>
      <c r="B123" s="306" t="s">
        <v>961</v>
      </c>
      <c r="C123" s="307" t="s">
        <v>962</v>
      </c>
      <c r="D123" s="308" t="s">
        <v>252</v>
      </c>
      <c r="E123" s="309">
        <v>15.13</v>
      </c>
      <c r="F123" s="310">
        <v>0</v>
      </c>
      <c r="G123" s="310">
        <f>F123*E123</f>
        <v>0</v>
      </c>
      <c r="H123" s="310">
        <v>0</v>
      </c>
      <c r="I123" s="310">
        <f>ROUND(E123*H123,2)</f>
        <v>0</v>
      </c>
      <c r="J123" s="310">
        <v>317.5</v>
      </c>
      <c r="K123" s="310">
        <f>ROUND(E123*J123,2)</f>
        <v>4803.78</v>
      </c>
      <c r="L123" s="310">
        <v>21</v>
      </c>
      <c r="M123" s="310">
        <f>G123*(1+L123/100)</f>
        <v>0</v>
      </c>
      <c r="N123" s="308">
        <v>0</v>
      </c>
      <c r="O123" s="308">
        <f>ROUND(E123*N123,5)</f>
        <v>0</v>
      </c>
      <c r="P123" s="308">
        <v>0</v>
      </c>
      <c r="Q123" s="308">
        <f>ROUND(E123*P123,5)</f>
        <v>0</v>
      </c>
      <c r="R123" s="308"/>
      <c r="S123" s="308"/>
      <c r="T123" s="311">
        <v>0.9385</v>
      </c>
      <c r="U123" s="308">
        <f>ROUND(E123*T123,2)</f>
        <v>14.2</v>
      </c>
      <c r="V123" s="312"/>
      <c r="W123" s="312"/>
      <c r="X123" s="312"/>
      <c r="Y123" s="312"/>
      <c r="Z123" s="312"/>
      <c r="AA123" s="312"/>
      <c r="AB123" s="312"/>
      <c r="AC123" s="312"/>
      <c r="AD123" s="312"/>
      <c r="AE123" s="312" t="s">
        <v>808</v>
      </c>
      <c r="AF123" s="312"/>
      <c r="AG123" s="312"/>
      <c r="AH123" s="312"/>
      <c r="AI123" s="312"/>
      <c r="AJ123" s="312"/>
      <c r="AK123" s="312"/>
      <c r="AL123" s="312"/>
      <c r="AM123" s="312"/>
      <c r="AN123" s="312"/>
      <c r="AO123" s="312"/>
      <c r="AP123" s="312"/>
      <c r="AQ123" s="312"/>
      <c r="AR123" s="312"/>
      <c r="AS123" s="312"/>
      <c r="AT123" s="312"/>
      <c r="AU123" s="312"/>
      <c r="AV123" s="312"/>
      <c r="AW123" s="312"/>
      <c r="AX123" s="312"/>
      <c r="AY123" s="312"/>
      <c r="AZ123" s="312"/>
      <c r="BA123" s="312"/>
      <c r="BB123" s="312"/>
      <c r="BC123" s="312"/>
      <c r="BD123" s="312"/>
      <c r="BE123" s="312"/>
      <c r="BF123" s="312"/>
      <c r="BG123" s="312"/>
      <c r="BH123" s="312"/>
    </row>
    <row r="124" spans="1:60" ht="22.5" outlineLevel="1">
      <c r="A124" s="306"/>
      <c r="B124" s="306"/>
      <c r="C124" s="313" t="s">
        <v>963</v>
      </c>
      <c r="D124" s="314"/>
      <c r="E124" s="315">
        <v>15.13</v>
      </c>
      <c r="F124" s="310"/>
      <c r="G124" s="310"/>
      <c r="H124" s="310"/>
      <c r="I124" s="310"/>
      <c r="J124" s="310"/>
      <c r="K124" s="310"/>
      <c r="L124" s="310"/>
      <c r="M124" s="310"/>
      <c r="N124" s="308"/>
      <c r="O124" s="308"/>
      <c r="P124" s="308"/>
      <c r="Q124" s="308"/>
      <c r="R124" s="308"/>
      <c r="S124" s="308"/>
      <c r="T124" s="311"/>
      <c r="U124" s="308"/>
      <c r="V124" s="312"/>
      <c r="W124" s="312"/>
      <c r="X124" s="312"/>
      <c r="Y124" s="312"/>
      <c r="Z124" s="312"/>
      <c r="AA124" s="312"/>
      <c r="AB124" s="312"/>
      <c r="AC124" s="312"/>
      <c r="AD124" s="312"/>
      <c r="AE124" s="312" t="s">
        <v>810</v>
      </c>
      <c r="AF124" s="312">
        <v>0</v>
      </c>
      <c r="AG124" s="312"/>
      <c r="AH124" s="312"/>
      <c r="AI124" s="312"/>
      <c r="AJ124" s="312"/>
      <c r="AK124" s="312"/>
      <c r="AL124" s="312"/>
      <c r="AM124" s="312"/>
      <c r="AN124" s="312"/>
      <c r="AO124" s="312"/>
      <c r="AP124" s="312"/>
      <c r="AQ124" s="312"/>
      <c r="AR124" s="312"/>
      <c r="AS124" s="312"/>
      <c r="AT124" s="312"/>
      <c r="AU124" s="312"/>
      <c r="AV124" s="312"/>
      <c r="AW124" s="312"/>
      <c r="AX124" s="312"/>
      <c r="AY124" s="312"/>
      <c r="AZ124" s="312"/>
      <c r="BA124" s="312"/>
      <c r="BB124" s="312"/>
      <c r="BC124" s="312"/>
      <c r="BD124" s="312"/>
      <c r="BE124" s="312"/>
      <c r="BF124" s="312"/>
      <c r="BG124" s="312"/>
      <c r="BH124" s="312"/>
    </row>
    <row r="125" spans="1:31" ht="10.5">
      <c r="A125" s="316" t="s">
        <v>803</v>
      </c>
      <c r="B125" s="316" t="s">
        <v>964</v>
      </c>
      <c r="C125" s="317" t="s">
        <v>965</v>
      </c>
      <c r="D125" s="318"/>
      <c r="E125" s="319"/>
      <c r="F125" s="320"/>
      <c r="G125" s="320">
        <f>SUMIF(AE126:AE129,"&lt;&gt;NOR",G126:G129)</f>
        <v>0</v>
      </c>
      <c r="H125" s="320"/>
      <c r="I125" s="320">
        <f>SUM(I126:I129)</f>
        <v>26359.27</v>
      </c>
      <c r="J125" s="320"/>
      <c r="K125" s="320">
        <f>SUM(K126:K129)</f>
        <v>14840.5</v>
      </c>
      <c r="L125" s="320"/>
      <c r="M125" s="320">
        <f>SUM(M126:M129)</f>
        <v>0</v>
      </c>
      <c r="N125" s="318"/>
      <c r="O125" s="318">
        <f>SUM(O126:O129)</f>
        <v>0.92864</v>
      </c>
      <c r="P125" s="318"/>
      <c r="Q125" s="318">
        <f>SUM(Q126:Q129)</f>
        <v>0</v>
      </c>
      <c r="R125" s="318"/>
      <c r="S125" s="318"/>
      <c r="T125" s="321"/>
      <c r="U125" s="318">
        <f>SUM(U126:U129)</f>
        <v>35.96</v>
      </c>
      <c r="AE125" s="286" t="s">
        <v>805</v>
      </c>
    </row>
    <row r="126" spans="1:60" ht="22.5" outlineLevel="1">
      <c r="A126" s="306">
        <v>41</v>
      </c>
      <c r="B126" s="306" t="s">
        <v>966</v>
      </c>
      <c r="C126" s="307" t="s">
        <v>967</v>
      </c>
      <c r="D126" s="308" t="s">
        <v>137</v>
      </c>
      <c r="E126" s="309">
        <v>84.1155</v>
      </c>
      <c r="F126" s="310">
        <v>0</v>
      </c>
      <c r="G126" s="310">
        <f>F126*E126</f>
        <v>0</v>
      </c>
      <c r="H126" s="310">
        <v>13.6</v>
      </c>
      <c r="I126" s="310">
        <f>ROUND(E126*H126,2)</f>
        <v>1143.97</v>
      </c>
      <c r="J126" s="310">
        <v>10.700000000000001</v>
      </c>
      <c r="K126" s="310">
        <f>ROUND(E126*J126,2)</f>
        <v>900.04</v>
      </c>
      <c r="L126" s="310">
        <v>21</v>
      </c>
      <c r="M126" s="310">
        <f>G126*(1+L126/100)</f>
        <v>0</v>
      </c>
      <c r="N126" s="308">
        <v>0.00033</v>
      </c>
      <c r="O126" s="308">
        <f>ROUND(E126*N126,5)</f>
        <v>0.02776</v>
      </c>
      <c r="P126" s="308">
        <v>0</v>
      </c>
      <c r="Q126" s="308">
        <f>ROUND(E126*P126,5)</f>
        <v>0</v>
      </c>
      <c r="R126" s="308"/>
      <c r="S126" s="308"/>
      <c r="T126" s="311">
        <v>0.0275</v>
      </c>
      <c r="U126" s="308">
        <f>ROUND(E126*T126,2)</f>
        <v>2.31</v>
      </c>
      <c r="V126" s="312"/>
      <c r="W126" s="312"/>
      <c r="X126" s="312"/>
      <c r="Y126" s="312"/>
      <c r="Z126" s="312"/>
      <c r="AA126" s="312"/>
      <c r="AB126" s="312"/>
      <c r="AC126" s="312"/>
      <c r="AD126" s="312"/>
      <c r="AE126" s="312" t="s">
        <v>808</v>
      </c>
      <c r="AF126" s="312"/>
      <c r="AG126" s="312"/>
      <c r="AH126" s="312"/>
      <c r="AI126" s="312"/>
      <c r="AJ126" s="312"/>
      <c r="AK126" s="312"/>
      <c r="AL126" s="312"/>
      <c r="AM126" s="312"/>
      <c r="AN126" s="312"/>
      <c r="AO126" s="312"/>
      <c r="AP126" s="312"/>
      <c r="AQ126" s="312"/>
      <c r="AR126" s="312"/>
      <c r="AS126" s="312"/>
      <c r="AT126" s="312"/>
      <c r="AU126" s="312"/>
      <c r="AV126" s="312"/>
      <c r="AW126" s="312"/>
      <c r="AX126" s="312"/>
      <c r="AY126" s="312"/>
      <c r="AZ126" s="312"/>
      <c r="BA126" s="312"/>
      <c r="BB126" s="312"/>
      <c r="BC126" s="312"/>
      <c r="BD126" s="312"/>
      <c r="BE126" s="312"/>
      <c r="BF126" s="312"/>
      <c r="BG126" s="312"/>
      <c r="BH126" s="312"/>
    </row>
    <row r="127" spans="1:60" ht="11.25" outlineLevel="1">
      <c r="A127" s="306"/>
      <c r="B127" s="306"/>
      <c r="C127" s="313" t="s">
        <v>968</v>
      </c>
      <c r="D127" s="314"/>
      <c r="E127" s="315">
        <v>69.9705</v>
      </c>
      <c r="F127" s="310"/>
      <c r="G127" s="310"/>
      <c r="H127" s="310"/>
      <c r="I127" s="310"/>
      <c r="J127" s="310"/>
      <c r="K127" s="310"/>
      <c r="L127" s="310"/>
      <c r="M127" s="310"/>
      <c r="N127" s="308"/>
      <c r="O127" s="308"/>
      <c r="P127" s="308"/>
      <c r="Q127" s="308"/>
      <c r="R127" s="308"/>
      <c r="S127" s="308"/>
      <c r="T127" s="311"/>
      <c r="U127" s="308"/>
      <c r="V127" s="312"/>
      <c r="W127" s="312"/>
      <c r="X127" s="312"/>
      <c r="Y127" s="312"/>
      <c r="Z127" s="312"/>
      <c r="AA127" s="312"/>
      <c r="AB127" s="312"/>
      <c r="AC127" s="312"/>
      <c r="AD127" s="312"/>
      <c r="AE127" s="312" t="s">
        <v>810</v>
      </c>
      <c r="AF127" s="312">
        <v>0</v>
      </c>
      <c r="AG127" s="312"/>
      <c r="AH127" s="312"/>
      <c r="AI127" s="312"/>
      <c r="AJ127" s="312"/>
      <c r="AK127" s="312"/>
      <c r="AL127" s="312"/>
      <c r="AM127" s="312"/>
      <c r="AN127" s="312"/>
      <c r="AO127" s="312"/>
      <c r="AP127" s="312"/>
      <c r="AQ127" s="312"/>
      <c r="AR127" s="312"/>
      <c r="AS127" s="312"/>
      <c r="AT127" s="312"/>
      <c r="AU127" s="312"/>
      <c r="AV127" s="312"/>
      <c r="AW127" s="312"/>
      <c r="AX127" s="312"/>
      <c r="AY127" s="312"/>
      <c r="AZ127" s="312"/>
      <c r="BA127" s="312"/>
      <c r="BB127" s="312"/>
      <c r="BC127" s="312"/>
      <c r="BD127" s="312"/>
      <c r="BE127" s="312"/>
      <c r="BF127" s="312"/>
      <c r="BG127" s="312"/>
      <c r="BH127" s="312"/>
    </row>
    <row r="128" spans="1:60" ht="11.25" outlineLevel="1">
      <c r="A128" s="306"/>
      <c r="B128" s="306"/>
      <c r="C128" s="313" t="s">
        <v>969</v>
      </c>
      <c r="D128" s="314"/>
      <c r="E128" s="315">
        <v>14.145</v>
      </c>
      <c r="F128" s="310"/>
      <c r="G128" s="310"/>
      <c r="H128" s="310"/>
      <c r="I128" s="310"/>
      <c r="J128" s="310"/>
      <c r="K128" s="310"/>
      <c r="L128" s="310"/>
      <c r="M128" s="310"/>
      <c r="N128" s="308"/>
      <c r="O128" s="308"/>
      <c r="P128" s="308"/>
      <c r="Q128" s="308"/>
      <c r="R128" s="308"/>
      <c r="S128" s="308"/>
      <c r="T128" s="311"/>
      <c r="U128" s="308"/>
      <c r="V128" s="312"/>
      <c r="W128" s="312"/>
      <c r="X128" s="312"/>
      <c r="Y128" s="312"/>
      <c r="Z128" s="312"/>
      <c r="AA128" s="312"/>
      <c r="AB128" s="312"/>
      <c r="AC128" s="312"/>
      <c r="AD128" s="312"/>
      <c r="AE128" s="312" t="s">
        <v>810</v>
      </c>
      <c r="AF128" s="312">
        <v>0</v>
      </c>
      <c r="AG128" s="312"/>
      <c r="AH128" s="312"/>
      <c r="AI128" s="312"/>
      <c r="AJ128" s="312"/>
      <c r="AK128" s="312"/>
      <c r="AL128" s="312"/>
      <c r="AM128" s="312"/>
      <c r="AN128" s="312"/>
      <c r="AO128" s="312"/>
      <c r="AP128" s="312"/>
      <c r="AQ128" s="312"/>
      <c r="AR128" s="312"/>
      <c r="AS128" s="312"/>
      <c r="AT128" s="312"/>
      <c r="AU128" s="312"/>
      <c r="AV128" s="312"/>
      <c r="AW128" s="312"/>
      <c r="AX128" s="312"/>
      <c r="AY128" s="312"/>
      <c r="AZ128" s="312"/>
      <c r="BA128" s="312"/>
      <c r="BB128" s="312"/>
      <c r="BC128" s="312"/>
      <c r="BD128" s="312"/>
      <c r="BE128" s="312"/>
      <c r="BF128" s="312"/>
      <c r="BG128" s="312"/>
      <c r="BH128" s="312"/>
    </row>
    <row r="129" spans="1:60" ht="22.5" outlineLevel="1">
      <c r="A129" s="306">
        <v>42</v>
      </c>
      <c r="B129" s="306" t="s">
        <v>970</v>
      </c>
      <c r="C129" s="307" t="s">
        <v>971</v>
      </c>
      <c r="D129" s="308" t="s">
        <v>137</v>
      </c>
      <c r="E129" s="309">
        <v>84.1155</v>
      </c>
      <c r="F129" s="310">
        <v>0</v>
      </c>
      <c r="G129" s="310">
        <f>F129*E129</f>
        <v>0</v>
      </c>
      <c r="H129" s="310">
        <v>299.77</v>
      </c>
      <c r="I129" s="310">
        <f>ROUND(E129*H129,2)</f>
        <v>25215.3</v>
      </c>
      <c r="J129" s="310">
        <v>165.73000000000002</v>
      </c>
      <c r="K129" s="310">
        <f>ROUND(E129*J129,2)</f>
        <v>13940.46</v>
      </c>
      <c r="L129" s="310">
        <v>21</v>
      </c>
      <c r="M129" s="310">
        <f>G129*(1+L129/100)</f>
        <v>0</v>
      </c>
      <c r="N129" s="308">
        <v>0.01071</v>
      </c>
      <c r="O129" s="308">
        <f>ROUND(E129*N129,5)</f>
        <v>0.90088</v>
      </c>
      <c r="P129" s="308">
        <v>0</v>
      </c>
      <c r="Q129" s="308">
        <f>ROUND(E129*P129,5)</f>
        <v>0</v>
      </c>
      <c r="R129" s="308"/>
      <c r="S129" s="308"/>
      <c r="T129" s="311">
        <v>0.4</v>
      </c>
      <c r="U129" s="308">
        <f>ROUND(E129*T129,2)</f>
        <v>33.65</v>
      </c>
      <c r="V129" s="312"/>
      <c r="W129" s="312"/>
      <c r="X129" s="312"/>
      <c r="Y129" s="312"/>
      <c r="Z129" s="312"/>
      <c r="AA129" s="312"/>
      <c r="AB129" s="312"/>
      <c r="AC129" s="312"/>
      <c r="AD129" s="312"/>
      <c r="AE129" s="312" t="s">
        <v>808</v>
      </c>
      <c r="AF129" s="312"/>
      <c r="AG129" s="312"/>
      <c r="AH129" s="312"/>
      <c r="AI129" s="312"/>
      <c r="AJ129" s="312"/>
      <c r="AK129" s="312"/>
      <c r="AL129" s="312"/>
      <c r="AM129" s="312"/>
      <c r="AN129" s="312"/>
      <c r="AO129" s="312"/>
      <c r="AP129" s="312"/>
      <c r="AQ129" s="312"/>
      <c r="AR129" s="312"/>
      <c r="AS129" s="312"/>
      <c r="AT129" s="312"/>
      <c r="AU129" s="312"/>
      <c r="AV129" s="312"/>
      <c r="AW129" s="312"/>
      <c r="AX129" s="312"/>
      <c r="AY129" s="312"/>
      <c r="AZ129" s="312"/>
      <c r="BA129" s="312"/>
      <c r="BB129" s="312"/>
      <c r="BC129" s="312"/>
      <c r="BD129" s="312"/>
      <c r="BE129" s="312"/>
      <c r="BF129" s="312"/>
      <c r="BG129" s="312"/>
      <c r="BH129" s="312"/>
    </row>
    <row r="130" spans="1:31" ht="10.5">
      <c r="A130" s="316" t="s">
        <v>803</v>
      </c>
      <c r="B130" s="316" t="s">
        <v>545</v>
      </c>
      <c r="C130" s="317" t="s">
        <v>972</v>
      </c>
      <c r="D130" s="318"/>
      <c r="E130" s="319"/>
      <c r="F130" s="320"/>
      <c r="G130" s="320">
        <f>SUMIF(AE131:AE168,"&lt;&gt;NOR",G131:G168)</f>
        <v>0</v>
      </c>
      <c r="H130" s="320"/>
      <c r="I130" s="320">
        <f>SUM(I131:I168)</f>
        <v>1392.52</v>
      </c>
      <c r="J130" s="320"/>
      <c r="K130" s="320">
        <f>SUM(K131:K168)</f>
        <v>164581.97999999998</v>
      </c>
      <c r="L130" s="320"/>
      <c r="M130" s="320">
        <f>SUM(M131:M168)</f>
        <v>0</v>
      </c>
      <c r="N130" s="318"/>
      <c r="O130" s="318">
        <f>SUM(O131:O168)</f>
        <v>0.01287</v>
      </c>
      <c r="P130" s="318"/>
      <c r="Q130" s="318">
        <f>SUM(Q131:Q168)</f>
        <v>0.223</v>
      </c>
      <c r="R130" s="318"/>
      <c r="S130" s="318"/>
      <c r="T130" s="321"/>
      <c r="U130" s="318">
        <f>SUM(U131:U168)</f>
        <v>29.119999999999997</v>
      </c>
      <c r="AE130" s="286" t="s">
        <v>805</v>
      </c>
    </row>
    <row r="131" spans="1:60" ht="11.25" outlineLevel="1">
      <c r="A131" s="306">
        <v>43</v>
      </c>
      <c r="B131" s="306" t="s">
        <v>973</v>
      </c>
      <c r="C131" s="307" t="s">
        <v>974</v>
      </c>
      <c r="D131" s="308" t="s">
        <v>132</v>
      </c>
      <c r="E131" s="309">
        <v>223</v>
      </c>
      <c r="F131" s="310">
        <v>0</v>
      </c>
      <c r="G131" s="310">
        <f aca="true" t="shared" si="5" ref="G131:G136">F131*E131</f>
        <v>0</v>
      </c>
      <c r="H131" s="310">
        <v>5.28</v>
      </c>
      <c r="I131" s="310">
        <f>ROUND(E131*H131,2)</f>
        <v>1177.44</v>
      </c>
      <c r="J131" s="310">
        <v>36.22</v>
      </c>
      <c r="K131" s="310">
        <f>ROUND(E131*J131,2)</f>
        <v>8077.06</v>
      </c>
      <c r="L131" s="310">
        <v>21</v>
      </c>
      <c r="M131" s="310">
        <f>G131*(1+L131/100)</f>
        <v>0</v>
      </c>
      <c r="N131" s="308">
        <v>5E-05</v>
      </c>
      <c r="O131" s="308">
        <f>ROUND(E131*N131,5)</f>
        <v>0.01115</v>
      </c>
      <c r="P131" s="308">
        <v>0.001</v>
      </c>
      <c r="Q131" s="308">
        <f>ROUND(E131*P131,5)</f>
        <v>0.223</v>
      </c>
      <c r="R131" s="308"/>
      <c r="S131" s="308"/>
      <c r="T131" s="311">
        <v>0.097</v>
      </c>
      <c r="U131" s="308">
        <f>ROUND(E131*T131,2)</f>
        <v>21.63</v>
      </c>
      <c r="V131" s="312"/>
      <c r="W131" s="312"/>
      <c r="X131" s="312"/>
      <c r="Y131" s="312"/>
      <c r="Z131" s="312"/>
      <c r="AA131" s="312"/>
      <c r="AB131" s="312"/>
      <c r="AC131" s="312"/>
      <c r="AD131" s="312"/>
      <c r="AE131" s="312" t="s">
        <v>808</v>
      </c>
      <c r="AF131" s="312"/>
      <c r="AG131" s="312"/>
      <c r="AH131" s="312"/>
      <c r="AI131" s="312"/>
      <c r="AJ131" s="312"/>
      <c r="AK131" s="312"/>
      <c r="AL131" s="312"/>
      <c r="AM131" s="312"/>
      <c r="AN131" s="312"/>
      <c r="AO131" s="312"/>
      <c r="AP131" s="312"/>
      <c r="AQ131" s="312"/>
      <c r="AR131" s="312"/>
      <c r="AS131" s="312"/>
      <c r="AT131" s="312"/>
      <c r="AU131" s="312"/>
      <c r="AV131" s="312"/>
      <c r="AW131" s="312"/>
      <c r="AX131" s="312"/>
      <c r="AY131" s="312"/>
      <c r="AZ131" s="312"/>
      <c r="BA131" s="312"/>
      <c r="BB131" s="312"/>
      <c r="BC131" s="312"/>
      <c r="BD131" s="312"/>
      <c r="BE131" s="312"/>
      <c r="BF131" s="312"/>
      <c r="BG131" s="312"/>
      <c r="BH131" s="312"/>
    </row>
    <row r="132" spans="1:60" ht="11.25" outlineLevel="1">
      <c r="A132" s="306"/>
      <c r="B132" s="306"/>
      <c r="C132" s="313" t="s">
        <v>975</v>
      </c>
      <c r="D132" s="314"/>
      <c r="E132" s="315">
        <v>94</v>
      </c>
      <c r="F132" s="310"/>
      <c r="G132" s="310"/>
      <c r="H132" s="310"/>
      <c r="I132" s="310"/>
      <c r="J132" s="310"/>
      <c r="K132" s="310"/>
      <c r="L132" s="310"/>
      <c r="M132" s="310"/>
      <c r="N132" s="308"/>
      <c r="O132" s="308"/>
      <c r="P132" s="308"/>
      <c r="Q132" s="308"/>
      <c r="R132" s="308"/>
      <c r="S132" s="308"/>
      <c r="T132" s="311"/>
      <c r="U132" s="308"/>
      <c r="V132" s="312"/>
      <c r="W132" s="312"/>
      <c r="X132" s="312"/>
      <c r="Y132" s="312"/>
      <c r="Z132" s="312"/>
      <c r="AA132" s="312"/>
      <c r="AB132" s="312"/>
      <c r="AC132" s="312"/>
      <c r="AD132" s="312"/>
      <c r="AE132" s="312" t="s">
        <v>810</v>
      </c>
      <c r="AF132" s="312">
        <v>0</v>
      </c>
      <c r="AG132" s="312"/>
      <c r="AH132" s="312"/>
      <c r="AI132" s="312"/>
      <c r="AJ132" s="312"/>
      <c r="AK132" s="312"/>
      <c r="AL132" s="312"/>
      <c r="AM132" s="312"/>
      <c r="AN132" s="312"/>
      <c r="AO132" s="312"/>
      <c r="AP132" s="312"/>
      <c r="AQ132" s="312"/>
      <c r="AR132" s="312"/>
      <c r="AS132" s="312"/>
      <c r="AT132" s="312"/>
      <c r="AU132" s="312"/>
      <c r="AV132" s="312"/>
      <c r="AW132" s="312"/>
      <c r="AX132" s="312"/>
      <c r="AY132" s="312"/>
      <c r="AZ132" s="312"/>
      <c r="BA132" s="312"/>
      <c r="BB132" s="312"/>
      <c r="BC132" s="312"/>
      <c r="BD132" s="312"/>
      <c r="BE132" s="312"/>
      <c r="BF132" s="312"/>
      <c r="BG132" s="312"/>
      <c r="BH132" s="312"/>
    </row>
    <row r="133" spans="1:60" ht="11.25" outlineLevel="1">
      <c r="A133" s="306"/>
      <c r="B133" s="306"/>
      <c r="C133" s="313" t="s">
        <v>976</v>
      </c>
      <c r="D133" s="314"/>
      <c r="E133" s="315">
        <v>78</v>
      </c>
      <c r="F133" s="310"/>
      <c r="G133" s="310"/>
      <c r="H133" s="310"/>
      <c r="I133" s="310"/>
      <c r="J133" s="310"/>
      <c r="K133" s="310"/>
      <c r="L133" s="310"/>
      <c r="M133" s="310"/>
      <c r="N133" s="308"/>
      <c r="O133" s="308"/>
      <c r="P133" s="308"/>
      <c r="Q133" s="308"/>
      <c r="R133" s="308"/>
      <c r="S133" s="308"/>
      <c r="T133" s="311"/>
      <c r="U133" s="308"/>
      <c r="V133" s="312"/>
      <c r="W133" s="312"/>
      <c r="X133" s="312"/>
      <c r="Y133" s="312"/>
      <c r="Z133" s="312"/>
      <c r="AA133" s="312"/>
      <c r="AB133" s="312"/>
      <c r="AC133" s="312"/>
      <c r="AD133" s="312"/>
      <c r="AE133" s="312" t="s">
        <v>810</v>
      </c>
      <c r="AF133" s="312">
        <v>0</v>
      </c>
      <c r="AG133" s="312"/>
      <c r="AH133" s="312"/>
      <c r="AI133" s="312"/>
      <c r="AJ133" s="312"/>
      <c r="AK133" s="312"/>
      <c r="AL133" s="312"/>
      <c r="AM133" s="312"/>
      <c r="AN133" s="312"/>
      <c r="AO133" s="312"/>
      <c r="AP133" s="312"/>
      <c r="AQ133" s="312"/>
      <c r="AR133" s="312"/>
      <c r="AS133" s="312"/>
      <c r="AT133" s="312"/>
      <c r="AU133" s="312"/>
      <c r="AV133" s="312"/>
      <c r="AW133" s="312"/>
      <c r="AX133" s="312"/>
      <c r="AY133" s="312"/>
      <c r="AZ133" s="312"/>
      <c r="BA133" s="312"/>
      <c r="BB133" s="312"/>
      <c r="BC133" s="312"/>
      <c r="BD133" s="312"/>
      <c r="BE133" s="312"/>
      <c r="BF133" s="312"/>
      <c r="BG133" s="312"/>
      <c r="BH133" s="312"/>
    </row>
    <row r="134" spans="1:60" ht="11.25" outlineLevel="1">
      <c r="A134" s="306"/>
      <c r="B134" s="306"/>
      <c r="C134" s="313" t="s">
        <v>977</v>
      </c>
      <c r="D134" s="314"/>
      <c r="E134" s="315">
        <v>15</v>
      </c>
      <c r="F134" s="310"/>
      <c r="G134" s="310"/>
      <c r="H134" s="310"/>
      <c r="I134" s="310"/>
      <c r="J134" s="310"/>
      <c r="K134" s="310"/>
      <c r="L134" s="310"/>
      <c r="M134" s="310"/>
      <c r="N134" s="308"/>
      <c r="O134" s="308"/>
      <c r="P134" s="308"/>
      <c r="Q134" s="308"/>
      <c r="R134" s="308"/>
      <c r="S134" s="308"/>
      <c r="T134" s="311"/>
      <c r="U134" s="308"/>
      <c r="V134" s="312"/>
      <c r="W134" s="312"/>
      <c r="X134" s="312"/>
      <c r="Y134" s="312"/>
      <c r="Z134" s="312"/>
      <c r="AA134" s="312"/>
      <c r="AB134" s="312"/>
      <c r="AC134" s="312"/>
      <c r="AD134" s="312"/>
      <c r="AE134" s="312" t="s">
        <v>810</v>
      </c>
      <c r="AF134" s="312">
        <v>0</v>
      </c>
      <c r="AG134" s="312"/>
      <c r="AH134" s="312"/>
      <c r="AI134" s="312"/>
      <c r="AJ134" s="312"/>
      <c r="AK134" s="312"/>
      <c r="AL134" s="312"/>
      <c r="AM134" s="312"/>
      <c r="AN134" s="312"/>
      <c r="AO134" s="312"/>
      <c r="AP134" s="312"/>
      <c r="AQ134" s="312"/>
      <c r="AR134" s="312"/>
      <c r="AS134" s="312"/>
      <c r="AT134" s="312"/>
      <c r="AU134" s="312"/>
      <c r="AV134" s="312"/>
      <c r="AW134" s="312"/>
      <c r="AX134" s="312"/>
      <c r="AY134" s="312"/>
      <c r="AZ134" s="312"/>
      <c r="BA134" s="312"/>
      <c r="BB134" s="312"/>
      <c r="BC134" s="312"/>
      <c r="BD134" s="312"/>
      <c r="BE134" s="312"/>
      <c r="BF134" s="312"/>
      <c r="BG134" s="312"/>
      <c r="BH134" s="312"/>
    </row>
    <row r="135" spans="1:60" ht="11.25" outlineLevel="1">
      <c r="A135" s="306"/>
      <c r="B135" s="306"/>
      <c r="C135" s="313" t="s">
        <v>978</v>
      </c>
      <c r="D135" s="314"/>
      <c r="E135" s="315">
        <v>36</v>
      </c>
      <c r="F135" s="310"/>
      <c r="G135" s="310"/>
      <c r="H135" s="310"/>
      <c r="I135" s="310"/>
      <c r="J135" s="310"/>
      <c r="K135" s="310"/>
      <c r="L135" s="310"/>
      <c r="M135" s="310"/>
      <c r="N135" s="308"/>
      <c r="O135" s="308"/>
      <c r="P135" s="308"/>
      <c r="Q135" s="308"/>
      <c r="R135" s="308"/>
      <c r="S135" s="308"/>
      <c r="T135" s="311"/>
      <c r="U135" s="308"/>
      <c r="V135" s="312"/>
      <c r="W135" s="312"/>
      <c r="X135" s="312"/>
      <c r="Y135" s="312"/>
      <c r="Z135" s="312"/>
      <c r="AA135" s="312"/>
      <c r="AB135" s="312"/>
      <c r="AC135" s="312"/>
      <c r="AD135" s="312"/>
      <c r="AE135" s="312" t="s">
        <v>810</v>
      </c>
      <c r="AF135" s="312">
        <v>0</v>
      </c>
      <c r="AG135" s="312"/>
      <c r="AH135" s="312"/>
      <c r="AI135" s="312"/>
      <c r="AJ135" s="312"/>
      <c r="AK135" s="312"/>
      <c r="AL135" s="312"/>
      <c r="AM135" s="312"/>
      <c r="AN135" s="312"/>
      <c r="AO135" s="312"/>
      <c r="AP135" s="312"/>
      <c r="AQ135" s="312"/>
      <c r="AR135" s="312"/>
      <c r="AS135" s="312"/>
      <c r="AT135" s="312"/>
      <c r="AU135" s="312"/>
      <c r="AV135" s="312"/>
      <c r="AW135" s="312"/>
      <c r="AX135" s="312"/>
      <c r="AY135" s="312"/>
      <c r="AZ135" s="312"/>
      <c r="BA135" s="312"/>
      <c r="BB135" s="312"/>
      <c r="BC135" s="312"/>
      <c r="BD135" s="312"/>
      <c r="BE135" s="312"/>
      <c r="BF135" s="312"/>
      <c r="BG135" s="312"/>
      <c r="BH135" s="312"/>
    </row>
    <row r="136" spans="1:60" ht="11.25" outlineLevel="1">
      <c r="A136" s="306">
        <v>44</v>
      </c>
      <c r="B136" s="306" t="s">
        <v>979</v>
      </c>
      <c r="C136" s="307" t="s">
        <v>980</v>
      </c>
      <c r="D136" s="308" t="s">
        <v>128</v>
      </c>
      <c r="E136" s="309">
        <v>4</v>
      </c>
      <c r="F136" s="310">
        <v>0</v>
      </c>
      <c r="G136" s="310">
        <f t="shared" si="5"/>
        <v>0</v>
      </c>
      <c r="H136" s="310">
        <v>53.77</v>
      </c>
      <c r="I136" s="310">
        <f>ROUND(E136*H136,2)</f>
        <v>215.08</v>
      </c>
      <c r="J136" s="310">
        <v>976.23</v>
      </c>
      <c r="K136" s="310">
        <f>ROUND(E136*J136,2)</f>
        <v>3904.92</v>
      </c>
      <c r="L136" s="310">
        <v>21</v>
      </c>
      <c r="M136" s="310">
        <f>G136*(1+L136/100)</f>
        <v>0</v>
      </c>
      <c r="N136" s="308">
        <v>0.00043</v>
      </c>
      <c r="O136" s="308">
        <f>ROUND(E136*N136,5)</f>
        <v>0.00172</v>
      </c>
      <c r="P136" s="308">
        <v>0</v>
      </c>
      <c r="Q136" s="308">
        <f>ROUND(E136*P136,5)</f>
        <v>0</v>
      </c>
      <c r="R136" s="308"/>
      <c r="S136" s="308"/>
      <c r="T136" s="311">
        <v>1.872</v>
      </c>
      <c r="U136" s="308">
        <f>ROUND(E136*T136,2)</f>
        <v>7.49</v>
      </c>
      <c r="V136" s="312"/>
      <c r="W136" s="312"/>
      <c r="X136" s="312"/>
      <c r="Y136" s="312"/>
      <c r="Z136" s="312"/>
      <c r="AA136" s="312"/>
      <c r="AB136" s="312"/>
      <c r="AC136" s="312"/>
      <c r="AD136" s="312"/>
      <c r="AE136" s="312" t="s">
        <v>808</v>
      </c>
      <c r="AF136" s="312"/>
      <c r="AG136" s="312"/>
      <c r="AH136" s="312"/>
      <c r="AI136" s="312"/>
      <c r="AJ136" s="312"/>
      <c r="AK136" s="312"/>
      <c r="AL136" s="312"/>
      <c r="AM136" s="312"/>
      <c r="AN136" s="312"/>
      <c r="AO136" s="312"/>
      <c r="AP136" s="312"/>
      <c r="AQ136" s="312"/>
      <c r="AR136" s="312"/>
      <c r="AS136" s="312"/>
      <c r="AT136" s="312"/>
      <c r="AU136" s="312"/>
      <c r="AV136" s="312"/>
      <c r="AW136" s="312"/>
      <c r="AX136" s="312"/>
      <c r="AY136" s="312"/>
      <c r="AZ136" s="312"/>
      <c r="BA136" s="312"/>
      <c r="BB136" s="312"/>
      <c r="BC136" s="312"/>
      <c r="BD136" s="312"/>
      <c r="BE136" s="312"/>
      <c r="BF136" s="312"/>
      <c r="BG136" s="312"/>
      <c r="BH136" s="312"/>
    </row>
    <row r="137" spans="1:60" ht="11.25" outlineLevel="1">
      <c r="A137" s="306">
        <v>45</v>
      </c>
      <c r="B137" s="306" t="s">
        <v>981</v>
      </c>
      <c r="C137" s="307" t="s">
        <v>982</v>
      </c>
      <c r="D137" s="308" t="s">
        <v>157</v>
      </c>
      <c r="E137" s="309">
        <v>2</v>
      </c>
      <c r="F137" s="310">
        <v>0</v>
      </c>
      <c r="G137" s="310">
        <f>F137*E137</f>
        <v>0</v>
      </c>
      <c r="H137" s="310">
        <v>0</v>
      </c>
      <c r="I137" s="310">
        <f>ROUND(E137*H137,2)</f>
        <v>0</v>
      </c>
      <c r="J137" s="310">
        <v>37500</v>
      </c>
      <c r="K137" s="310">
        <f>ROUND(E137*J137,2)</f>
        <v>75000</v>
      </c>
      <c r="L137" s="310">
        <v>21</v>
      </c>
      <c r="M137" s="310">
        <f>G137*(1+L137/100)</f>
        <v>0</v>
      </c>
      <c r="N137" s="308">
        <v>0</v>
      </c>
      <c r="O137" s="308">
        <f>ROUND(E137*N137,5)</f>
        <v>0</v>
      </c>
      <c r="P137" s="308">
        <v>0</v>
      </c>
      <c r="Q137" s="308">
        <f>ROUND(E137*P137,5)</f>
        <v>0</v>
      </c>
      <c r="R137" s="308"/>
      <c r="S137" s="308"/>
      <c r="T137" s="311">
        <v>0</v>
      </c>
      <c r="U137" s="308">
        <f>ROUND(E137*T137,2)</f>
        <v>0</v>
      </c>
      <c r="V137" s="312"/>
      <c r="W137" s="312"/>
      <c r="X137" s="312"/>
      <c r="Y137" s="312"/>
      <c r="Z137" s="312"/>
      <c r="AA137" s="312"/>
      <c r="AB137" s="312"/>
      <c r="AC137" s="312"/>
      <c r="AD137" s="312"/>
      <c r="AE137" s="312" t="s">
        <v>808</v>
      </c>
      <c r="AF137" s="312"/>
      <c r="AG137" s="312"/>
      <c r="AH137" s="312"/>
      <c r="AI137" s="312"/>
      <c r="AJ137" s="312"/>
      <c r="AK137" s="312"/>
      <c r="AL137" s="312"/>
      <c r="AM137" s="312"/>
      <c r="AN137" s="312"/>
      <c r="AO137" s="312"/>
      <c r="AP137" s="312"/>
      <c r="AQ137" s="312"/>
      <c r="AR137" s="312"/>
      <c r="AS137" s="312"/>
      <c r="AT137" s="312"/>
      <c r="AU137" s="312"/>
      <c r="AV137" s="312"/>
      <c r="AW137" s="312"/>
      <c r="AX137" s="312"/>
      <c r="AY137" s="312"/>
      <c r="AZ137" s="312"/>
      <c r="BA137" s="312"/>
      <c r="BB137" s="312"/>
      <c r="BC137" s="312"/>
      <c r="BD137" s="312"/>
      <c r="BE137" s="312"/>
      <c r="BF137" s="312"/>
      <c r="BG137" s="312"/>
      <c r="BH137" s="312"/>
    </row>
    <row r="138" spans="1:60" ht="11.25" outlineLevel="1">
      <c r="A138" s="306"/>
      <c r="B138" s="306"/>
      <c r="C138" s="322" t="s">
        <v>983</v>
      </c>
      <c r="D138" s="323"/>
      <c r="E138" s="324"/>
      <c r="F138" s="325"/>
      <c r="G138" s="326"/>
      <c r="H138" s="310"/>
      <c r="I138" s="310"/>
      <c r="J138" s="310"/>
      <c r="K138" s="310"/>
      <c r="L138" s="310"/>
      <c r="M138" s="310"/>
      <c r="N138" s="308"/>
      <c r="O138" s="308"/>
      <c r="P138" s="308"/>
      <c r="Q138" s="308"/>
      <c r="R138" s="308"/>
      <c r="S138" s="308"/>
      <c r="T138" s="311"/>
      <c r="U138" s="308"/>
      <c r="V138" s="312"/>
      <c r="W138" s="312"/>
      <c r="X138" s="312"/>
      <c r="Y138" s="312"/>
      <c r="Z138" s="312"/>
      <c r="AA138" s="312"/>
      <c r="AB138" s="312"/>
      <c r="AC138" s="312"/>
      <c r="AD138" s="312"/>
      <c r="AE138" s="312" t="s">
        <v>984</v>
      </c>
      <c r="AF138" s="312"/>
      <c r="AG138" s="312"/>
      <c r="AH138" s="312"/>
      <c r="AI138" s="312"/>
      <c r="AJ138" s="312"/>
      <c r="AK138" s="312"/>
      <c r="AL138" s="312"/>
      <c r="AM138" s="312"/>
      <c r="AN138" s="312"/>
      <c r="AO138" s="312"/>
      <c r="AP138" s="312"/>
      <c r="AQ138" s="312"/>
      <c r="AR138" s="312"/>
      <c r="AS138" s="312"/>
      <c r="AT138" s="312"/>
      <c r="AU138" s="312"/>
      <c r="AV138" s="312"/>
      <c r="AW138" s="312"/>
      <c r="AX138" s="312"/>
      <c r="AY138" s="312"/>
      <c r="AZ138" s="312"/>
      <c r="BA138" s="327" t="str">
        <f aca="true" t="shared" si="6" ref="BA138:BA144">C138</f>
        <v>ocelové dveře pro venkovní použití, kompletizované</v>
      </c>
      <c r="BB138" s="312"/>
      <c r="BC138" s="312"/>
      <c r="BD138" s="312"/>
      <c r="BE138" s="312"/>
      <c r="BF138" s="312"/>
      <c r="BG138" s="312"/>
      <c r="BH138" s="312"/>
    </row>
    <row r="139" spans="1:60" ht="11.25" outlineLevel="1">
      <c r="A139" s="306"/>
      <c r="B139" s="306"/>
      <c r="C139" s="322" t="s">
        <v>985</v>
      </c>
      <c r="D139" s="323"/>
      <c r="E139" s="324"/>
      <c r="F139" s="325"/>
      <c r="G139" s="326"/>
      <c r="H139" s="310"/>
      <c r="I139" s="310"/>
      <c r="J139" s="310"/>
      <c r="K139" s="310"/>
      <c r="L139" s="310"/>
      <c r="M139" s="310"/>
      <c r="N139" s="308"/>
      <c r="O139" s="308"/>
      <c r="P139" s="308"/>
      <c r="Q139" s="308"/>
      <c r="R139" s="308"/>
      <c r="S139" s="308"/>
      <c r="T139" s="311"/>
      <c r="U139" s="308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 t="s">
        <v>984</v>
      </c>
      <c r="AF139" s="312"/>
      <c r="AG139" s="312"/>
      <c r="AH139" s="312"/>
      <c r="AI139" s="312"/>
      <c r="AJ139" s="312"/>
      <c r="AK139" s="312"/>
      <c r="AL139" s="312"/>
      <c r="AM139" s="312"/>
      <c r="AN139" s="312"/>
      <c r="AO139" s="312"/>
      <c r="AP139" s="312"/>
      <c r="AQ139" s="312"/>
      <c r="AR139" s="312"/>
      <c r="AS139" s="312"/>
      <c r="AT139" s="312"/>
      <c r="AU139" s="312"/>
      <c r="AV139" s="312"/>
      <c r="AW139" s="312"/>
      <c r="AX139" s="312"/>
      <c r="AY139" s="312"/>
      <c r="AZ139" s="312"/>
      <c r="BA139" s="327" t="str">
        <f t="shared" si="6"/>
        <v>dvoukřídlově, protipožární</v>
      </c>
      <c r="BB139" s="312"/>
      <c r="BC139" s="312"/>
      <c r="BD139" s="312"/>
      <c r="BE139" s="312"/>
      <c r="BF139" s="312"/>
      <c r="BG139" s="312"/>
      <c r="BH139" s="312"/>
    </row>
    <row r="140" spans="1:60" ht="11.25" outlineLevel="1">
      <c r="A140" s="306"/>
      <c r="B140" s="306"/>
      <c r="C140" s="322" t="s">
        <v>986</v>
      </c>
      <c r="D140" s="323"/>
      <c r="E140" s="324"/>
      <c r="F140" s="325"/>
      <c r="G140" s="326"/>
      <c r="H140" s="310"/>
      <c r="I140" s="310"/>
      <c r="J140" s="310"/>
      <c r="K140" s="310"/>
      <c r="L140" s="310"/>
      <c r="M140" s="310"/>
      <c r="N140" s="308"/>
      <c r="O140" s="308"/>
      <c r="P140" s="308"/>
      <c r="Q140" s="308"/>
      <c r="R140" s="308"/>
      <c r="S140" s="308"/>
      <c r="T140" s="311"/>
      <c r="U140" s="308"/>
      <c r="V140" s="312"/>
      <c r="W140" s="312"/>
      <c r="X140" s="312"/>
      <c r="Y140" s="312"/>
      <c r="Z140" s="312"/>
      <c r="AA140" s="312"/>
      <c r="AB140" s="312"/>
      <c r="AC140" s="312"/>
      <c r="AD140" s="312"/>
      <c r="AE140" s="312" t="s">
        <v>984</v>
      </c>
      <c r="AF140" s="312"/>
      <c r="AG140" s="312"/>
      <c r="AH140" s="312"/>
      <c r="AI140" s="312"/>
      <c r="AJ140" s="312"/>
      <c r="AK140" s="312"/>
      <c r="AL140" s="312"/>
      <c r="AM140" s="312"/>
      <c r="AN140" s="312"/>
      <c r="AO140" s="312"/>
      <c r="AP140" s="312"/>
      <c r="AQ140" s="312"/>
      <c r="AR140" s="312"/>
      <c r="AS140" s="312"/>
      <c r="AT140" s="312"/>
      <c r="AU140" s="312"/>
      <c r="AV140" s="312"/>
      <c r="AW140" s="312"/>
      <c r="AX140" s="312"/>
      <c r="AY140" s="312"/>
      <c r="AZ140" s="312"/>
      <c r="BA140" s="327" t="str">
        <f t="shared" si="6"/>
        <v>včetně ocelové rámové zárubně</v>
      </c>
      <c r="BB140" s="312"/>
      <c r="BC140" s="312"/>
      <c r="BD140" s="312"/>
      <c r="BE140" s="312"/>
      <c r="BF140" s="312"/>
      <c r="BG140" s="312"/>
      <c r="BH140" s="312"/>
    </row>
    <row r="141" spans="1:60" ht="11.25" outlineLevel="1">
      <c r="A141" s="306"/>
      <c r="B141" s="306"/>
      <c r="C141" s="322" t="s">
        <v>987</v>
      </c>
      <c r="D141" s="323"/>
      <c r="E141" s="324"/>
      <c r="F141" s="325"/>
      <c r="G141" s="326"/>
      <c r="H141" s="310"/>
      <c r="I141" s="310"/>
      <c r="J141" s="310"/>
      <c r="K141" s="310"/>
      <c r="L141" s="310"/>
      <c r="M141" s="310"/>
      <c r="N141" s="308"/>
      <c r="O141" s="308"/>
      <c r="P141" s="308"/>
      <c r="Q141" s="308"/>
      <c r="R141" s="308"/>
      <c r="S141" s="308"/>
      <c r="T141" s="311"/>
      <c r="U141" s="308"/>
      <c r="V141" s="312"/>
      <c r="W141" s="312"/>
      <c r="X141" s="312"/>
      <c r="Y141" s="312"/>
      <c r="Z141" s="312"/>
      <c r="AA141" s="312"/>
      <c r="AB141" s="312"/>
      <c r="AC141" s="312"/>
      <c r="AD141" s="312"/>
      <c r="AE141" s="312" t="s">
        <v>984</v>
      </c>
      <c r="AF141" s="312"/>
      <c r="AG141" s="312"/>
      <c r="AH141" s="312"/>
      <c r="AI141" s="312"/>
      <c r="AJ141" s="312"/>
      <c r="AK141" s="312"/>
      <c r="AL141" s="312"/>
      <c r="AM141" s="312"/>
      <c r="AN141" s="312"/>
      <c r="AO141" s="312"/>
      <c r="AP141" s="312"/>
      <c r="AQ141" s="312"/>
      <c r="AR141" s="312"/>
      <c r="AS141" s="312"/>
      <c r="AT141" s="312"/>
      <c r="AU141" s="312"/>
      <c r="AV141" s="312"/>
      <c r="AW141" s="312"/>
      <c r="AX141" s="312"/>
      <c r="AY141" s="312"/>
      <c r="AZ141" s="312"/>
      <c r="BA141" s="327" t="str">
        <f t="shared" si="6"/>
        <v>pasivní křídlo s vnitřní mechanicky překlopnou zástrčí</v>
      </c>
      <c r="BB141" s="312"/>
      <c r="BC141" s="312"/>
      <c r="BD141" s="312"/>
      <c r="BE141" s="312"/>
      <c r="BF141" s="312"/>
      <c r="BG141" s="312"/>
      <c r="BH141" s="312"/>
    </row>
    <row r="142" spans="1:60" ht="11.25" outlineLevel="1">
      <c r="A142" s="306"/>
      <c r="B142" s="306"/>
      <c r="C142" s="322" t="s">
        <v>988</v>
      </c>
      <c r="D142" s="323"/>
      <c r="E142" s="324"/>
      <c r="F142" s="325"/>
      <c r="G142" s="326"/>
      <c r="H142" s="310"/>
      <c r="I142" s="310"/>
      <c r="J142" s="310"/>
      <c r="K142" s="310"/>
      <c r="L142" s="310"/>
      <c r="M142" s="310"/>
      <c r="N142" s="308"/>
      <c r="O142" s="308"/>
      <c r="P142" s="308"/>
      <c r="Q142" s="308"/>
      <c r="R142" s="308"/>
      <c r="S142" s="308"/>
      <c r="T142" s="311"/>
      <c r="U142" s="308"/>
      <c r="V142" s="312"/>
      <c r="W142" s="312"/>
      <c r="X142" s="312"/>
      <c r="Y142" s="312"/>
      <c r="Z142" s="312"/>
      <c r="AA142" s="312"/>
      <c r="AB142" s="312"/>
      <c r="AC142" s="312"/>
      <c r="AD142" s="312"/>
      <c r="AE142" s="312" t="s">
        <v>984</v>
      </c>
      <c r="AF142" s="312"/>
      <c r="AG142" s="312"/>
      <c r="AH142" s="312"/>
      <c r="AI142" s="312"/>
      <c r="AJ142" s="312"/>
      <c r="AK142" s="312"/>
      <c r="AL142" s="312"/>
      <c r="AM142" s="312"/>
      <c r="AN142" s="312"/>
      <c r="AO142" s="312"/>
      <c r="AP142" s="312"/>
      <c r="AQ142" s="312"/>
      <c r="AR142" s="312"/>
      <c r="AS142" s="312"/>
      <c r="AT142" s="312"/>
      <c r="AU142" s="312"/>
      <c r="AV142" s="312"/>
      <c r="AW142" s="312"/>
      <c r="AX142" s="312"/>
      <c r="AY142" s="312"/>
      <c r="AZ142" s="312"/>
      <c r="BA142" s="327" t="str">
        <f t="shared" si="6"/>
        <v>styk křídel překryt těsněnou přiraznicí</v>
      </c>
      <c r="BB142" s="312"/>
      <c r="BC142" s="312"/>
      <c r="BD142" s="312"/>
      <c r="BE142" s="312"/>
      <c r="BF142" s="312"/>
      <c r="BG142" s="312"/>
      <c r="BH142" s="312"/>
    </row>
    <row r="143" spans="1:60" ht="11.25" outlineLevel="1">
      <c r="A143" s="306"/>
      <c r="B143" s="306"/>
      <c r="C143" s="322" t="s">
        <v>989</v>
      </c>
      <c r="D143" s="323"/>
      <c r="E143" s="324"/>
      <c r="F143" s="325"/>
      <c r="G143" s="326"/>
      <c r="H143" s="310"/>
      <c r="I143" s="310"/>
      <c r="J143" s="310"/>
      <c r="K143" s="310"/>
      <c r="L143" s="310"/>
      <c r="M143" s="310"/>
      <c r="N143" s="308"/>
      <c r="O143" s="308"/>
      <c r="P143" s="308"/>
      <c r="Q143" s="308"/>
      <c r="R143" s="308"/>
      <c r="S143" s="308"/>
      <c r="T143" s="311"/>
      <c r="U143" s="308"/>
      <c r="V143" s="312"/>
      <c r="W143" s="312"/>
      <c r="X143" s="312"/>
      <c r="Y143" s="312"/>
      <c r="Z143" s="312"/>
      <c r="AA143" s="312"/>
      <c r="AB143" s="312"/>
      <c r="AC143" s="312"/>
      <c r="AD143" s="312"/>
      <c r="AE143" s="312" t="s">
        <v>984</v>
      </c>
      <c r="AF143" s="312"/>
      <c r="AG143" s="312"/>
      <c r="AH143" s="312"/>
      <c r="AI143" s="312"/>
      <c r="AJ143" s="312"/>
      <c r="AK143" s="312"/>
      <c r="AL143" s="312"/>
      <c r="AM143" s="312"/>
      <c r="AN143" s="312"/>
      <c r="AO143" s="312"/>
      <c r="AP143" s="312"/>
      <c r="AQ143" s="312"/>
      <c r="AR143" s="312"/>
      <c r="AS143" s="312"/>
      <c r="AT143" s="312"/>
      <c r="AU143" s="312"/>
      <c r="AV143" s="312"/>
      <c r="AW143" s="312"/>
      <c r="AX143" s="312"/>
      <c r="AY143" s="312"/>
      <c r="AZ143" s="312"/>
      <c r="BA143" s="327" t="str">
        <f t="shared" si="6"/>
        <v>tři kusy stavitelného závěsu na křídlo</v>
      </c>
      <c r="BB143" s="312"/>
      <c r="BC143" s="312"/>
      <c r="BD143" s="312"/>
      <c r="BE143" s="312"/>
      <c r="BF143" s="312"/>
      <c r="BG143" s="312"/>
      <c r="BH143" s="312"/>
    </row>
    <row r="144" spans="1:60" ht="11.25" outlineLevel="1">
      <c r="A144" s="306"/>
      <c r="B144" s="306"/>
      <c r="C144" s="322" t="s">
        <v>990</v>
      </c>
      <c r="D144" s="323"/>
      <c r="E144" s="324"/>
      <c r="F144" s="325"/>
      <c r="G144" s="326"/>
      <c r="H144" s="310"/>
      <c r="I144" s="310"/>
      <c r="J144" s="310"/>
      <c r="K144" s="310"/>
      <c r="L144" s="310"/>
      <c r="M144" s="310"/>
      <c r="N144" s="308"/>
      <c r="O144" s="308"/>
      <c r="P144" s="308"/>
      <c r="Q144" s="308"/>
      <c r="R144" s="308"/>
      <c r="S144" s="308"/>
      <c r="T144" s="311"/>
      <c r="U144" s="308"/>
      <c r="V144" s="312"/>
      <c r="W144" s="312"/>
      <c r="X144" s="312"/>
      <c r="Y144" s="312"/>
      <c r="Z144" s="312"/>
      <c r="AA144" s="312"/>
      <c r="AB144" s="312"/>
      <c r="AC144" s="312"/>
      <c r="AD144" s="312"/>
      <c r="AE144" s="312" t="s">
        <v>984</v>
      </c>
      <c r="AF144" s="312"/>
      <c r="AG144" s="312"/>
      <c r="AH144" s="312"/>
      <c r="AI144" s="312"/>
      <c r="AJ144" s="312"/>
      <c r="AK144" s="312"/>
      <c r="AL144" s="312"/>
      <c r="AM144" s="312"/>
      <c r="AN144" s="312"/>
      <c r="AO144" s="312"/>
      <c r="AP144" s="312"/>
      <c r="AQ144" s="312"/>
      <c r="AR144" s="312"/>
      <c r="AS144" s="312"/>
      <c r="AT144" s="312"/>
      <c r="AU144" s="312"/>
      <c r="AV144" s="312"/>
      <c r="AW144" s="312"/>
      <c r="AX144" s="312"/>
      <c r="AY144" s="312"/>
      <c r="AZ144" s="312"/>
      <c r="BA144" s="327" t="str">
        <f t="shared" si="6"/>
        <v>požární vložkový zámek</v>
      </c>
      <c r="BB144" s="312"/>
      <c r="BC144" s="312"/>
      <c r="BD144" s="312"/>
      <c r="BE144" s="312"/>
      <c r="BF144" s="312"/>
      <c r="BG144" s="312"/>
      <c r="BH144" s="312"/>
    </row>
    <row r="145" spans="1:60" ht="11.25" outlineLevel="1">
      <c r="A145" s="306">
        <v>46</v>
      </c>
      <c r="B145" s="306" t="s">
        <v>991</v>
      </c>
      <c r="C145" s="307" t="s">
        <v>992</v>
      </c>
      <c r="D145" s="308" t="s">
        <v>157</v>
      </c>
      <c r="E145" s="309">
        <v>1</v>
      </c>
      <c r="F145" s="310">
        <v>0</v>
      </c>
      <c r="G145" s="310">
        <f>F145*E145</f>
        <v>0</v>
      </c>
      <c r="H145" s="310">
        <v>0</v>
      </c>
      <c r="I145" s="310">
        <f>ROUND(E145*H145,2)</f>
        <v>0</v>
      </c>
      <c r="J145" s="310">
        <v>35000</v>
      </c>
      <c r="K145" s="310">
        <f>ROUND(E145*J145,2)</f>
        <v>35000</v>
      </c>
      <c r="L145" s="310">
        <v>21</v>
      </c>
      <c r="M145" s="310">
        <f>G145*(1+L145/100)</f>
        <v>0</v>
      </c>
      <c r="N145" s="308">
        <v>0</v>
      </c>
      <c r="O145" s="308">
        <f>ROUND(E145*N145,5)</f>
        <v>0</v>
      </c>
      <c r="P145" s="308">
        <v>0</v>
      </c>
      <c r="Q145" s="308">
        <f>ROUND(E145*P145,5)</f>
        <v>0</v>
      </c>
      <c r="R145" s="308"/>
      <c r="S145" s="308"/>
      <c r="T145" s="311">
        <v>0</v>
      </c>
      <c r="U145" s="308">
        <f>ROUND(E145*T145,2)</f>
        <v>0</v>
      </c>
      <c r="V145" s="312"/>
      <c r="W145" s="312"/>
      <c r="X145" s="312"/>
      <c r="Y145" s="312"/>
      <c r="Z145" s="312"/>
      <c r="AA145" s="312"/>
      <c r="AB145" s="312"/>
      <c r="AC145" s="312"/>
      <c r="AD145" s="312"/>
      <c r="AE145" s="312" t="s">
        <v>808</v>
      </c>
      <c r="AF145" s="312"/>
      <c r="AG145" s="312"/>
      <c r="AH145" s="312"/>
      <c r="AI145" s="312"/>
      <c r="AJ145" s="312"/>
      <c r="AK145" s="312"/>
      <c r="AL145" s="312"/>
      <c r="AM145" s="312"/>
      <c r="AN145" s="312"/>
      <c r="AO145" s="312"/>
      <c r="AP145" s="312"/>
      <c r="AQ145" s="312"/>
      <c r="AR145" s="312"/>
      <c r="AS145" s="312"/>
      <c r="AT145" s="312"/>
      <c r="AU145" s="312"/>
      <c r="AV145" s="312"/>
      <c r="AW145" s="312"/>
      <c r="AX145" s="312"/>
      <c r="AY145" s="312"/>
      <c r="AZ145" s="312"/>
      <c r="BA145" s="312"/>
      <c r="BB145" s="312"/>
      <c r="BC145" s="312"/>
      <c r="BD145" s="312"/>
      <c r="BE145" s="312"/>
      <c r="BF145" s="312"/>
      <c r="BG145" s="312"/>
      <c r="BH145" s="312"/>
    </row>
    <row r="146" spans="1:60" ht="11.25" outlineLevel="1">
      <c r="A146" s="306"/>
      <c r="B146" s="306"/>
      <c r="C146" s="322" t="s">
        <v>983</v>
      </c>
      <c r="D146" s="323"/>
      <c r="E146" s="324"/>
      <c r="F146" s="325"/>
      <c r="G146" s="326"/>
      <c r="H146" s="310"/>
      <c r="I146" s="310"/>
      <c r="J146" s="310"/>
      <c r="K146" s="310"/>
      <c r="L146" s="310"/>
      <c r="M146" s="310"/>
      <c r="N146" s="308"/>
      <c r="O146" s="308"/>
      <c r="P146" s="308"/>
      <c r="Q146" s="308"/>
      <c r="R146" s="308"/>
      <c r="S146" s="308"/>
      <c r="T146" s="311"/>
      <c r="U146" s="308"/>
      <c r="V146" s="312"/>
      <c r="W146" s="312"/>
      <c r="X146" s="312"/>
      <c r="Y146" s="312"/>
      <c r="Z146" s="312"/>
      <c r="AA146" s="312"/>
      <c r="AB146" s="312"/>
      <c r="AC146" s="312"/>
      <c r="AD146" s="312"/>
      <c r="AE146" s="312" t="s">
        <v>984</v>
      </c>
      <c r="AF146" s="312"/>
      <c r="AG146" s="312"/>
      <c r="AH146" s="312"/>
      <c r="AI146" s="312"/>
      <c r="AJ146" s="312"/>
      <c r="AK146" s="312"/>
      <c r="AL146" s="312"/>
      <c r="AM146" s="312"/>
      <c r="AN146" s="312"/>
      <c r="AO146" s="312"/>
      <c r="AP146" s="312"/>
      <c r="AQ146" s="312"/>
      <c r="AR146" s="312"/>
      <c r="AS146" s="312"/>
      <c r="AT146" s="312"/>
      <c r="AU146" s="312"/>
      <c r="AV146" s="312"/>
      <c r="AW146" s="312"/>
      <c r="AX146" s="312"/>
      <c r="AY146" s="312"/>
      <c r="AZ146" s="312"/>
      <c r="BA146" s="327" t="str">
        <f aca="true" t="shared" si="7" ref="BA146:BA152">C146</f>
        <v>ocelové dveře pro venkovní použití, kompletizované</v>
      </c>
      <c r="BB146" s="312"/>
      <c r="BC146" s="312"/>
      <c r="BD146" s="312"/>
      <c r="BE146" s="312"/>
      <c r="BF146" s="312"/>
      <c r="BG146" s="312"/>
      <c r="BH146" s="312"/>
    </row>
    <row r="147" spans="1:60" ht="11.25" outlineLevel="1">
      <c r="A147" s="306"/>
      <c r="B147" s="306"/>
      <c r="C147" s="322" t="s">
        <v>985</v>
      </c>
      <c r="D147" s="323"/>
      <c r="E147" s="324"/>
      <c r="F147" s="325"/>
      <c r="G147" s="326"/>
      <c r="H147" s="310"/>
      <c r="I147" s="310"/>
      <c r="J147" s="310"/>
      <c r="K147" s="310"/>
      <c r="L147" s="310"/>
      <c r="M147" s="310"/>
      <c r="N147" s="308"/>
      <c r="O147" s="308"/>
      <c r="P147" s="308"/>
      <c r="Q147" s="308"/>
      <c r="R147" s="308"/>
      <c r="S147" s="308"/>
      <c r="T147" s="311"/>
      <c r="U147" s="308"/>
      <c r="V147" s="312"/>
      <c r="W147" s="312"/>
      <c r="X147" s="312"/>
      <c r="Y147" s="312"/>
      <c r="Z147" s="312"/>
      <c r="AA147" s="312"/>
      <c r="AB147" s="312"/>
      <c r="AC147" s="312"/>
      <c r="AD147" s="312"/>
      <c r="AE147" s="312" t="s">
        <v>984</v>
      </c>
      <c r="AF147" s="312"/>
      <c r="AG147" s="312"/>
      <c r="AH147" s="312"/>
      <c r="AI147" s="312"/>
      <c r="AJ147" s="312"/>
      <c r="AK147" s="312"/>
      <c r="AL147" s="312"/>
      <c r="AM147" s="312"/>
      <c r="AN147" s="312"/>
      <c r="AO147" s="312"/>
      <c r="AP147" s="312"/>
      <c r="AQ147" s="312"/>
      <c r="AR147" s="312"/>
      <c r="AS147" s="312"/>
      <c r="AT147" s="312"/>
      <c r="AU147" s="312"/>
      <c r="AV147" s="312"/>
      <c r="AW147" s="312"/>
      <c r="AX147" s="312"/>
      <c r="AY147" s="312"/>
      <c r="AZ147" s="312"/>
      <c r="BA147" s="327" t="str">
        <f t="shared" si="7"/>
        <v>dvoukřídlově, protipožární</v>
      </c>
      <c r="BB147" s="312"/>
      <c r="BC147" s="312"/>
      <c r="BD147" s="312"/>
      <c r="BE147" s="312"/>
      <c r="BF147" s="312"/>
      <c r="BG147" s="312"/>
      <c r="BH147" s="312"/>
    </row>
    <row r="148" spans="1:60" ht="11.25" outlineLevel="1">
      <c r="A148" s="306"/>
      <c r="B148" s="306"/>
      <c r="C148" s="322" t="s">
        <v>986</v>
      </c>
      <c r="D148" s="323"/>
      <c r="E148" s="324"/>
      <c r="F148" s="325"/>
      <c r="G148" s="326"/>
      <c r="H148" s="310"/>
      <c r="I148" s="310"/>
      <c r="J148" s="310"/>
      <c r="K148" s="310"/>
      <c r="L148" s="310"/>
      <c r="M148" s="310"/>
      <c r="N148" s="308"/>
      <c r="O148" s="308"/>
      <c r="P148" s="308"/>
      <c r="Q148" s="308"/>
      <c r="R148" s="308"/>
      <c r="S148" s="308"/>
      <c r="T148" s="311"/>
      <c r="U148" s="308"/>
      <c r="V148" s="312"/>
      <c r="W148" s="312"/>
      <c r="X148" s="312"/>
      <c r="Y148" s="312"/>
      <c r="Z148" s="312"/>
      <c r="AA148" s="312"/>
      <c r="AB148" s="312"/>
      <c r="AC148" s="312"/>
      <c r="AD148" s="312"/>
      <c r="AE148" s="312" t="s">
        <v>984</v>
      </c>
      <c r="AF148" s="312"/>
      <c r="AG148" s="312"/>
      <c r="AH148" s="312"/>
      <c r="AI148" s="312"/>
      <c r="AJ148" s="312"/>
      <c r="AK148" s="312"/>
      <c r="AL148" s="312"/>
      <c r="AM148" s="312"/>
      <c r="AN148" s="312"/>
      <c r="AO148" s="312"/>
      <c r="AP148" s="312"/>
      <c r="AQ148" s="312"/>
      <c r="AR148" s="312"/>
      <c r="AS148" s="312"/>
      <c r="AT148" s="312"/>
      <c r="AU148" s="312"/>
      <c r="AV148" s="312"/>
      <c r="AW148" s="312"/>
      <c r="AX148" s="312"/>
      <c r="AY148" s="312"/>
      <c r="AZ148" s="312"/>
      <c r="BA148" s="327" t="str">
        <f t="shared" si="7"/>
        <v>včetně ocelové rámové zárubně</v>
      </c>
      <c r="BB148" s="312"/>
      <c r="BC148" s="312"/>
      <c r="BD148" s="312"/>
      <c r="BE148" s="312"/>
      <c r="BF148" s="312"/>
      <c r="BG148" s="312"/>
      <c r="BH148" s="312"/>
    </row>
    <row r="149" spans="1:60" ht="11.25" outlineLevel="1">
      <c r="A149" s="306"/>
      <c r="B149" s="306"/>
      <c r="C149" s="322" t="s">
        <v>987</v>
      </c>
      <c r="D149" s="323"/>
      <c r="E149" s="324"/>
      <c r="F149" s="325"/>
      <c r="G149" s="326"/>
      <c r="H149" s="310"/>
      <c r="I149" s="310"/>
      <c r="J149" s="310"/>
      <c r="K149" s="310"/>
      <c r="L149" s="310"/>
      <c r="M149" s="310"/>
      <c r="N149" s="308"/>
      <c r="O149" s="308"/>
      <c r="P149" s="308"/>
      <c r="Q149" s="308"/>
      <c r="R149" s="308"/>
      <c r="S149" s="308"/>
      <c r="T149" s="311"/>
      <c r="U149" s="308"/>
      <c r="V149" s="312"/>
      <c r="W149" s="312"/>
      <c r="X149" s="312"/>
      <c r="Y149" s="312"/>
      <c r="Z149" s="312"/>
      <c r="AA149" s="312"/>
      <c r="AB149" s="312"/>
      <c r="AC149" s="312"/>
      <c r="AD149" s="312"/>
      <c r="AE149" s="312" t="s">
        <v>984</v>
      </c>
      <c r="AF149" s="312"/>
      <c r="AG149" s="312"/>
      <c r="AH149" s="312"/>
      <c r="AI149" s="312"/>
      <c r="AJ149" s="312"/>
      <c r="AK149" s="312"/>
      <c r="AL149" s="312"/>
      <c r="AM149" s="312"/>
      <c r="AN149" s="312"/>
      <c r="AO149" s="312"/>
      <c r="AP149" s="312"/>
      <c r="AQ149" s="312"/>
      <c r="AR149" s="312"/>
      <c r="AS149" s="312"/>
      <c r="AT149" s="312"/>
      <c r="AU149" s="312"/>
      <c r="AV149" s="312"/>
      <c r="AW149" s="312"/>
      <c r="AX149" s="312"/>
      <c r="AY149" s="312"/>
      <c r="AZ149" s="312"/>
      <c r="BA149" s="327" t="str">
        <f t="shared" si="7"/>
        <v>pasivní křídlo s vnitřní mechanicky překlopnou zástrčí</v>
      </c>
      <c r="BB149" s="312"/>
      <c r="BC149" s="312"/>
      <c r="BD149" s="312"/>
      <c r="BE149" s="312"/>
      <c r="BF149" s="312"/>
      <c r="BG149" s="312"/>
      <c r="BH149" s="312"/>
    </row>
    <row r="150" spans="1:60" ht="11.25" outlineLevel="1">
      <c r="A150" s="306"/>
      <c r="B150" s="306"/>
      <c r="C150" s="322" t="s">
        <v>988</v>
      </c>
      <c r="D150" s="323"/>
      <c r="E150" s="324"/>
      <c r="F150" s="325"/>
      <c r="G150" s="326"/>
      <c r="H150" s="310"/>
      <c r="I150" s="310"/>
      <c r="J150" s="310"/>
      <c r="K150" s="310"/>
      <c r="L150" s="310"/>
      <c r="M150" s="310"/>
      <c r="N150" s="308"/>
      <c r="O150" s="308"/>
      <c r="P150" s="308"/>
      <c r="Q150" s="308"/>
      <c r="R150" s="308"/>
      <c r="S150" s="308"/>
      <c r="T150" s="311"/>
      <c r="U150" s="308"/>
      <c r="V150" s="312"/>
      <c r="W150" s="312"/>
      <c r="X150" s="312"/>
      <c r="Y150" s="312"/>
      <c r="Z150" s="312"/>
      <c r="AA150" s="312"/>
      <c r="AB150" s="312"/>
      <c r="AC150" s="312"/>
      <c r="AD150" s="312"/>
      <c r="AE150" s="312" t="s">
        <v>984</v>
      </c>
      <c r="AF150" s="312"/>
      <c r="AG150" s="312"/>
      <c r="AH150" s="312"/>
      <c r="AI150" s="312"/>
      <c r="AJ150" s="312"/>
      <c r="AK150" s="312"/>
      <c r="AL150" s="312"/>
      <c r="AM150" s="312"/>
      <c r="AN150" s="312"/>
      <c r="AO150" s="312"/>
      <c r="AP150" s="312"/>
      <c r="AQ150" s="312"/>
      <c r="AR150" s="312"/>
      <c r="AS150" s="312"/>
      <c r="AT150" s="312"/>
      <c r="AU150" s="312"/>
      <c r="AV150" s="312"/>
      <c r="AW150" s="312"/>
      <c r="AX150" s="312"/>
      <c r="AY150" s="312"/>
      <c r="AZ150" s="312"/>
      <c r="BA150" s="327" t="str">
        <f t="shared" si="7"/>
        <v>styk křídel překryt těsněnou přiraznicí</v>
      </c>
      <c r="BB150" s="312"/>
      <c r="BC150" s="312"/>
      <c r="BD150" s="312"/>
      <c r="BE150" s="312"/>
      <c r="BF150" s="312"/>
      <c r="BG150" s="312"/>
      <c r="BH150" s="312"/>
    </row>
    <row r="151" spans="1:60" ht="11.25" outlineLevel="1">
      <c r="A151" s="306"/>
      <c r="B151" s="306"/>
      <c r="C151" s="322" t="s">
        <v>989</v>
      </c>
      <c r="D151" s="323"/>
      <c r="E151" s="324"/>
      <c r="F151" s="325"/>
      <c r="G151" s="326"/>
      <c r="H151" s="310"/>
      <c r="I151" s="310"/>
      <c r="J151" s="310"/>
      <c r="K151" s="310"/>
      <c r="L151" s="310"/>
      <c r="M151" s="310"/>
      <c r="N151" s="308"/>
      <c r="O151" s="308"/>
      <c r="P151" s="308"/>
      <c r="Q151" s="308"/>
      <c r="R151" s="308"/>
      <c r="S151" s="308"/>
      <c r="T151" s="311"/>
      <c r="U151" s="308"/>
      <c r="V151" s="312"/>
      <c r="W151" s="312"/>
      <c r="X151" s="312"/>
      <c r="Y151" s="312"/>
      <c r="Z151" s="312"/>
      <c r="AA151" s="312"/>
      <c r="AB151" s="312"/>
      <c r="AC151" s="312"/>
      <c r="AD151" s="312"/>
      <c r="AE151" s="312" t="s">
        <v>984</v>
      </c>
      <c r="AF151" s="312"/>
      <c r="AG151" s="312"/>
      <c r="AH151" s="312"/>
      <c r="AI151" s="312"/>
      <c r="AJ151" s="312"/>
      <c r="AK151" s="312"/>
      <c r="AL151" s="312"/>
      <c r="AM151" s="312"/>
      <c r="AN151" s="312"/>
      <c r="AO151" s="312"/>
      <c r="AP151" s="312"/>
      <c r="AQ151" s="312"/>
      <c r="AR151" s="312"/>
      <c r="AS151" s="312"/>
      <c r="AT151" s="312"/>
      <c r="AU151" s="312"/>
      <c r="AV151" s="312"/>
      <c r="AW151" s="312"/>
      <c r="AX151" s="312"/>
      <c r="AY151" s="312"/>
      <c r="AZ151" s="312"/>
      <c r="BA151" s="327" t="str">
        <f t="shared" si="7"/>
        <v>tři kusy stavitelného závěsu na křídlo</v>
      </c>
      <c r="BB151" s="312"/>
      <c r="BC151" s="312"/>
      <c r="BD151" s="312"/>
      <c r="BE151" s="312"/>
      <c r="BF151" s="312"/>
      <c r="BG151" s="312"/>
      <c r="BH151" s="312"/>
    </row>
    <row r="152" spans="1:60" ht="11.25" outlineLevel="1">
      <c r="A152" s="306"/>
      <c r="B152" s="306"/>
      <c r="C152" s="322" t="s">
        <v>990</v>
      </c>
      <c r="D152" s="323"/>
      <c r="E152" s="324"/>
      <c r="F152" s="325"/>
      <c r="G152" s="326"/>
      <c r="H152" s="310"/>
      <c r="I152" s="310"/>
      <c r="J152" s="310"/>
      <c r="K152" s="310"/>
      <c r="L152" s="310"/>
      <c r="M152" s="310"/>
      <c r="N152" s="308"/>
      <c r="O152" s="308"/>
      <c r="P152" s="308"/>
      <c r="Q152" s="308"/>
      <c r="R152" s="308"/>
      <c r="S152" s="308"/>
      <c r="T152" s="311"/>
      <c r="U152" s="308"/>
      <c r="V152" s="312"/>
      <c r="W152" s="312"/>
      <c r="X152" s="312"/>
      <c r="Y152" s="312"/>
      <c r="Z152" s="312"/>
      <c r="AA152" s="312"/>
      <c r="AB152" s="312"/>
      <c r="AC152" s="312"/>
      <c r="AD152" s="312"/>
      <c r="AE152" s="312" t="s">
        <v>984</v>
      </c>
      <c r="AF152" s="312"/>
      <c r="AG152" s="312"/>
      <c r="AH152" s="312"/>
      <c r="AI152" s="312"/>
      <c r="AJ152" s="312"/>
      <c r="AK152" s="312"/>
      <c r="AL152" s="312"/>
      <c r="AM152" s="312"/>
      <c r="AN152" s="312"/>
      <c r="AO152" s="312"/>
      <c r="AP152" s="312"/>
      <c r="AQ152" s="312"/>
      <c r="AR152" s="312"/>
      <c r="AS152" s="312"/>
      <c r="AT152" s="312"/>
      <c r="AU152" s="312"/>
      <c r="AV152" s="312"/>
      <c r="AW152" s="312"/>
      <c r="AX152" s="312"/>
      <c r="AY152" s="312"/>
      <c r="AZ152" s="312"/>
      <c r="BA152" s="327" t="str">
        <f t="shared" si="7"/>
        <v>požární vložkový zámek</v>
      </c>
      <c r="BB152" s="312"/>
      <c r="BC152" s="312"/>
      <c r="BD152" s="312"/>
      <c r="BE152" s="312"/>
      <c r="BF152" s="312"/>
      <c r="BG152" s="312"/>
      <c r="BH152" s="312"/>
    </row>
    <row r="153" spans="1:60" ht="11.25" outlineLevel="1">
      <c r="A153" s="306">
        <v>47</v>
      </c>
      <c r="B153" s="306" t="s">
        <v>993</v>
      </c>
      <c r="C153" s="307" t="s">
        <v>994</v>
      </c>
      <c r="D153" s="308" t="s">
        <v>157</v>
      </c>
      <c r="E153" s="309">
        <v>1</v>
      </c>
      <c r="F153" s="310">
        <v>0</v>
      </c>
      <c r="G153" s="310">
        <f>F153*E153</f>
        <v>0</v>
      </c>
      <c r="H153" s="310">
        <v>0</v>
      </c>
      <c r="I153" s="310">
        <f>ROUND(E153*H153,2)</f>
        <v>0</v>
      </c>
      <c r="J153" s="310">
        <v>17500</v>
      </c>
      <c r="K153" s="310">
        <f>ROUND(E153*J153,2)</f>
        <v>17500</v>
      </c>
      <c r="L153" s="310">
        <v>21</v>
      </c>
      <c r="M153" s="310">
        <f>G153*(1+L153/100)</f>
        <v>0</v>
      </c>
      <c r="N153" s="308">
        <v>0</v>
      </c>
      <c r="O153" s="308">
        <f>ROUND(E153*N153,5)</f>
        <v>0</v>
      </c>
      <c r="P153" s="308">
        <v>0</v>
      </c>
      <c r="Q153" s="308">
        <f>ROUND(E153*P153,5)</f>
        <v>0</v>
      </c>
      <c r="R153" s="308"/>
      <c r="S153" s="308"/>
      <c r="T153" s="311">
        <v>0</v>
      </c>
      <c r="U153" s="308">
        <f>ROUND(E153*T153,2)</f>
        <v>0</v>
      </c>
      <c r="V153" s="312"/>
      <c r="W153" s="312"/>
      <c r="X153" s="312"/>
      <c r="Y153" s="312"/>
      <c r="Z153" s="312"/>
      <c r="AA153" s="312"/>
      <c r="AB153" s="312"/>
      <c r="AC153" s="312"/>
      <c r="AD153" s="312"/>
      <c r="AE153" s="312" t="s">
        <v>808</v>
      </c>
      <c r="AF153" s="312"/>
      <c r="AG153" s="312"/>
      <c r="AH153" s="312"/>
      <c r="AI153" s="312"/>
      <c r="AJ153" s="312"/>
      <c r="AK153" s="312"/>
      <c r="AL153" s="312"/>
      <c r="AM153" s="312"/>
      <c r="AN153" s="312"/>
      <c r="AO153" s="312"/>
      <c r="AP153" s="312"/>
      <c r="AQ153" s="312"/>
      <c r="AR153" s="312"/>
      <c r="AS153" s="312"/>
      <c r="AT153" s="312"/>
      <c r="AU153" s="312"/>
      <c r="AV153" s="312"/>
      <c r="AW153" s="312"/>
      <c r="AX153" s="312"/>
      <c r="AY153" s="312"/>
      <c r="AZ153" s="312"/>
      <c r="BA153" s="312"/>
      <c r="BB153" s="312"/>
      <c r="BC153" s="312"/>
      <c r="BD153" s="312"/>
      <c r="BE153" s="312"/>
      <c r="BF153" s="312"/>
      <c r="BG153" s="312"/>
      <c r="BH153" s="312"/>
    </row>
    <row r="154" spans="1:60" ht="11.25" outlineLevel="1">
      <c r="A154" s="306"/>
      <c r="B154" s="306"/>
      <c r="C154" s="322" t="s">
        <v>983</v>
      </c>
      <c r="D154" s="323"/>
      <c r="E154" s="324"/>
      <c r="F154" s="325"/>
      <c r="G154" s="326"/>
      <c r="H154" s="310"/>
      <c r="I154" s="310"/>
      <c r="J154" s="310"/>
      <c r="K154" s="310"/>
      <c r="L154" s="310"/>
      <c r="M154" s="310"/>
      <c r="N154" s="308"/>
      <c r="O154" s="308"/>
      <c r="P154" s="308"/>
      <c r="Q154" s="308"/>
      <c r="R154" s="308"/>
      <c r="S154" s="308"/>
      <c r="T154" s="311"/>
      <c r="U154" s="308"/>
      <c r="V154" s="312"/>
      <c r="W154" s="312"/>
      <c r="X154" s="312"/>
      <c r="Y154" s="312"/>
      <c r="Z154" s="312"/>
      <c r="AA154" s="312"/>
      <c r="AB154" s="312"/>
      <c r="AC154" s="312"/>
      <c r="AD154" s="312"/>
      <c r="AE154" s="312" t="s">
        <v>984</v>
      </c>
      <c r="AF154" s="312"/>
      <c r="AG154" s="312"/>
      <c r="AH154" s="312"/>
      <c r="AI154" s="312"/>
      <c r="AJ154" s="312"/>
      <c r="AK154" s="312"/>
      <c r="AL154" s="312"/>
      <c r="AM154" s="312"/>
      <c r="AN154" s="312"/>
      <c r="AO154" s="312"/>
      <c r="AP154" s="312"/>
      <c r="AQ154" s="312"/>
      <c r="AR154" s="312"/>
      <c r="AS154" s="312"/>
      <c r="AT154" s="312"/>
      <c r="AU154" s="312"/>
      <c r="AV154" s="312"/>
      <c r="AW154" s="312"/>
      <c r="AX154" s="312"/>
      <c r="AY154" s="312"/>
      <c r="AZ154" s="312"/>
      <c r="BA154" s="327" t="str">
        <f aca="true" t="shared" si="8" ref="BA154:BA160">C154</f>
        <v>ocelové dveře pro venkovní použití, kompletizované</v>
      </c>
      <c r="BB154" s="312"/>
      <c r="BC154" s="312"/>
      <c r="BD154" s="312"/>
      <c r="BE154" s="312"/>
      <c r="BF154" s="312"/>
      <c r="BG154" s="312"/>
      <c r="BH154" s="312"/>
    </row>
    <row r="155" spans="1:60" ht="11.25" outlineLevel="1">
      <c r="A155" s="306"/>
      <c r="B155" s="306"/>
      <c r="C155" s="322" t="s">
        <v>995</v>
      </c>
      <c r="D155" s="323"/>
      <c r="E155" s="324"/>
      <c r="F155" s="325"/>
      <c r="G155" s="326"/>
      <c r="H155" s="310"/>
      <c r="I155" s="310"/>
      <c r="J155" s="310"/>
      <c r="K155" s="310"/>
      <c r="L155" s="310"/>
      <c r="M155" s="310"/>
      <c r="N155" s="308"/>
      <c r="O155" s="308"/>
      <c r="P155" s="308"/>
      <c r="Q155" s="308"/>
      <c r="R155" s="308"/>
      <c r="S155" s="308"/>
      <c r="T155" s="311"/>
      <c r="U155" s="308"/>
      <c r="V155" s="312"/>
      <c r="W155" s="312"/>
      <c r="X155" s="312"/>
      <c r="Y155" s="312"/>
      <c r="Z155" s="312"/>
      <c r="AA155" s="312"/>
      <c r="AB155" s="312"/>
      <c r="AC155" s="312"/>
      <c r="AD155" s="312"/>
      <c r="AE155" s="312" t="s">
        <v>984</v>
      </c>
      <c r="AF155" s="312"/>
      <c r="AG155" s="312"/>
      <c r="AH155" s="312"/>
      <c r="AI155" s="312"/>
      <c r="AJ155" s="312"/>
      <c r="AK155" s="312"/>
      <c r="AL155" s="312"/>
      <c r="AM155" s="312"/>
      <c r="AN155" s="312"/>
      <c r="AO155" s="312"/>
      <c r="AP155" s="312"/>
      <c r="AQ155" s="312"/>
      <c r="AR155" s="312"/>
      <c r="AS155" s="312"/>
      <c r="AT155" s="312"/>
      <c r="AU155" s="312"/>
      <c r="AV155" s="312"/>
      <c r="AW155" s="312"/>
      <c r="AX155" s="312"/>
      <c r="AY155" s="312"/>
      <c r="AZ155" s="312"/>
      <c r="BA155" s="327" t="str">
        <f t="shared" si="8"/>
        <v>jednokřídlové, protipožární</v>
      </c>
      <c r="BB155" s="312"/>
      <c r="BC155" s="312"/>
      <c r="BD155" s="312"/>
      <c r="BE155" s="312"/>
      <c r="BF155" s="312"/>
      <c r="BG155" s="312"/>
      <c r="BH155" s="312"/>
    </row>
    <row r="156" spans="1:60" ht="11.25" outlineLevel="1">
      <c r="A156" s="306"/>
      <c r="B156" s="306"/>
      <c r="C156" s="322" t="s">
        <v>986</v>
      </c>
      <c r="D156" s="323"/>
      <c r="E156" s="324"/>
      <c r="F156" s="325"/>
      <c r="G156" s="326"/>
      <c r="H156" s="310"/>
      <c r="I156" s="310"/>
      <c r="J156" s="310"/>
      <c r="K156" s="310"/>
      <c r="L156" s="310"/>
      <c r="M156" s="310"/>
      <c r="N156" s="308"/>
      <c r="O156" s="308"/>
      <c r="P156" s="308"/>
      <c r="Q156" s="308"/>
      <c r="R156" s="308"/>
      <c r="S156" s="308"/>
      <c r="T156" s="311"/>
      <c r="U156" s="308"/>
      <c r="V156" s="312"/>
      <c r="W156" s="312"/>
      <c r="X156" s="312"/>
      <c r="Y156" s="312"/>
      <c r="Z156" s="312"/>
      <c r="AA156" s="312"/>
      <c r="AB156" s="312"/>
      <c r="AC156" s="312"/>
      <c r="AD156" s="312"/>
      <c r="AE156" s="312" t="s">
        <v>984</v>
      </c>
      <c r="AF156" s="312"/>
      <c r="AG156" s="312"/>
      <c r="AH156" s="312"/>
      <c r="AI156" s="312"/>
      <c r="AJ156" s="312"/>
      <c r="AK156" s="312"/>
      <c r="AL156" s="312"/>
      <c r="AM156" s="312"/>
      <c r="AN156" s="312"/>
      <c r="AO156" s="312"/>
      <c r="AP156" s="312"/>
      <c r="AQ156" s="312"/>
      <c r="AR156" s="312"/>
      <c r="AS156" s="312"/>
      <c r="AT156" s="312"/>
      <c r="AU156" s="312"/>
      <c r="AV156" s="312"/>
      <c r="AW156" s="312"/>
      <c r="AX156" s="312"/>
      <c r="AY156" s="312"/>
      <c r="AZ156" s="312"/>
      <c r="BA156" s="327" t="str">
        <f t="shared" si="8"/>
        <v>včetně ocelové rámové zárubně</v>
      </c>
      <c r="BB156" s="312"/>
      <c r="BC156" s="312"/>
      <c r="BD156" s="312"/>
      <c r="BE156" s="312"/>
      <c r="BF156" s="312"/>
      <c r="BG156" s="312"/>
      <c r="BH156" s="312"/>
    </row>
    <row r="157" spans="1:60" ht="11.25" outlineLevel="1">
      <c r="A157" s="306"/>
      <c r="B157" s="306"/>
      <c r="C157" s="322" t="s">
        <v>987</v>
      </c>
      <c r="D157" s="323"/>
      <c r="E157" s="324"/>
      <c r="F157" s="325"/>
      <c r="G157" s="326"/>
      <c r="H157" s="310"/>
      <c r="I157" s="310"/>
      <c r="J157" s="310"/>
      <c r="K157" s="310"/>
      <c r="L157" s="310"/>
      <c r="M157" s="310"/>
      <c r="N157" s="308"/>
      <c r="O157" s="308"/>
      <c r="P157" s="308"/>
      <c r="Q157" s="308"/>
      <c r="R157" s="308"/>
      <c r="S157" s="308"/>
      <c r="T157" s="311"/>
      <c r="U157" s="308"/>
      <c r="V157" s="312"/>
      <c r="W157" s="312"/>
      <c r="X157" s="312"/>
      <c r="Y157" s="312"/>
      <c r="Z157" s="312"/>
      <c r="AA157" s="312"/>
      <c r="AB157" s="312"/>
      <c r="AC157" s="312"/>
      <c r="AD157" s="312"/>
      <c r="AE157" s="312" t="s">
        <v>984</v>
      </c>
      <c r="AF157" s="312"/>
      <c r="AG157" s="312"/>
      <c r="AH157" s="312"/>
      <c r="AI157" s="312"/>
      <c r="AJ157" s="312"/>
      <c r="AK157" s="312"/>
      <c r="AL157" s="312"/>
      <c r="AM157" s="312"/>
      <c r="AN157" s="312"/>
      <c r="AO157" s="312"/>
      <c r="AP157" s="312"/>
      <c r="AQ157" s="312"/>
      <c r="AR157" s="312"/>
      <c r="AS157" s="312"/>
      <c r="AT157" s="312"/>
      <c r="AU157" s="312"/>
      <c r="AV157" s="312"/>
      <c r="AW157" s="312"/>
      <c r="AX157" s="312"/>
      <c r="AY157" s="312"/>
      <c r="AZ157" s="312"/>
      <c r="BA157" s="327" t="str">
        <f t="shared" si="8"/>
        <v>pasivní křídlo s vnitřní mechanicky překlopnou zástrčí</v>
      </c>
      <c r="BB157" s="312"/>
      <c r="BC157" s="312"/>
      <c r="BD157" s="312"/>
      <c r="BE157" s="312"/>
      <c r="BF157" s="312"/>
      <c r="BG157" s="312"/>
      <c r="BH157" s="312"/>
    </row>
    <row r="158" spans="1:60" ht="11.25" outlineLevel="1">
      <c r="A158" s="306"/>
      <c r="B158" s="306"/>
      <c r="C158" s="322" t="s">
        <v>988</v>
      </c>
      <c r="D158" s="323"/>
      <c r="E158" s="324"/>
      <c r="F158" s="325"/>
      <c r="G158" s="326"/>
      <c r="H158" s="310"/>
      <c r="I158" s="310"/>
      <c r="J158" s="310"/>
      <c r="K158" s="310"/>
      <c r="L158" s="310"/>
      <c r="M158" s="310"/>
      <c r="N158" s="308"/>
      <c r="O158" s="308"/>
      <c r="P158" s="308"/>
      <c r="Q158" s="308"/>
      <c r="R158" s="308"/>
      <c r="S158" s="308"/>
      <c r="T158" s="311"/>
      <c r="U158" s="308"/>
      <c r="V158" s="312"/>
      <c r="W158" s="312"/>
      <c r="X158" s="312"/>
      <c r="Y158" s="312"/>
      <c r="Z158" s="312"/>
      <c r="AA158" s="312"/>
      <c r="AB158" s="312"/>
      <c r="AC158" s="312"/>
      <c r="AD158" s="312"/>
      <c r="AE158" s="312" t="s">
        <v>984</v>
      </c>
      <c r="AF158" s="312"/>
      <c r="AG158" s="312"/>
      <c r="AH158" s="312"/>
      <c r="AI158" s="312"/>
      <c r="AJ158" s="312"/>
      <c r="AK158" s="312"/>
      <c r="AL158" s="312"/>
      <c r="AM158" s="312"/>
      <c r="AN158" s="312"/>
      <c r="AO158" s="312"/>
      <c r="AP158" s="312"/>
      <c r="AQ158" s="312"/>
      <c r="AR158" s="312"/>
      <c r="AS158" s="312"/>
      <c r="AT158" s="312"/>
      <c r="AU158" s="312"/>
      <c r="AV158" s="312"/>
      <c r="AW158" s="312"/>
      <c r="AX158" s="312"/>
      <c r="AY158" s="312"/>
      <c r="AZ158" s="312"/>
      <c r="BA158" s="327" t="str">
        <f t="shared" si="8"/>
        <v>styk křídel překryt těsněnou přiraznicí</v>
      </c>
      <c r="BB158" s="312"/>
      <c r="BC158" s="312"/>
      <c r="BD158" s="312"/>
      <c r="BE158" s="312"/>
      <c r="BF158" s="312"/>
      <c r="BG158" s="312"/>
      <c r="BH158" s="312"/>
    </row>
    <row r="159" spans="1:60" ht="11.25" outlineLevel="1">
      <c r="A159" s="306"/>
      <c r="B159" s="306"/>
      <c r="C159" s="322" t="s">
        <v>989</v>
      </c>
      <c r="D159" s="323"/>
      <c r="E159" s="324"/>
      <c r="F159" s="325"/>
      <c r="G159" s="326"/>
      <c r="H159" s="310"/>
      <c r="I159" s="310"/>
      <c r="J159" s="310"/>
      <c r="K159" s="310"/>
      <c r="L159" s="310"/>
      <c r="M159" s="310"/>
      <c r="N159" s="308"/>
      <c r="O159" s="308"/>
      <c r="P159" s="308"/>
      <c r="Q159" s="308"/>
      <c r="R159" s="308"/>
      <c r="S159" s="308"/>
      <c r="T159" s="311"/>
      <c r="U159" s="308"/>
      <c r="V159" s="312"/>
      <c r="W159" s="312"/>
      <c r="X159" s="312"/>
      <c r="Y159" s="312"/>
      <c r="Z159" s="312"/>
      <c r="AA159" s="312"/>
      <c r="AB159" s="312"/>
      <c r="AC159" s="312"/>
      <c r="AD159" s="312"/>
      <c r="AE159" s="312" t="s">
        <v>984</v>
      </c>
      <c r="AF159" s="312"/>
      <c r="AG159" s="312"/>
      <c r="AH159" s="312"/>
      <c r="AI159" s="312"/>
      <c r="AJ159" s="312"/>
      <c r="AK159" s="312"/>
      <c r="AL159" s="312"/>
      <c r="AM159" s="312"/>
      <c r="AN159" s="312"/>
      <c r="AO159" s="312"/>
      <c r="AP159" s="312"/>
      <c r="AQ159" s="312"/>
      <c r="AR159" s="312"/>
      <c r="AS159" s="312"/>
      <c r="AT159" s="312"/>
      <c r="AU159" s="312"/>
      <c r="AV159" s="312"/>
      <c r="AW159" s="312"/>
      <c r="AX159" s="312"/>
      <c r="AY159" s="312"/>
      <c r="AZ159" s="312"/>
      <c r="BA159" s="327" t="str">
        <f t="shared" si="8"/>
        <v>tři kusy stavitelného závěsu na křídlo</v>
      </c>
      <c r="BB159" s="312"/>
      <c r="BC159" s="312"/>
      <c r="BD159" s="312"/>
      <c r="BE159" s="312"/>
      <c r="BF159" s="312"/>
      <c r="BG159" s="312"/>
      <c r="BH159" s="312"/>
    </row>
    <row r="160" spans="1:60" ht="11.25" outlineLevel="1">
      <c r="A160" s="306"/>
      <c r="B160" s="306"/>
      <c r="C160" s="322" t="s">
        <v>990</v>
      </c>
      <c r="D160" s="323"/>
      <c r="E160" s="324"/>
      <c r="F160" s="325"/>
      <c r="G160" s="326"/>
      <c r="H160" s="310"/>
      <c r="I160" s="310"/>
      <c r="J160" s="310"/>
      <c r="K160" s="310"/>
      <c r="L160" s="310"/>
      <c r="M160" s="310"/>
      <c r="N160" s="308"/>
      <c r="O160" s="308"/>
      <c r="P160" s="308"/>
      <c r="Q160" s="308"/>
      <c r="R160" s="308"/>
      <c r="S160" s="308"/>
      <c r="T160" s="311"/>
      <c r="U160" s="308"/>
      <c r="V160" s="312"/>
      <c r="W160" s="312"/>
      <c r="X160" s="312"/>
      <c r="Y160" s="312"/>
      <c r="Z160" s="312"/>
      <c r="AA160" s="312"/>
      <c r="AB160" s="312"/>
      <c r="AC160" s="312"/>
      <c r="AD160" s="312"/>
      <c r="AE160" s="312" t="s">
        <v>984</v>
      </c>
      <c r="AF160" s="312"/>
      <c r="AG160" s="312"/>
      <c r="AH160" s="312"/>
      <c r="AI160" s="312"/>
      <c r="AJ160" s="312"/>
      <c r="AK160" s="312"/>
      <c r="AL160" s="312"/>
      <c r="AM160" s="312"/>
      <c r="AN160" s="312"/>
      <c r="AO160" s="312"/>
      <c r="AP160" s="312"/>
      <c r="AQ160" s="312"/>
      <c r="AR160" s="312"/>
      <c r="AS160" s="312"/>
      <c r="AT160" s="312"/>
      <c r="AU160" s="312"/>
      <c r="AV160" s="312"/>
      <c r="AW160" s="312"/>
      <c r="AX160" s="312"/>
      <c r="AY160" s="312"/>
      <c r="AZ160" s="312"/>
      <c r="BA160" s="327" t="str">
        <f t="shared" si="8"/>
        <v>požární vložkový zámek</v>
      </c>
      <c r="BB160" s="312"/>
      <c r="BC160" s="312"/>
      <c r="BD160" s="312"/>
      <c r="BE160" s="312"/>
      <c r="BF160" s="312"/>
      <c r="BG160" s="312"/>
      <c r="BH160" s="312"/>
    </row>
    <row r="161" spans="1:60" ht="11.25" outlineLevel="1">
      <c r="A161" s="306">
        <v>48</v>
      </c>
      <c r="B161" s="306" t="s">
        <v>996</v>
      </c>
      <c r="C161" s="307" t="s">
        <v>997</v>
      </c>
      <c r="D161" s="308" t="s">
        <v>157</v>
      </c>
      <c r="E161" s="309">
        <v>2</v>
      </c>
      <c r="F161" s="310">
        <v>0</v>
      </c>
      <c r="G161" s="310">
        <f>F161*E161</f>
        <v>0</v>
      </c>
      <c r="H161" s="310">
        <v>0</v>
      </c>
      <c r="I161" s="310">
        <f>ROUND(E161*H161,2)</f>
        <v>0</v>
      </c>
      <c r="J161" s="310">
        <v>6500</v>
      </c>
      <c r="K161" s="310">
        <f>ROUND(E161*J161,2)</f>
        <v>13000</v>
      </c>
      <c r="L161" s="310">
        <v>21</v>
      </c>
      <c r="M161" s="310">
        <f>G161*(1+L161/100)</f>
        <v>0</v>
      </c>
      <c r="N161" s="308">
        <v>0</v>
      </c>
      <c r="O161" s="308">
        <f>ROUND(E161*N161,5)</f>
        <v>0</v>
      </c>
      <c r="P161" s="308">
        <v>0</v>
      </c>
      <c r="Q161" s="308">
        <f>ROUND(E161*P161,5)</f>
        <v>0</v>
      </c>
      <c r="R161" s="308"/>
      <c r="S161" s="308"/>
      <c r="T161" s="311">
        <v>0</v>
      </c>
      <c r="U161" s="308">
        <f>ROUND(E161*T161,2)</f>
        <v>0</v>
      </c>
      <c r="V161" s="312"/>
      <c r="W161" s="312"/>
      <c r="X161" s="312"/>
      <c r="Y161" s="312"/>
      <c r="Z161" s="312"/>
      <c r="AA161" s="312"/>
      <c r="AB161" s="312"/>
      <c r="AC161" s="312"/>
      <c r="AD161" s="312"/>
      <c r="AE161" s="312" t="s">
        <v>808</v>
      </c>
      <c r="AF161" s="312"/>
      <c r="AG161" s="312"/>
      <c r="AH161" s="312"/>
      <c r="AI161" s="312"/>
      <c r="AJ161" s="312"/>
      <c r="AK161" s="312"/>
      <c r="AL161" s="312"/>
      <c r="AM161" s="312"/>
      <c r="AN161" s="312"/>
      <c r="AO161" s="312"/>
      <c r="AP161" s="312"/>
      <c r="AQ161" s="312"/>
      <c r="AR161" s="312"/>
      <c r="AS161" s="312"/>
      <c r="AT161" s="312"/>
      <c r="AU161" s="312"/>
      <c r="AV161" s="312"/>
      <c r="AW161" s="312"/>
      <c r="AX161" s="312"/>
      <c r="AY161" s="312"/>
      <c r="AZ161" s="312"/>
      <c r="BA161" s="312"/>
      <c r="BB161" s="312"/>
      <c r="BC161" s="312"/>
      <c r="BD161" s="312"/>
      <c r="BE161" s="312"/>
      <c r="BF161" s="312"/>
      <c r="BG161" s="312"/>
      <c r="BH161" s="312"/>
    </row>
    <row r="162" spans="1:60" ht="11.25" outlineLevel="1">
      <c r="A162" s="306"/>
      <c r="B162" s="306"/>
      <c r="C162" s="322" t="s">
        <v>998</v>
      </c>
      <c r="D162" s="323"/>
      <c r="E162" s="324"/>
      <c r="F162" s="325"/>
      <c r="G162" s="326"/>
      <c r="H162" s="310"/>
      <c r="I162" s="310"/>
      <c r="J162" s="310"/>
      <c r="K162" s="310"/>
      <c r="L162" s="310"/>
      <c r="M162" s="310"/>
      <c r="N162" s="308"/>
      <c r="O162" s="308"/>
      <c r="P162" s="308"/>
      <c r="Q162" s="308"/>
      <c r="R162" s="308"/>
      <c r="S162" s="308"/>
      <c r="T162" s="311"/>
      <c r="U162" s="308"/>
      <c r="V162" s="312"/>
      <c r="W162" s="312"/>
      <c r="X162" s="312"/>
      <c r="Y162" s="312"/>
      <c r="Z162" s="312"/>
      <c r="AA162" s="312"/>
      <c r="AB162" s="312"/>
      <c r="AC162" s="312"/>
      <c r="AD162" s="312"/>
      <c r="AE162" s="312" t="s">
        <v>984</v>
      </c>
      <c r="AF162" s="312"/>
      <c r="AG162" s="312"/>
      <c r="AH162" s="312"/>
      <c r="AI162" s="312"/>
      <c r="AJ162" s="312"/>
      <c r="AK162" s="312"/>
      <c r="AL162" s="312"/>
      <c r="AM162" s="312"/>
      <c r="AN162" s="312"/>
      <c r="AO162" s="312"/>
      <c r="AP162" s="312"/>
      <c r="AQ162" s="312"/>
      <c r="AR162" s="312"/>
      <c r="AS162" s="312"/>
      <c r="AT162" s="312"/>
      <c r="AU162" s="312"/>
      <c r="AV162" s="312"/>
      <c r="AW162" s="312"/>
      <c r="AX162" s="312"/>
      <c r="AY162" s="312"/>
      <c r="AZ162" s="312"/>
      <c r="BA162" s="327" t="str">
        <f>C162</f>
        <v>dodávka v kompletizovaném provedení</v>
      </c>
      <c r="BB162" s="312"/>
      <c r="BC162" s="312"/>
      <c r="BD162" s="312"/>
      <c r="BE162" s="312"/>
      <c r="BF162" s="312"/>
      <c r="BG162" s="312"/>
      <c r="BH162" s="312"/>
    </row>
    <row r="163" spans="1:60" ht="11.25" outlineLevel="1">
      <c r="A163" s="306">
        <v>49</v>
      </c>
      <c r="B163" s="306" t="s">
        <v>999</v>
      </c>
      <c r="C163" s="307" t="s">
        <v>1000</v>
      </c>
      <c r="D163" s="308" t="s">
        <v>157</v>
      </c>
      <c r="E163" s="309">
        <v>2</v>
      </c>
      <c r="F163" s="310">
        <v>0</v>
      </c>
      <c r="G163" s="310">
        <f>F163*E163</f>
        <v>0</v>
      </c>
      <c r="H163" s="310">
        <v>0</v>
      </c>
      <c r="I163" s="310">
        <f>ROUND(E163*H163,2)</f>
        <v>0</v>
      </c>
      <c r="J163" s="310">
        <v>2500</v>
      </c>
      <c r="K163" s="310">
        <f>ROUND(E163*J163,2)</f>
        <v>5000</v>
      </c>
      <c r="L163" s="310">
        <v>21</v>
      </c>
      <c r="M163" s="310">
        <f>G163*(1+L163/100)</f>
        <v>0</v>
      </c>
      <c r="N163" s="308">
        <v>0</v>
      </c>
      <c r="O163" s="308">
        <f>ROUND(E163*N163,5)</f>
        <v>0</v>
      </c>
      <c r="P163" s="308">
        <v>0</v>
      </c>
      <c r="Q163" s="308">
        <f>ROUND(E163*P163,5)</f>
        <v>0</v>
      </c>
      <c r="R163" s="308"/>
      <c r="S163" s="308"/>
      <c r="T163" s="311">
        <v>0</v>
      </c>
      <c r="U163" s="308">
        <f>ROUND(E163*T163,2)</f>
        <v>0</v>
      </c>
      <c r="V163" s="312"/>
      <c r="W163" s="312"/>
      <c r="X163" s="312"/>
      <c r="Y163" s="312"/>
      <c r="Z163" s="312"/>
      <c r="AA163" s="312"/>
      <c r="AB163" s="312"/>
      <c r="AC163" s="312"/>
      <c r="AD163" s="312"/>
      <c r="AE163" s="312" t="s">
        <v>808</v>
      </c>
      <c r="AF163" s="312"/>
      <c r="AG163" s="312"/>
      <c r="AH163" s="312"/>
      <c r="AI163" s="312"/>
      <c r="AJ163" s="312"/>
      <c r="AK163" s="312"/>
      <c r="AL163" s="312"/>
      <c r="AM163" s="312"/>
      <c r="AN163" s="312"/>
      <c r="AO163" s="312"/>
      <c r="AP163" s="312"/>
      <c r="AQ163" s="312"/>
      <c r="AR163" s="312"/>
      <c r="AS163" s="312"/>
      <c r="AT163" s="312"/>
      <c r="AU163" s="312"/>
      <c r="AV163" s="312"/>
      <c r="AW163" s="312"/>
      <c r="AX163" s="312"/>
      <c r="AY163" s="312"/>
      <c r="AZ163" s="312"/>
      <c r="BA163" s="312"/>
      <c r="BB163" s="312"/>
      <c r="BC163" s="312"/>
      <c r="BD163" s="312"/>
      <c r="BE163" s="312"/>
      <c r="BF163" s="312"/>
      <c r="BG163" s="312"/>
      <c r="BH163" s="312"/>
    </row>
    <row r="164" spans="1:60" ht="11.25" outlineLevel="1">
      <c r="A164" s="306"/>
      <c r="B164" s="306"/>
      <c r="C164" s="322" t="s">
        <v>998</v>
      </c>
      <c r="D164" s="323"/>
      <c r="E164" s="324"/>
      <c r="F164" s="325"/>
      <c r="G164" s="326"/>
      <c r="H164" s="310"/>
      <c r="I164" s="310"/>
      <c r="J164" s="310"/>
      <c r="K164" s="310"/>
      <c r="L164" s="310"/>
      <c r="M164" s="310"/>
      <c r="N164" s="308"/>
      <c r="O164" s="308"/>
      <c r="P164" s="308"/>
      <c r="Q164" s="308"/>
      <c r="R164" s="308"/>
      <c r="S164" s="308"/>
      <c r="T164" s="311"/>
      <c r="U164" s="308"/>
      <c r="V164" s="312"/>
      <c r="W164" s="312"/>
      <c r="X164" s="312"/>
      <c r="Y164" s="312"/>
      <c r="Z164" s="312"/>
      <c r="AA164" s="312"/>
      <c r="AB164" s="312"/>
      <c r="AC164" s="312"/>
      <c r="AD164" s="312"/>
      <c r="AE164" s="312" t="s">
        <v>984</v>
      </c>
      <c r="AF164" s="312"/>
      <c r="AG164" s="312"/>
      <c r="AH164" s="312"/>
      <c r="AI164" s="312"/>
      <c r="AJ164" s="312"/>
      <c r="AK164" s="312"/>
      <c r="AL164" s="312"/>
      <c r="AM164" s="312"/>
      <c r="AN164" s="312"/>
      <c r="AO164" s="312"/>
      <c r="AP164" s="312"/>
      <c r="AQ164" s="312"/>
      <c r="AR164" s="312"/>
      <c r="AS164" s="312"/>
      <c r="AT164" s="312"/>
      <c r="AU164" s="312"/>
      <c r="AV164" s="312"/>
      <c r="AW164" s="312"/>
      <c r="AX164" s="312"/>
      <c r="AY164" s="312"/>
      <c r="AZ164" s="312"/>
      <c r="BA164" s="327" t="str">
        <f>C164</f>
        <v>dodávka v kompletizovaném provedení</v>
      </c>
      <c r="BB164" s="312"/>
      <c r="BC164" s="312"/>
      <c r="BD164" s="312"/>
      <c r="BE164" s="312"/>
      <c r="BF164" s="312"/>
      <c r="BG164" s="312"/>
      <c r="BH164" s="312"/>
    </row>
    <row r="165" spans="1:60" ht="22.5" outlineLevel="1">
      <c r="A165" s="306">
        <v>50</v>
      </c>
      <c r="B165" s="306" t="s">
        <v>1001</v>
      </c>
      <c r="C165" s="307" t="s">
        <v>1002</v>
      </c>
      <c r="D165" s="308" t="s">
        <v>157</v>
      </c>
      <c r="E165" s="309">
        <v>1</v>
      </c>
      <c r="F165" s="310">
        <v>0</v>
      </c>
      <c r="G165" s="310">
        <f>F165*E165</f>
        <v>0</v>
      </c>
      <c r="H165" s="310">
        <v>0</v>
      </c>
      <c r="I165" s="310">
        <f>ROUND(E165*H165,2)</f>
        <v>0</v>
      </c>
      <c r="J165" s="310">
        <v>2750</v>
      </c>
      <c r="K165" s="310">
        <f>ROUND(E165*J165,2)</f>
        <v>2750</v>
      </c>
      <c r="L165" s="310">
        <v>21</v>
      </c>
      <c r="M165" s="310">
        <f>G165*(1+L165/100)</f>
        <v>0</v>
      </c>
      <c r="N165" s="308">
        <v>0</v>
      </c>
      <c r="O165" s="308">
        <f>ROUND(E165*N165,5)</f>
        <v>0</v>
      </c>
      <c r="P165" s="308">
        <v>0</v>
      </c>
      <c r="Q165" s="308">
        <f>ROUND(E165*P165,5)</f>
        <v>0</v>
      </c>
      <c r="R165" s="308"/>
      <c r="S165" s="308"/>
      <c r="T165" s="311">
        <v>0</v>
      </c>
      <c r="U165" s="308">
        <f>ROUND(E165*T165,2)</f>
        <v>0</v>
      </c>
      <c r="V165" s="312"/>
      <c r="W165" s="312"/>
      <c r="X165" s="312"/>
      <c r="Y165" s="312"/>
      <c r="Z165" s="312"/>
      <c r="AA165" s="312"/>
      <c r="AB165" s="312"/>
      <c r="AC165" s="312"/>
      <c r="AD165" s="312"/>
      <c r="AE165" s="312" t="s">
        <v>808</v>
      </c>
      <c r="AF165" s="312"/>
      <c r="AG165" s="312"/>
      <c r="AH165" s="312"/>
      <c r="AI165" s="312"/>
      <c r="AJ165" s="312"/>
      <c r="AK165" s="312"/>
      <c r="AL165" s="312"/>
      <c r="AM165" s="312"/>
      <c r="AN165" s="312"/>
      <c r="AO165" s="312"/>
      <c r="AP165" s="312"/>
      <c r="AQ165" s="312"/>
      <c r="AR165" s="312"/>
      <c r="AS165" s="312"/>
      <c r="AT165" s="312"/>
      <c r="AU165" s="312"/>
      <c r="AV165" s="312"/>
      <c r="AW165" s="312"/>
      <c r="AX165" s="312"/>
      <c r="AY165" s="312"/>
      <c r="AZ165" s="312"/>
      <c r="BA165" s="312"/>
      <c r="BB165" s="312"/>
      <c r="BC165" s="312"/>
      <c r="BD165" s="312"/>
      <c r="BE165" s="312"/>
      <c r="BF165" s="312"/>
      <c r="BG165" s="312"/>
      <c r="BH165" s="312"/>
    </row>
    <row r="166" spans="1:60" ht="22.5" outlineLevel="1">
      <c r="A166" s="306">
        <v>51</v>
      </c>
      <c r="B166" s="306" t="s">
        <v>1003</v>
      </c>
      <c r="C166" s="307" t="s">
        <v>1004</v>
      </c>
      <c r="D166" s="308" t="s">
        <v>157</v>
      </c>
      <c r="E166" s="309">
        <v>1</v>
      </c>
      <c r="F166" s="310">
        <v>0</v>
      </c>
      <c r="G166" s="310">
        <f>F166*E166</f>
        <v>0</v>
      </c>
      <c r="H166" s="310">
        <v>0</v>
      </c>
      <c r="I166" s="310">
        <f>ROUND(E166*H166,2)</f>
        <v>0</v>
      </c>
      <c r="J166" s="310">
        <v>3450</v>
      </c>
      <c r="K166" s="310">
        <f>ROUND(E166*J166,2)</f>
        <v>3450</v>
      </c>
      <c r="L166" s="310">
        <v>21</v>
      </c>
      <c r="M166" s="310">
        <f>G166*(1+L166/100)</f>
        <v>0</v>
      </c>
      <c r="N166" s="308">
        <v>0</v>
      </c>
      <c r="O166" s="308">
        <f>ROUND(E166*N166,5)</f>
        <v>0</v>
      </c>
      <c r="P166" s="308">
        <v>0</v>
      </c>
      <c r="Q166" s="308">
        <f>ROUND(E166*P166,5)</f>
        <v>0</v>
      </c>
      <c r="R166" s="308"/>
      <c r="S166" s="308"/>
      <c r="T166" s="311">
        <v>0</v>
      </c>
      <c r="U166" s="308">
        <f>ROUND(E166*T166,2)</f>
        <v>0</v>
      </c>
      <c r="V166" s="312"/>
      <c r="W166" s="312"/>
      <c r="X166" s="312"/>
      <c r="Y166" s="312"/>
      <c r="Z166" s="312"/>
      <c r="AA166" s="312"/>
      <c r="AB166" s="312"/>
      <c r="AC166" s="312"/>
      <c r="AD166" s="312"/>
      <c r="AE166" s="312" t="s">
        <v>808</v>
      </c>
      <c r="AF166" s="312"/>
      <c r="AG166" s="312"/>
      <c r="AH166" s="312"/>
      <c r="AI166" s="312"/>
      <c r="AJ166" s="312"/>
      <c r="AK166" s="312"/>
      <c r="AL166" s="312"/>
      <c r="AM166" s="312"/>
      <c r="AN166" s="312"/>
      <c r="AO166" s="312"/>
      <c r="AP166" s="312"/>
      <c r="AQ166" s="312"/>
      <c r="AR166" s="312"/>
      <c r="AS166" s="312"/>
      <c r="AT166" s="312"/>
      <c r="AU166" s="312"/>
      <c r="AV166" s="312"/>
      <c r="AW166" s="312"/>
      <c r="AX166" s="312"/>
      <c r="AY166" s="312"/>
      <c r="AZ166" s="312"/>
      <c r="BA166" s="312"/>
      <c r="BB166" s="312"/>
      <c r="BC166" s="312"/>
      <c r="BD166" s="312"/>
      <c r="BE166" s="312"/>
      <c r="BF166" s="312"/>
      <c r="BG166" s="312"/>
      <c r="BH166" s="312"/>
    </row>
    <row r="167" spans="1:60" ht="11.25" outlineLevel="1">
      <c r="A167" s="306"/>
      <c r="B167" s="306"/>
      <c r="C167" s="322" t="s">
        <v>998</v>
      </c>
      <c r="D167" s="323"/>
      <c r="E167" s="324"/>
      <c r="F167" s="325"/>
      <c r="G167" s="326"/>
      <c r="H167" s="310"/>
      <c r="I167" s="310"/>
      <c r="J167" s="310"/>
      <c r="K167" s="310"/>
      <c r="L167" s="310"/>
      <c r="M167" s="310"/>
      <c r="N167" s="308"/>
      <c r="O167" s="308"/>
      <c r="P167" s="308"/>
      <c r="Q167" s="308"/>
      <c r="R167" s="308"/>
      <c r="S167" s="308"/>
      <c r="T167" s="311"/>
      <c r="U167" s="308"/>
      <c r="V167" s="312"/>
      <c r="W167" s="312"/>
      <c r="X167" s="312"/>
      <c r="Y167" s="312"/>
      <c r="Z167" s="312"/>
      <c r="AA167" s="312"/>
      <c r="AB167" s="312"/>
      <c r="AC167" s="312"/>
      <c r="AD167" s="312"/>
      <c r="AE167" s="312" t="s">
        <v>984</v>
      </c>
      <c r="AF167" s="312"/>
      <c r="AG167" s="312"/>
      <c r="AH167" s="312"/>
      <c r="AI167" s="312"/>
      <c r="AJ167" s="312"/>
      <c r="AK167" s="312"/>
      <c r="AL167" s="312"/>
      <c r="AM167" s="312"/>
      <c r="AN167" s="312"/>
      <c r="AO167" s="312"/>
      <c r="AP167" s="312"/>
      <c r="AQ167" s="312"/>
      <c r="AR167" s="312"/>
      <c r="AS167" s="312"/>
      <c r="AT167" s="312"/>
      <c r="AU167" s="312"/>
      <c r="AV167" s="312"/>
      <c r="AW167" s="312"/>
      <c r="AX167" s="312"/>
      <c r="AY167" s="312"/>
      <c r="AZ167" s="312"/>
      <c r="BA167" s="327" t="str">
        <f>C167</f>
        <v>dodávka v kompletizovaném provedení</v>
      </c>
      <c r="BB167" s="312"/>
      <c r="BC167" s="312"/>
      <c r="BD167" s="312"/>
      <c r="BE167" s="312"/>
      <c r="BF167" s="312"/>
      <c r="BG167" s="312"/>
      <c r="BH167" s="312"/>
    </row>
    <row r="168" spans="1:60" ht="22.5" outlineLevel="1">
      <c r="A168" s="306">
        <v>52</v>
      </c>
      <c r="B168" s="306" t="s">
        <v>1005</v>
      </c>
      <c r="C168" s="307" t="s">
        <v>1006</v>
      </c>
      <c r="D168" s="308" t="s">
        <v>128</v>
      </c>
      <c r="E168" s="309">
        <v>4</v>
      </c>
      <c r="F168" s="310">
        <v>0</v>
      </c>
      <c r="G168" s="310">
        <f>F168*E168</f>
        <v>0</v>
      </c>
      <c r="H168" s="310">
        <v>0</v>
      </c>
      <c r="I168" s="310">
        <f>ROUND(E168*H168,2)</f>
        <v>0</v>
      </c>
      <c r="J168" s="310">
        <v>225</v>
      </c>
      <c r="K168" s="310">
        <f>ROUND(E168*J168,2)</f>
        <v>900</v>
      </c>
      <c r="L168" s="310">
        <v>21</v>
      </c>
      <c r="M168" s="310">
        <f>G168*(1+L168/100)</f>
        <v>0</v>
      </c>
      <c r="N168" s="308">
        <v>0</v>
      </c>
      <c r="O168" s="308">
        <f>ROUND(E168*N168,5)</f>
        <v>0</v>
      </c>
      <c r="P168" s="308">
        <v>0</v>
      </c>
      <c r="Q168" s="308">
        <f>ROUND(E168*P168,5)</f>
        <v>0</v>
      </c>
      <c r="R168" s="308"/>
      <c r="S168" s="308"/>
      <c r="T168" s="311">
        <v>0</v>
      </c>
      <c r="U168" s="308">
        <f>ROUND(E168*T168,2)</f>
        <v>0</v>
      </c>
      <c r="V168" s="312"/>
      <c r="W168" s="312"/>
      <c r="X168" s="312"/>
      <c r="Y168" s="312"/>
      <c r="Z168" s="312"/>
      <c r="AA168" s="312"/>
      <c r="AB168" s="312"/>
      <c r="AC168" s="312"/>
      <c r="AD168" s="312"/>
      <c r="AE168" s="312" t="s">
        <v>808</v>
      </c>
      <c r="AF168" s="312"/>
      <c r="AG168" s="312"/>
      <c r="AH168" s="312"/>
      <c r="AI168" s="312"/>
      <c r="AJ168" s="312"/>
      <c r="AK168" s="312"/>
      <c r="AL168" s="312"/>
      <c r="AM168" s="312"/>
      <c r="AN168" s="312"/>
      <c r="AO168" s="312"/>
      <c r="AP168" s="312"/>
      <c r="AQ168" s="312"/>
      <c r="AR168" s="312"/>
      <c r="AS168" s="312"/>
      <c r="AT168" s="312"/>
      <c r="AU168" s="312"/>
      <c r="AV168" s="312"/>
      <c r="AW168" s="312"/>
      <c r="AX168" s="312"/>
      <c r="AY168" s="312"/>
      <c r="AZ168" s="312"/>
      <c r="BA168" s="312"/>
      <c r="BB168" s="312"/>
      <c r="BC168" s="312"/>
      <c r="BD168" s="312"/>
      <c r="BE168" s="312"/>
      <c r="BF168" s="312"/>
      <c r="BG168" s="312"/>
      <c r="BH168" s="312"/>
    </row>
    <row r="169" spans="1:31" ht="10.5">
      <c r="A169" s="316" t="s">
        <v>803</v>
      </c>
      <c r="B169" s="316" t="s">
        <v>1007</v>
      </c>
      <c r="C169" s="317" t="s">
        <v>1008</v>
      </c>
      <c r="D169" s="318"/>
      <c r="E169" s="319"/>
      <c r="F169" s="320"/>
      <c r="G169" s="320">
        <f>SUMIF(AE170:AE173,"&lt;&gt;NOR",G170:G173)</f>
        <v>0</v>
      </c>
      <c r="H169" s="320"/>
      <c r="I169" s="320">
        <f>SUM(I170:I173)</f>
        <v>24493.1</v>
      </c>
      <c r="J169" s="320"/>
      <c r="K169" s="320">
        <f>SUM(K170:K173)</f>
        <v>3996.99</v>
      </c>
      <c r="L169" s="320"/>
      <c r="M169" s="320">
        <f>SUM(M170:M173)</f>
        <v>0</v>
      </c>
      <c r="N169" s="318"/>
      <c r="O169" s="318">
        <f>SUM(O170:O173)</f>
        <v>0.28364</v>
      </c>
      <c r="P169" s="318"/>
      <c r="Q169" s="318">
        <f>SUM(Q170:Q173)</f>
        <v>0</v>
      </c>
      <c r="R169" s="318"/>
      <c r="S169" s="318"/>
      <c r="T169" s="321"/>
      <c r="U169" s="318">
        <f>SUM(U170:U173)</f>
        <v>9.65</v>
      </c>
      <c r="AE169" s="286" t="s">
        <v>805</v>
      </c>
    </row>
    <row r="170" spans="1:60" ht="11.25" outlineLevel="1">
      <c r="A170" s="306">
        <v>53</v>
      </c>
      <c r="B170" s="306" t="s">
        <v>1009</v>
      </c>
      <c r="C170" s="307" t="s">
        <v>1010</v>
      </c>
      <c r="D170" s="308" t="s">
        <v>137</v>
      </c>
      <c r="E170" s="309">
        <v>37.39</v>
      </c>
      <c r="F170" s="310">
        <v>0</v>
      </c>
      <c r="G170" s="310">
        <f>F170*E170</f>
        <v>0</v>
      </c>
      <c r="H170" s="310">
        <v>65.1</v>
      </c>
      <c r="I170" s="310">
        <f>ROUND(E170*H170,2)</f>
        <v>2434.09</v>
      </c>
      <c r="J170" s="310">
        <v>106.9</v>
      </c>
      <c r="K170" s="310">
        <f>ROUND(E170*J170,2)</f>
        <v>3996.99</v>
      </c>
      <c r="L170" s="310">
        <v>21</v>
      </c>
      <c r="M170" s="310">
        <f>G170*(1+L170/100)</f>
        <v>0</v>
      </c>
      <c r="N170" s="308">
        <v>0.00025</v>
      </c>
      <c r="O170" s="308">
        <f>ROUND(E170*N170,5)</f>
        <v>0.00935</v>
      </c>
      <c r="P170" s="308">
        <v>0</v>
      </c>
      <c r="Q170" s="308">
        <f>ROUND(E170*P170,5)</f>
        <v>0</v>
      </c>
      <c r="R170" s="308"/>
      <c r="S170" s="308"/>
      <c r="T170" s="311">
        <v>0.258</v>
      </c>
      <c r="U170" s="308">
        <f>ROUND(E170*T170,2)</f>
        <v>9.65</v>
      </c>
      <c r="V170" s="312"/>
      <c r="W170" s="312"/>
      <c r="X170" s="312"/>
      <c r="Y170" s="312"/>
      <c r="Z170" s="312"/>
      <c r="AA170" s="312"/>
      <c r="AB170" s="312"/>
      <c r="AC170" s="312"/>
      <c r="AD170" s="312"/>
      <c r="AE170" s="312" t="s">
        <v>808</v>
      </c>
      <c r="AF170" s="312"/>
      <c r="AG170" s="312"/>
      <c r="AH170" s="312"/>
      <c r="AI170" s="312"/>
      <c r="AJ170" s="312"/>
      <c r="AK170" s="312"/>
      <c r="AL170" s="312"/>
      <c r="AM170" s="312"/>
      <c r="AN170" s="312"/>
      <c r="AO170" s="312"/>
      <c r="AP170" s="312"/>
      <c r="AQ170" s="312"/>
      <c r="AR170" s="312"/>
      <c r="AS170" s="312"/>
      <c r="AT170" s="312"/>
      <c r="AU170" s="312"/>
      <c r="AV170" s="312"/>
      <c r="AW170" s="312"/>
      <c r="AX170" s="312"/>
      <c r="AY170" s="312"/>
      <c r="AZ170" s="312"/>
      <c r="BA170" s="312"/>
      <c r="BB170" s="312"/>
      <c r="BC170" s="312"/>
      <c r="BD170" s="312"/>
      <c r="BE170" s="312"/>
      <c r="BF170" s="312"/>
      <c r="BG170" s="312"/>
      <c r="BH170" s="312"/>
    </row>
    <row r="171" spans="1:60" ht="11.25" outlineLevel="1">
      <c r="A171" s="306"/>
      <c r="B171" s="306"/>
      <c r="C171" s="313" t="s">
        <v>1011</v>
      </c>
      <c r="D171" s="314"/>
      <c r="E171" s="315">
        <v>37.39</v>
      </c>
      <c r="F171" s="310"/>
      <c r="G171" s="310"/>
      <c r="H171" s="310"/>
      <c r="I171" s="310"/>
      <c r="J171" s="310"/>
      <c r="K171" s="310"/>
      <c r="L171" s="310"/>
      <c r="M171" s="310"/>
      <c r="N171" s="308"/>
      <c r="O171" s="308"/>
      <c r="P171" s="308"/>
      <c r="Q171" s="308"/>
      <c r="R171" s="308"/>
      <c r="S171" s="308"/>
      <c r="T171" s="311"/>
      <c r="U171" s="308"/>
      <c r="V171" s="312"/>
      <c r="W171" s="312"/>
      <c r="X171" s="312"/>
      <c r="Y171" s="312"/>
      <c r="Z171" s="312"/>
      <c r="AA171" s="312"/>
      <c r="AB171" s="312"/>
      <c r="AC171" s="312"/>
      <c r="AD171" s="312"/>
      <c r="AE171" s="312" t="s">
        <v>810</v>
      </c>
      <c r="AF171" s="312">
        <v>0</v>
      </c>
      <c r="AG171" s="312"/>
      <c r="AH171" s="312"/>
      <c r="AI171" s="312"/>
      <c r="AJ171" s="312"/>
      <c r="AK171" s="312"/>
      <c r="AL171" s="312"/>
      <c r="AM171" s="312"/>
      <c r="AN171" s="312"/>
      <c r="AO171" s="312"/>
      <c r="AP171" s="312"/>
      <c r="AQ171" s="312"/>
      <c r="AR171" s="312"/>
      <c r="AS171" s="312"/>
      <c r="AT171" s="312"/>
      <c r="AU171" s="312"/>
      <c r="AV171" s="312"/>
      <c r="AW171" s="312"/>
      <c r="AX171" s="312"/>
      <c r="AY171" s="312"/>
      <c r="AZ171" s="312"/>
      <c r="BA171" s="312"/>
      <c r="BB171" s="312"/>
      <c r="BC171" s="312"/>
      <c r="BD171" s="312"/>
      <c r="BE171" s="312"/>
      <c r="BF171" s="312"/>
      <c r="BG171" s="312"/>
      <c r="BH171" s="312"/>
    </row>
    <row r="172" spans="1:60" ht="22.5" outlineLevel="1">
      <c r="A172" s="306">
        <v>54</v>
      </c>
      <c r="B172" s="306" t="s">
        <v>1012</v>
      </c>
      <c r="C172" s="307" t="s">
        <v>1013</v>
      </c>
      <c r="D172" s="308" t="s">
        <v>137</v>
      </c>
      <c r="E172" s="309">
        <v>38.63225</v>
      </c>
      <c r="F172" s="310">
        <v>0</v>
      </c>
      <c r="G172" s="310">
        <f>F172*E172</f>
        <v>0</v>
      </c>
      <c r="H172" s="310">
        <v>571</v>
      </c>
      <c r="I172" s="310">
        <f>ROUND(E172*H172,2)</f>
        <v>22059.01</v>
      </c>
      <c r="J172" s="310">
        <v>0</v>
      </c>
      <c r="K172" s="310">
        <f>ROUND(E172*J172,2)</f>
        <v>0</v>
      </c>
      <c r="L172" s="310">
        <v>21</v>
      </c>
      <c r="M172" s="310">
        <f>G172*(1+L172/100)</f>
        <v>0</v>
      </c>
      <c r="N172" s="308">
        <v>0.0071</v>
      </c>
      <c r="O172" s="308">
        <f>ROUND(E172*N172,5)</f>
        <v>0.27429</v>
      </c>
      <c r="P172" s="308">
        <v>0</v>
      </c>
      <c r="Q172" s="308">
        <f>ROUND(E172*P172,5)</f>
        <v>0</v>
      </c>
      <c r="R172" s="308"/>
      <c r="S172" s="308"/>
      <c r="T172" s="311">
        <v>0</v>
      </c>
      <c r="U172" s="308">
        <f>ROUND(E172*T172,2)</f>
        <v>0</v>
      </c>
      <c r="V172" s="312"/>
      <c r="W172" s="312"/>
      <c r="X172" s="312"/>
      <c r="Y172" s="312"/>
      <c r="Z172" s="312"/>
      <c r="AA172" s="312"/>
      <c r="AB172" s="312"/>
      <c r="AC172" s="312"/>
      <c r="AD172" s="312"/>
      <c r="AE172" s="312" t="s">
        <v>1014</v>
      </c>
      <c r="AF172" s="312"/>
      <c r="AG172" s="312"/>
      <c r="AH172" s="312"/>
      <c r="AI172" s="312"/>
      <c r="AJ172" s="312"/>
      <c r="AK172" s="312"/>
      <c r="AL172" s="312"/>
      <c r="AM172" s="312"/>
      <c r="AN172" s="312"/>
      <c r="AO172" s="312"/>
      <c r="AP172" s="312"/>
      <c r="AQ172" s="312"/>
      <c r="AR172" s="312"/>
      <c r="AS172" s="312"/>
      <c r="AT172" s="312"/>
      <c r="AU172" s="312"/>
      <c r="AV172" s="312"/>
      <c r="AW172" s="312"/>
      <c r="AX172" s="312"/>
      <c r="AY172" s="312"/>
      <c r="AZ172" s="312"/>
      <c r="BA172" s="312"/>
      <c r="BB172" s="312"/>
      <c r="BC172" s="312"/>
      <c r="BD172" s="312"/>
      <c r="BE172" s="312"/>
      <c r="BF172" s="312"/>
      <c r="BG172" s="312"/>
      <c r="BH172" s="312"/>
    </row>
    <row r="173" spans="1:60" ht="11.25" outlineLevel="1">
      <c r="A173" s="306"/>
      <c r="B173" s="306"/>
      <c r="C173" s="313" t="s">
        <v>1015</v>
      </c>
      <c r="D173" s="314"/>
      <c r="E173" s="315">
        <v>38.63225</v>
      </c>
      <c r="F173" s="310"/>
      <c r="G173" s="310"/>
      <c r="H173" s="310"/>
      <c r="I173" s="310"/>
      <c r="J173" s="310"/>
      <c r="K173" s="310"/>
      <c r="L173" s="310"/>
      <c r="M173" s="310"/>
      <c r="N173" s="308"/>
      <c r="O173" s="308"/>
      <c r="P173" s="308"/>
      <c r="Q173" s="308"/>
      <c r="R173" s="308"/>
      <c r="S173" s="308"/>
      <c r="T173" s="311"/>
      <c r="U173" s="308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 t="s">
        <v>810</v>
      </c>
      <c r="AF173" s="312">
        <v>0</v>
      </c>
      <c r="AG173" s="312"/>
      <c r="AH173" s="312"/>
      <c r="AI173" s="312"/>
      <c r="AJ173" s="312"/>
      <c r="AK173" s="312"/>
      <c r="AL173" s="312"/>
      <c r="AM173" s="312"/>
      <c r="AN173" s="312"/>
      <c r="AO173" s="312"/>
      <c r="AP173" s="312"/>
      <c r="AQ173" s="312"/>
      <c r="AR173" s="312"/>
      <c r="AS173" s="312"/>
      <c r="AT173" s="312"/>
      <c r="AU173" s="312"/>
      <c r="AV173" s="312"/>
      <c r="AW173" s="312"/>
      <c r="AX173" s="312"/>
      <c r="AY173" s="312"/>
      <c r="AZ173" s="312"/>
      <c r="BA173" s="312"/>
      <c r="BB173" s="312"/>
      <c r="BC173" s="312"/>
      <c r="BD173" s="312"/>
      <c r="BE173" s="312"/>
      <c r="BF173" s="312"/>
      <c r="BG173" s="312"/>
      <c r="BH173" s="312"/>
    </row>
    <row r="174" spans="1:31" ht="10.5">
      <c r="A174" s="316" t="s">
        <v>803</v>
      </c>
      <c r="B174" s="316" t="s">
        <v>639</v>
      </c>
      <c r="C174" s="317" t="s">
        <v>1016</v>
      </c>
      <c r="D174" s="318"/>
      <c r="E174" s="319"/>
      <c r="F174" s="320"/>
      <c r="G174" s="320">
        <f>SUMIF(AE175:AE185,"&lt;&gt;NOR",G175:G185)</f>
        <v>0</v>
      </c>
      <c r="H174" s="320"/>
      <c r="I174" s="320">
        <f>SUM(I175:I185)</f>
        <v>4516.79</v>
      </c>
      <c r="J174" s="320"/>
      <c r="K174" s="320">
        <f>SUM(K175:K185)</f>
        <v>10469.720000000001</v>
      </c>
      <c r="L174" s="320"/>
      <c r="M174" s="320">
        <f>SUM(M175:M185)</f>
        <v>0</v>
      </c>
      <c r="N174" s="318"/>
      <c r="O174" s="318">
        <f>SUM(O175:O185)</f>
        <v>0.03308</v>
      </c>
      <c r="P174" s="318"/>
      <c r="Q174" s="318">
        <f>SUM(Q175:Q185)</f>
        <v>0</v>
      </c>
      <c r="R174" s="318"/>
      <c r="S174" s="318"/>
      <c r="T174" s="321"/>
      <c r="U174" s="318">
        <f>SUM(U175:U185)</f>
        <v>25.910000000000004</v>
      </c>
      <c r="AE174" s="286" t="s">
        <v>805</v>
      </c>
    </row>
    <row r="175" spans="1:60" ht="11.25" outlineLevel="1">
      <c r="A175" s="306">
        <v>55</v>
      </c>
      <c r="B175" s="306" t="s">
        <v>1017</v>
      </c>
      <c r="C175" s="307" t="s">
        <v>1018</v>
      </c>
      <c r="D175" s="308" t="s">
        <v>137</v>
      </c>
      <c r="E175" s="309">
        <v>3.488</v>
      </c>
      <c r="F175" s="310">
        <v>0</v>
      </c>
      <c r="G175" s="310">
        <f aca="true" t="shared" si="9" ref="G175:G183">F175*E175</f>
        <v>0</v>
      </c>
      <c r="H175" s="310">
        <v>25.58</v>
      </c>
      <c r="I175" s="310">
        <f>ROUND(E175*H175,2)</f>
        <v>89.22</v>
      </c>
      <c r="J175" s="310">
        <v>119.42</v>
      </c>
      <c r="K175" s="310">
        <f>ROUND(E175*J175,2)</f>
        <v>416.54</v>
      </c>
      <c r="L175" s="310">
        <v>21</v>
      </c>
      <c r="M175" s="310">
        <f>G175*(1+L175/100)</f>
        <v>0</v>
      </c>
      <c r="N175" s="308">
        <v>0.00025</v>
      </c>
      <c r="O175" s="308">
        <f>ROUND(E175*N175,5)</f>
        <v>0.00087</v>
      </c>
      <c r="P175" s="308">
        <v>0</v>
      </c>
      <c r="Q175" s="308">
        <f>ROUND(E175*P175,5)</f>
        <v>0</v>
      </c>
      <c r="R175" s="308"/>
      <c r="S175" s="308"/>
      <c r="T175" s="311">
        <v>0.306</v>
      </c>
      <c r="U175" s="308">
        <f>ROUND(E175*T175,2)</f>
        <v>1.07</v>
      </c>
      <c r="V175" s="312"/>
      <c r="W175" s="312"/>
      <c r="X175" s="312"/>
      <c r="Y175" s="312"/>
      <c r="Z175" s="312"/>
      <c r="AA175" s="312"/>
      <c r="AB175" s="312"/>
      <c r="AC175" s="312"/>
      <c r="AD175" s="312"/>
      <c r="AE175" s="312" t="s">
        <v>808</v>
      </c>
      <c r="AF175" s="312"/>
      <c r="AG175" s="312"/>
      <c r="AH175" s="312"/>
      <c r="AI175" s="312"/>
      <c r="AJ175" s="312"/>
      <c r="AK175" s="312"/>
      <c r="AL175" s="312"/>
      <c r="AM175" s="312"/>
      <c r="AN175" s="312"/>
      <c r="AO175" s="312"/>
      <c r="AP175" s="312"/>
      <c r="AQ175" s="312"/>
      <c r="AR175" s="312"/>
      <c r="AS175" s="312"/>
      <c r="AT175" s="312"/>
      <c r="AU175" s="312"/>
      <c r="AV175" s="312"/>
      <c r="AW175" s="312"/>
      <c r="AX175" s="312"/>
      <c r="AY175" s="312"/>
      <c r="AZ175" s="312"/>
      <c r="BA175" s="312"/>
      <c r="BB175" s="312"/>
      <c r="BC175" s="312"/>
      <c r="BD175" s="312"/>
      <c r="BE175" s="312"/>
      <c r="BF175" s="312"/>
      <c r="BG175" s="312"/>
      <c r="BH175" s="312"/>
    </row>
    <row r="176" spans="1:60" ht="11.25" outlineLevel="1">
      <c r="A176" s="306"/>
      <c r="B176" s="306"/>
      <c r="C176" s="313" t="s">
        <v>1019</v>
      </c>
      <c r="D176" s="314"/>
      <c r="E176" s="315">
        <v>0.832</v>
      </c>
      <c r="F176" s="310"/>
      <c r="G176" s="310"/>
      <c r="H176" s="310"/>
      <c r="I176" s="310"/>
      <c r="J176" s="310"/>
      <c r="K176" s="310"/>
      <c r="L176" s="310"/>
      <c r="M176" s="310"/>
      <c r="N176" s="308"/>
      <c r="O176" s="308"/>
      <c r="P176" s="308"/>
      <c r="Q176" s="308"/>
      <c r="R176" s="308"/>
      <c r="S176" s="308"/>
      <c r="T176" s="311"/>
      <c r="U176" s="308"/>
      <c r="V176" s="312"/>
      <c r="W176" s="312"/>
      <c r="X176" s="312"/>
      <c r="Y176" s="312"/>
      <c r="Z176" s="312"/>
      <c r="AA176" s="312"/>
      <c r="AB176" s="312"/>
      <c r="AC176" s="312"/>
      <c r="AD176" s="312"/>
      <c r="AE176" s="312" t="s">
        <v>810</v>
      </c>
      <c r="AF176" s="312">
        <v>0</v>
      </c>
      <c r="AG176" s="312"/>
      <c r="AH176" s="312"/>
      <c r="AI176" s="312"/>
      <c r="AJ176" s="312"/>
      <c r="AK176" s="312"/>
      <c r="AL176" s="312"/>
      <c r="AM176" s="312"/>
      <c r="AN176" s="312"/>
      <c r="AO176" s="312"/>
      <c r="AP176" s="312"/>
      <c r="AQ176" s="312"/>
      <c r="AR176" s="312"/>
      <c r="AS176" s="312"/>
      <c r="AT176" s="312"/>
      <c r="AU176" s="312"/>
      <c r="AV176" s="312"/>
      <c r="AW176" s="312"/>
      <c r="AX176" s="312"/>
      <c r="AY176" s="312"/>
      <c r="AZ176" s="312"/>
      <c r="BA176" s="312"/>
      <c r="BB176" s="312"/>
      <c r="BC176" s="312"/>
      <c r="BD176" s="312"/>
      <c r="BE176" s="312"/>
      <c r="BF176" s="312"/>
      <c r="BG176" s="312"/>
      <c r="BH176" s="312"/>
    </row>
    <row r="177" spans="1:60" ht="11.25" outlineLevel="1">
      <c r="A177" s="306"/>
      <c r="B177" s="306"/>
      <c r="C177" s="313" t="s">
        <v>1020</v>
      </c>
      <c r="D177" s="314"/>
      <c r="E177" s="315">
        <v>1.378</v>
      </c>
      <c r="F177" s="310"/>
      <c r="G177" s="310"/>
      <c r="H177" s="310"/>
      <c r="I177" s="310"/>
      <c r="J177" s="310"/>
      <c r="K177" s="310"/>
      <c r="L177" s="310"/>
      <c r="M177" s="310"/>
      <c r="N177" s="308"/>
      <c r="O177" s="308"/>
      <c r="P177" s="308"/>
      <c r="Q177" s="308"/>
      <c r="R177" s="308"/>
      <c r="S177" s="308"/>
      <c r="T177" s="311"/>
      <c r="U177" s="308"/>
      <c r="V177" s="312"/>
      <c r="W177" s="312"/>
      <c r="X177" s="312"/>
      <c r="Y177" s="312"/>
      <c r="Z177" s="312"/>
      <c r="AA177" s="312"/>
      <c r="AB177" s="312"/>
      <c r="AC177" s="312"/>
      <c r="AD177" s="312"/>
      <c r="AE177" s="312" t="s">
        <v>810</v>
      </c>
      <c r="AF177" s="312">
        <v>0</v>
      </c>
      <c r="AG177" s="312"/>
      <c r="AH177" s="312"/>
      <c r="AI177" s="312"/>
      <c r="AJ177" s="312"/>
      <c r="AK177" s="312"/>
      <c r="AL177" s="312"/>
      <c r="AM177" s="312"/>
      <c r="AN177" s="312"/>
      <c r="AO177" s="312"/>
      <c r="AP177" s="312"/>
      <c r="AQ177" s="312"/>
      <c r="AR177" s="312"/>
      <c r="AS177" s="312"/>
      <c r="AT177" s="312"/>
      <c r="AU177" s="312"/>
      <c r="AV177" s="312"/>
      <c r="AW177" s="312"/>
      <c r="AX177" s="312"/>
      <c r="AY177" s="312"/>
      <c r="AZ177" s="312"/>
      <c r="BA177" s="312"/>
      <c r="BB177" s="312"/>
      <c r="BC177" s="312"/>
      <c r="BD177" s="312"/>
      <c r="BE177" s="312"/>
      <c r="BF177" s="312"/>
      <c r="BG177" s="312"/>
      <c r="BH177" s="312"/>
    </row>
    <row r="178" spans="1:60" ht="11.25" outlineLevel="1">
      <c r="A178" s="306"/>
      <c r="B178" s="306"/>
      <c r="C178" s="313" t="s">
        <v>1021</v>
      </c>
      <c r="D178" s="314"/>
      <c r="E178" s="315">
        <v>1.278</v>
      </c>
      <c r="F178" s="310"/>
      <c r="G178" s="310"/>
      <c r="H178" s="310"/>
      <c r="I178" s="310"/>
      <c r="J178" s="310"/>
      <c r="K178" s="310"/>
      <c r="L178" s="310"/>
      <c r="M178" s="310"/>
      <c r="N178" s="308"/>
      <c r="O178" s="308"/>
      <c r="P178" s="308"/>
      <c r="Q178" s="308"/>
      <c r="R178" s="308"/>
      <c r="S178" s="308"/>
      <c r="T178" s="311"/>
      <c r="U178" s="308"/>
      <c r="V178" s="312"/>
      <c r="W178" s="312"/>
      <c r="X178" s="312"/>
      <c r="Y178" s="312"/>
      <c r="Z178" s="312"/>
      <c r="AA178" s="312"/>
      <c r="AB178" s="312"/>
      <c r="AC178" s="312"/>
      <c r="AD178" s="312"/>
      <c r="AE178" s="312" t="s">
        <v>810</v>
      </c>
      <c r="AF178" s="312">
        <v>0</v>
      </c>
      <c r="AG178" s="312"/>
      <c r="AH178" s="312"/>
      <c r="AI178" s="312"/>
      <c r="AJ178" s="312"/>
      <c r="AK178" s="312"/>
      <c r="AL178" s="312"/>
      <c r="AM178" s="312"/>
      <c r="AN178" s="312"/>
      <c r="AO178" s="312"/>
      <c r="AP178" s="312"/>
      <c r="AQ178" s="312"/>
      <c r="AR178" s="312"/>
      <c r="AS178" s="312"/>
      <c r="AT178" s="312"/>
      <c r="AU178" s="312"/>
      <c r="AV178" s="312"/>
      <c r="AW178" s="312"/>
      <c r="AX178" s="312"/>
      <c r="AY178" s="312"/>
      <c r="AZ178" s="312"/>
      <c r="BA178" s="312"/>
      <c r="BB178" s="312"/>
      <c r="BC178" s="312"/>
      <c r="BD178" s="312"/>
      <c r="BE178" s="312"/>
      <c r="BF178" s="312"/>
      <c r="BG178" s="312"/>
      <c r="BH178" s="312"/>
    </row>
    <row r="179" spans="1:60" ht="11.25" outlineLevel="1">
      <c r="A179" s="306">
        <v>56</v>
      </c>
      <c r="B179" s="306" t="s">
        <v>1022</v>
      </c>
      <c r="C179" s="307" t="s">
        <v>1023</v>
      </c>
      <c r="D179" s="308" t="s">
        <v>137</v>
      </c>
      <c r="E179" s="309">
        <v>21.71459</v>
      </c>
      <c r="F179" s="310">
        <v>0</v>
      </c>
      <c r="G179" s="310">
        <f t="shared" si="9"/>
        <v>0</v>
      </c>
      <c r="H179" s="310">
        <v>61.96</v>
      </c>
      <c r="I179" s="310">
        <f>ROUND(E179*H179,2)</f>
        <v>1345.44</v>
      </c>
      <c r="J179" s="310">
        <v>129.54</v>
      </c>
      <c r="K179" s="310">
        <f>ROUND(E179*J179,2)</f>
        <v>2812.91</v>
      </c>
      <c r="L179" s="310">
        <v>21</v>
      </c>
      <c r="M179" s="310">
        <f>G179*(1+L179/100)</f>
        <v>0</v>
      </c>
      <c r="N179" s="308">
        <v>0.00045</v>
      </c>
      <c r="O179" s="308">
        <f>ROUND(E179*N179,5)</f>
        <v>0.00977</v>
      </c>
      <c r="P179" s="308">
        <v>0</v>
      </c>
      <c r="Q179" s="308">
        <f>ROUND(E179*P179,5)</f>
        <v>0</v>
      </c>
      <c r="R179" s="308"/>
      <c r="S179" s="308"/>
      <c r="T179" s="311">
        <v>0.33</v>
      </c>
      <c r="U179" s="308">
        <f>ROUND(E179*T179,2)</f>
        <v>7.17</v>
      </c>
      <c r="V179" s="312"/>
      <c r="W179" s="312"/>
      <c r="X179" s="312"/>
      <c r="Y179" s="312"/>
      <c r="Z179" s="312"/>
      <c r="AA179" s="312"/>
      <c r="AB179" s="312"/>
      <c r="AC179" s="312"/>
      <c r="AD179" s="312"/>
      <c r="AE179" s="312" t="s">
        <v>808</v>
      </c>
      <c r="AF179" s="312"/>
      <c r="AG179" s="312"/>
      <c r="AH179" s="312"/>
      <c r="AI179" s="312"/>
      <c r="AJ179" s="312"/>
      <c r="AK179" s="312"/>
      <c r="AL179" s="312"/>
      <c r="AM179" s="312"/>
      <c r="AN179" s="312"/>
      <c r="AO179" s="312"/>
      <c r="AP179" s="312"/>
      <c r="AQ179" s="312"/>
      <c r="AR179" s="312"/>
      <c r="AS179" s="312"/>
      <c r="AT179" s="312"/>
      <c r="AU179" s="312"/>
      <c r="AV179" s="312"/>
      <c r="AW179" s="312"/>
      <c r="AX179" s="312"/>
      <c r="AY179" s="312"/>
      <c r="AZ179" s="312"/>
      <c r="BA179" s="312"/>
      <c r="BB179" s="312"/>
      <c r="BC179" s="312"/>
      <c r="BD179" s="312"/>
      <c r="BE179" s="312"/>
      <c r="BF179" s="312"/>
      <c r="BG179" s="312"/>
      <c r="BH179" s="312"/>
    </row>
    <row r="180" spans="1:60" ht="11.25" outlineLevel="1">
      <c r="A180" s="306"/>
      <c r="B180" s="306"/>
      <c r="C180" s="313" t="s">
        <v>1024</v>
      </c>
      <c r="D180" s="314"/>
      <c r="E180" s="315">
        <v>3.00969</v>
      </c>
      <c r="F180" s="310"/>
      <c r="G180" s="310"/>
      <c r="H180" s="310"/>
      <c r="I180" s="310"/>
      <c r="J180" s="310"/>
      <c r="K180" s="310"/>
      <c r="L180" s="310"/>
      <c r="M180" s="310"/>
      <c r="N180" s="308"/>
      <c r="O180" s="308"/>
      <c r="P180" s="308"/>
      <c r="Q180" s="308"/>
      <c r="R180" s="308"/>
      <c r="S180" s="308"/>
      <c r="T180" s="311"/>
      <c r="U180" s="308"/>
      <c r="V180" s="312"/>
      <c r="W180" s="312"/>
      <c r="X180" s="312"/>
      <c r="Y180" s="312"/>
      <c r="Z180" s="312"/>
      <c r="AA180" s="312"/>
      <c r="AB180" s="312"/>
      <c r="AC180" s="312"/>
      <c r="AD180" s="312"/>
      <c r="AE180" s="312" t="s">
        <v>810</v>
      </c>
      <c r="AF180" s="312">
        <v>0</v>
      </c>
      <c r="AG180" s="312"/>
      <c r="AH180" s="312"/>
      <c r="AI180" s="312"/>
      <c r="AJ180" s="312"/>
      <c r="AK180" s="312"/>
      <c r="AL180" s="312"/>
      <c r="AM180" s="312"/>
      <c r="AN180" s="312"/>
      <c r="AO180" s="312"/>
      <c r="AP180" s="312"/>
      <c r="AQ180" s="312"/>
      <c r="AR180" s="312"/>
      <c r="AS180" s="312"/>
      <c r="AT180" s="312"/>
      <c r="AU180" s="312"/>
      <c r="AV180" s="312"/>
      <c r="AW180" s="312"/>
      <c r="AX180" s="312"/>
      <c r="AY180" s="312"/>
      <c r="AZ180" s="312"/>
      <c r="BA180" s="312"/>
      <c r="BB180" s="312"/>
      <c r="BC180" s="312"/>
      <c r="BD180" s="312"/>
      <c r="BE180" s="312"/>
      <c r="BF180" s="312"/>
      <c r="BG180" s="312"/>
      <c r="BH180" s="312"/>
    </row>
    <row r="181" spans="1:60" ht="11.25" outlineLevel="1">
      <c r="A181" s="306"/>
      <c r="B181" s="306"/>
      <c r="C181" s="313" t="s">
        <v>1025</v>
      </c>
      <c r="D181" s="314"/>
      <c r="E181" s="315">
        <v>1.4444</v>
      </c>
      <c r="F181" s="310"/>
      <c r="G181" s="310"/>
      <c r="H181" s="310"/>
      <c r="I181" s="310"/>
      <c r="J181" s="310"/>
      <c r="K181" s="310"/>
      <c r="L181" s="310"/>
      <c r="M181" s="310"/>
      <c r="N181" s="308"/>
      <c r="O181" s="308"/>
      <c r="P181" s="308"/>
      <c r="Q181" s="308"/>
      <c r="R181" s="308"/>
      <c r="S181" s="308"/>
      <c r="T181" s="311"/>
      <c r="U181" s="308"/>
      <c r="V181" s="312"/>
      <c r="W181" s="312"/>
      <c r="X181" s="312"/>
      <c r="Y181" s="312"/>
      <c r="Z181" s="312"/>
      <c r="AA181" s="312"/>
      <c r="AB181" s="312"/>
      <c r="AC181" s="312"/>
      <c r="AD181" s="312"/>
      <c r="AE181" s="312" t="s">
        <v>810</v>
      </c>
      <c r="AF181" s="312">
        <v>0</v>
      </c>
      <c r="AG181" s="312"/>
      <c r="AH181" s="312"/>
      <c r="AI181" s="312"/>
      <c r="AJ181" s="312"/>
      <c r="AK181" s="312"/>
      <c r="AL181" s="312"/>
      <c r="AM181" s="312"/>
      <c r="AN181" s="312"/>
      <c r="AO181" s="312"/>
      <c r="AP181" s="312"/>
      <c r="AQ181" s="312"/>
      <c r="AR181" s="312"/>
      <c r="AS181" s="312"/>
      <c r="AT181" s="312"/>
      <c r="AU181" s="312"/>
      <c r="AV181" s="312"/>
      <c r="AW181" s="312"/>
      <c r="AX181" s="312"/>
      <c r="AY181" s="312"/>
      <c r="AZ181" s="312"/>
      <c r="BA181" s="312"/>
      <c r="BB181" s="312"/>
      <c r="BC181" s="312"/>
      <c r="BD181" s="312"/>
      <c r="BE181" s="312"/>
      <c r="BF181" s="312"/>
      <c r="BG181" s="312"/>
      <c r="BH181" s="312"/>
    </row>
    <row r="182" spans="1:60" ht="11.25" outlineLevel="1">
      <c r="A182" s="306"/>
      <c r="B182" s="306"/>
      <c r="C182" s="313" t="s">
        <v>1026</v>
      </c>
      <c r="D182" s="314"/>
      <c r="E182" s="315">
        <v>0.9585</v>
      </c>
      <c r="F182" s="310"/>
      <c r="G182" s="310"/>
      <c r="H182" s="310"/>
      <c r="I182" s="310"/>
      <c r="J182" s="310"/>
      <c r="K182" s="310"/>
      <c r="L182" s="310"/>
      <c r="M182" s="310"/>
      <c r="N182" s="308"/>
      <c r="O182" s="308"/>
      <c r="P182" s="308"/>
      <c r="Q182" s="308"/>
      <c r="R182" s="308"/>
      <c r="S182" s="308"/>
      <c r="T182" s="311"/>
      <c r="U182" s="308"/>
      <c r="V182" s="312"/>
      <c r="W182" s="312"/>
      <c r="X182" s="312"/>
      <c r="Y182" s="312"/>
      <c r="Z182" s="312"/>
      <c r="AA182" s="312"/>
      <c r="AB182" s="312"/>
      <c r="AC182" s="312"/>
      <c r="AD182" s="312"/>
      <c r="AE182" s="312" t="s">
        <v>810</v>
      </c>
      <c r="AF182" s="312">
        <v>0</v>
      </c>
      <c r="AG182" s="312"/>
      <c r="AH182" s="312"/>
      <c r="AI182" s="312"/>
      <c r="AJ182" s="312"/>
      <c r="AK182" s="312"/>
      <c r="AL182" s="312"/>
      <c r="AM182" s="312"/>
      <c r="AN182" s="312"/>
      <c r="AO182" s="312"/>
      <c r="AP182" s="312"/>
      <c r="AQ182" s="312"/>
      <c r="AR182" s="312"/>
      <c r="AS182" s="312"/>
      <c r="AT182" s="312"/>
      <c r="AU182" s="312"/>
      <c r="AV182" s="312"/>
      <c r="AW182" s="312"/>
      <c r="AX182" s="312"/>
      <c r="AY182" s="312"/>
      <c r="AZ182" s="312"/>
      <c r="BA182" s="312"/>
      <c r="BB182" s="312"/>
      <c r="BC182" s="312"/>
      <c r="BD182" s="312"/>
      <c r="BE182" s="312"/>
      <c r="BF182" s="312"/>
      <c r="BG182" s="312"/>
      <c r="BH182" s="312"/>
    </row>
    <row r="183" spans="1:60" ht="11.25" outlineLevel="1">
      <c r="A183" s="306"/>
      <c r="B183" s="306"/>
      <c r="C183" s="313" t="s">
        <v>1027</v>
      </c>
      <c r="D183" s="314"/>
      <c r="E183" s="315">
        <v>16.302</v>
      </c>
      <c r="F183" s="310"/>
      <c r="G183" s="310"/>
      <c r="H183" s="310"/>
      <c r="I183" s="310"/>
      <c r="J183" s="310"/>
      <c r="K183" s="310"/>
      <c r="L183" s="310"/>
      <c r="M183" s="310"/>
      <c r="N183" s="308"/>
      <c r="O183" s="308"/>
      <c r="P183" s="308"/>
      <c r="Q183" s="308"/>
      <c r="R183" s="308"/>
      <c r="S183" s="308"/>
      <c r="T183" s="311"/>
      <c r="U183" s="308"/>
      <c r="V183" s="312"/>
      <c r="W183" s="312"/>
      <c r="X183" s="312"/>
      <c r="Y183" s="312"/>
      <c r="Z183" s="312"/>
      <c r="AA183" s="312"/>
      <c r="AB183" s="312"/>
      <c r="AC183" s="312"/>
      <c r="AD183" s="312"/>
      <c r="AE183" s="312" t="s">
        <v>810</v>
      </c>
      <c r="AF183" s="312">
        <v>0</v>
      </c>
      <c r="AG183" s="312"/>
      <c r="AH183" s="312"/>
      <c r="AI183" s="312"/>
      <c r="AJ183" s="312"/>
      <c r="AK183" s="312"/>
      <c r="AL183" s="312"/>
      <c r="AM183" s="312"/>
      <c r="AN183" s="312"/>
      <c r="AO183" s="312"/>
      <c r="AP183" s="312"/>
      <c r="AQ183" s="312"/>
      <c r="AR183" s="312"/>
      <c r="AS183" s="312"/>
      <c r="AT183" s="312"/>
      <c r="AU183" s="312"/>
      <c r="AV183" s="312"/>
      <c r="AW183" s="312"/>
      <c r="AX183" s="312"/>
      <c r="AY183" s="312"/>
      <c r="AZ183" s="312"/>
      <c r="BA183" s="312"/>
      <c r="BB183" s="312"/>
      <c r="BC183" s="312"/>
      <c r="BD183" s="312"/>
      <c r="BE183" s="312"/>
      <c r="BF183" s="312"/>
      <c r="BG183" s="312"/>
      <c r="BH183" s="312"/>
    </row>
    <row r="184" spans="1:60" ht="11.25" outlineLevel="1">
      <c r="A184" s="306">
        <v>57</v>
      </c>
      <c r="B184" s="306" t="s">
        <v>753</v>
      </c>
      <c r="C184" s="307" t="s">
        <v>1028</v>
      </c>
      <c r="D184" s="308" t="s">
        <v>137</v>
      </c>
      <c r="E184" s="309">
        <v>56.1</v>
      </c>
      <c r="F184" s="310">
        <v>0</v>
      </c>
      <c r="G184" s="310">
        <f>F184*E184</f>
        <v>0</v>
      </c>
      <c r="H184" s="310">
        <v>54.94</v>
      </c>
      <c r="I184" s="310">
        <f>ROUND(E184*H184,2)</f>
        <v>3082.13</v>
      </c>
      <c r="J184" s="310">
        <v>129.06</v>
      </c>
      <c r="K184" s="310">
        <f>ROUND(E184*J184,2)</f>
        <v>7240.27</v>
      </c>
      <c r="L184" s="310">
        <v>21</v>
      </c>
      <c r="M184" s="310">
        <f>G184*(1+L184/100)</f>
        <v>0</v>
      </c>
      <c r="N184" s="308">
        <v>0.0004</v>
      </c>
      <c r="O184" s="308">
        <f>ROUND(E184*N184,5)</f>
        <v>0.02244</v>
      </c>
      <c r="P184" s="308">
        <v>0</v>
      </c>
      <c r="Q184" s="308">
        <f>ROUND(E184*P184,5)</f>
        <v>0</v>
      </c>
      <c r="R184" s="308"/>
      <c r="S184" s="308"/>
      <c r="T184" s="311">
        <v>0.315</v>
      </c>
      <c r="U184" s="308">
        <f>ROUND(E184*T184,2)</f>
        <v>17.67</v>
      </c>
      <c r="V184" s="312"/>
      <c r="W184" s="312"/>
      <c r="X184" s="312"/>
      <c r="Y184" s="312"/>
      <c r="Z184" s="312"/>
      <c r="AA184" s="312"/>
      <c r="AB184" s="312"/>
      <c r="AC184" s="312"/>
      <c r="AD184" s="312"/>
      <c r="AE184" s="312" t="s">
        <v>808</v>
      </c>
      <c r="AF184" s="312"/>
      <c r="AG184" s="312"/>
      <c r="AH184" s="312"/>
      <c r="AI184" s="312"/>
      <c r="AJ184" s="312"/>
      <c r="AK184" s="312"/>
      <c r="AL184" s="312"/>
      <c r="AM184" s="312"/>
      <c r="AN184" s="312"/>
      <c r="AO184" s="312"/>
      <c r="AP184" s="312"/>
      <c r="AQ184" s="312"/>
      <c r="AR184" s="312"/>
      <c r="AS184" s="312"/>
      <c r="AT184" s="312"/>
      <c r="AU184" s="312"/>
      <c r="AV184" s="312"/>
      <c r="AW184" s="312"/>
      <c r="AX184" s="312"/>
      <c r="AY184" s="312"/>
      <c r="AZ184" s="312"/>
      <c r="BA184" s="312"/>
      <c r="BB184" s="312"/>
      <c r="BC184" s="312"/>
      <c r="BD184" s="312"/>
      <c r="BE184" s="312"/>
      <c r="BF184" s="312"/>
      <c r="BG184" s="312"/>
      <c r="BH184" s="312"/>
    </row>
    <row r="185" spans="1:60" ht="11.25" outlineLevel="1">
      <c r="A185" s="306"/>
      <c r="B185" s="306"/>
      <c r="C185" s="313" t="s">
        <v>939</v>
      </c>
      <c r="D185" s="314"/>
      <c r="E185" s="315">
        <v>56.1</v>
      </c>
      <c r="F185" s="310"/>
      <c r="G185" s="310"/>
      <c r="H185" s="310"/>
      <c r="I185" s="310"/>
      <c r="J185" s="310"/>
      <c r="K185" s="310"/>
      <c r="L185" s="310"/>
      <c r="M185" s="310"/>
      <c r="N185" s="308"/>
      <c r="O185" s="308"/>
      <c r="P185" s="308"/>
      <c r="Q185" s="308"/>
      <c r="R185" s="308"/>
      <c r="S185" s="308"/>
      <c r="T185" s="311"/>
      <c r="U185" s="308"/>
      <c r="V185" s="312"/>
      <c r="W185" s="312"/>
      <c r="X185" s="312"/>
      <c r="Y185" s="312"/>
      <c r="Z185" s="312"/>
      <c r="AA185" s="312"/>
      <c r="AB185" s="312"/>
      <c r="AC185" s="312"/>
      <c r="AD185" s="312"/>
      <c r="AE185" s="312" t="s">
        <v>810</v>
      </c>
      <c r="AF185" s="312">
        <v>0</v>
      </c>
      <c r="AG185" s="312"/>
      <c r="AH185" s="312"/>
      <c r="AI185" s="312"/>
      <c r="AJ185" s="312"/>
      <c r="AK185" s="312"/>
      <c r="AL185" s="312"/>
      <c r="AM185" s="312"/>
      <c r="AN185" s="312"/>
      <c r="AO185" s="312"/>
      <c r="AP185" s="312"/>
      <c r="AQ185" s="312"/>
      <c r="AR185" s="312"/>
      <c r="AS185" s="312"/>
      <c r="AT185" s="312"/>
      <c r="AU185" s="312"/>
      <c r="AV185" s="312"/>
      <c r="AW185" s="312"/>
      <c r="AX185" s="312"/>
      <c r="AY185" s="312"/>
      <c r="AZ185" s="312"/>
      <c r="BA185" s="312"/>
      <c r="BB185" s="312"/>
      <c r="BC185" s="312"/>
      <c r="BD185" s="312"/>
      <c r="BE185" s="312"/>
      <c r="BF185" s="312"/>
      <c r="BG185" s="312"/>
      <c r="BH185" s="312"/>
    </row>
    <row r="186" spans="1:31" ht="10.5">
      <c r="A186" s="316" t="s">
        <v>803</v>
      </c>
      <c r="B186" s="316" t="s">
        <v>599</v>
      </c>
      <c r="C186" s="317" t="s">
        <v>1029</v>
      </c>
      <c r="D186" s="318"/>
      <c r="E186" s="319"/>
      <c r="F186" s="320"/>
      <c r="G186" s="320">
        <f>SUMIF(AE187:AE188,"&lt;&gt;NOR",G187:G188)</f>
        <v>0</v>
      </c>
      <c r="H186" s="320"/>
      <c r="I186" s="320">
        <f>SUM(I187:I188)</f>
        <v>4570.66</v>
      </c>
      <c r="J186" s="320"/>
      <c r="K186" s="320">
        <f>SUM(K187:K188)</f>
        <v>15957.73</v>
      </c>
      <c r="L186" s="320"/>
      <c r="M186" s="320">
        <f>SUM(M187:M188)</f>
        <v>0</v>
      </c>
      <c r="N186" s="318"/>
      <c r="O186" s="318">
        <f>SUM(O187:O188)</f>
        <v>0.10635</v>
      </c>
      <c r="P186" s="318"/>
      <c r="Q186" s="318">
        <f>SUM(Q187:Q188)</f>
        <v>0</v>
      </c>
      <c r="R186" s="318"/>
      <c r="S186" s="318"/>
      <c r="T186" s="321"/>
      <c r="U186" s="318">
        <f>SUM(U187:U188)</f>
        <v>38.96</v>
      </c>
      <c r="AE186" s="286" t="s">
        <v>805</v>
      </c>
    </row>
    <row r="187" spans="1:60" ht="11.25" outlineLevel="1">
      <c r="A187" s="306">
        <v>58</v>
      </c>
      <c r="B187" s="306" t="s">
        <v>1030</v>
      </c>
      <c r="C187" s="307" t="s">
        <v>1031</v>
      </c>
      <c r="D187" s="308" t="s">
        <v>137</v>
      </c>
      <c r="E187" s="309">
        <v>247.33</v>
      </c>
      <c r="F187" s="310">
        <v>0</v>
      </c>
      <c r="G187" s="310">
        <f>F187*E187</f>
        <v>0</v>
      </c>
      <c r="H187" s="310">
        <v>18.48</v>
      </c>
      <c r="I187" s="310">
        <f>ROUND(E187*H187,2)</f>
        <v>4570.66</v>
      </c>
      <c r="J187" s="310">
        <v>64.52</v>
      </c>
      <c r="K187" s="310">
        <f>ROUND(E187*J187,2)</f>
        <v>15957.73</v>
      </c>
      <c r="L187" s="310">
        <v>21</v>
      </c>
      <c r="M187" s="310">
        <f>G187*(1+L187/100)</f>
        <v>0</v>
      </c>
      <c r="N187" s="308">
        <v>0.00043</v>
      </c>
      <c r="O187" s="308">
        <f>ROUND(E187*N187,5)</f>
        <v>0.10635</v>
      </c>
      <c r="P187" s="308">
        <v>0</v>
      </c>
      <c r="Q187" s="308">
        <f>ROUND(E187*P187,5)</f>
        <v>0</v>
      </c>
      <c r="R187" s="308"/>
      <c r="S187" s="308"/>
      <c r="T187" s="311">
        <v>0.15754</v>
      </c>
      <c r="U187" s="308">
        <f>ROUND(E187*T187,2)</f>
        <v>38.96</v>
      </c>
      <c r="V187" s="312"/>
      <c r="W187" s="312"/>
      <c r="X187" s="312"/>
      <c r="Y187" s="312"/>
      <c r="Z187" s="312"/>
      <c r="AA187" s="312"/>
      <c r="AB187" s="312"/>
      <c r="AC187" s="312"/>
      <c r="AD187" s="312"/>
      <c r="AE187" s="312" t="s">
        <v>808</v>
      </c>
      <c r="AF187" s="312"/>
      <c r="AG187" s="312"/>
      <c r="AH187" s="312"/>
      <c r="AI187" s="312"/>
      <c r="AJ187" s="312"/>
      <c r="AK187" s="312"/>
      <c r="AL187" s="312"/>
      <c r="AM187" s="312"/>
      <c r="AN187" s="312"/>
      <c r="AO187" s="312"/>
      <c r="AP187" s="312"/>
      <c r="AQ187" s="312"/>
      <c r="AR187" s="312"/>
      <c r="AS187" s="312"/>
      <c r="AT187" s="312"/>
      <c r="AU187" s="312"/>
      <c r="AV187" s="312"/>
      <c r="AW187" s="312"/>
      <c r="AX187" s="312"/>
      <c r="AY187" s="312"/>
      <c r="AZ187" s="312"/>
      <c r="BA187" s="312"/>
      <c r="BB187" s="312"/>
      <c r="BC187" s="312"/>
      <c r="BD187" s="312"/>
      <c r="BE187" s="312"/>
      <c r="BF187" s="312"/>
      <c r="BG187" s="312"/>
      <c r="BH187" s="312"/>
    </row>
    <row r="188" spans="1:60" ht="11.25" outlineLevel="1">
      <c r="A188" s="306"/>
      <c r="B188" s="306"/>
      <c r="C188" s="313" t="s">
        <v>1032</v>
      </c>
      <c r="D188" s="314"/>
      <c r="E188" s="315">
        <v>247.33</v>
      </c>
      <c r="F188" s="310"/>
      <c r="G188" s="310"/>
      <c r="H188" s="310"/>
      <c r="I188" s="310"/>
      <c r="J188" s="310"/>
      <c r="K188" s="310"/>
      <c r="L188" s="310"/>
      <c r="M188" s="310"/>
      <c r="N188" s="308"/>
      <c r="O188" s="308"/>
      <c r="P188" s="308"/>
      <c r="Q188" s="308"/>
      <c r="R188" s="308"/>
      <c r="S188" s="308"/>
      <c r="T188" s="311"/>
      <c r="U188" s="308"/>
      <c r="V188" s="312"/>
      <c r="W188" s="312"/>
      <c r="X188" s="312"/>
      <c r="Y188" s="312"/>
      <c r="Z188" s="312"/>
      <c r="AA188" s="312"/>
      <c r="AB188" s="312"/>
      <c r="AC188" s="312"/>
      <c r="AD188" s="312"/>
      <c r="AE188" s="312" t="s">
        <v>810</v>
      </c>
      <c r="AF188" s="312">
        <v>0</v>
      </c>
      <c r="AG188" s="312"/>
      <c r="AH188" s="312"/>
      <c r="AI188" s="312"/>
      <c r="AJ188" s="312"/>
      <c r="AK188" s="312"/>
      <c r="AL188" s="312"/>
      <c r="AM188" s="312"/>
      <c r="AN188" s="312"/>
      <c r="AO188" s="312"/>
      <c r="AP188" s="312"/>
      <c r="AQ188" s="312"/>
      <c r="AR188" s="312"/>
      <c r="AS188" s="312"/>
      <c r="AT188" s="312"/>
      <c r="AU188" s="312"/>
      <c r="AV188" s="312"/>
      <c r="AW188" s="312"/>
      <c r="AX188" s="312"/>
      <c r="AY188" s="312"/>
      <c r="AZ188" s="312"/>
      <c r="BA188" s="312"/>
      <c r="BB188" s="312"/>
      <c r="BC188" s="312"/>
      <c r="BD188" s="312"/>
      <c r="BE188" s="312"/>
      <c r="BF188" s="312"/>
      <c r="BG188" s="312"/>
      <c r="BH188" s="312"/>
    </row>
    <row r="189" spans="1:31" ht="10.5">
      <c r="A189" s="316" t="s">
        <v>803</v>
      </c>
      <c r="B189" s="316" t="s">
        <v>1033</v>
      </c>
      <c r="C189" s="317" t="s">
        <v>1034</v>
      </c>
      <c r="D189" s="318"/>
      <c r="E189" s="319"/>
      <c r="F189" s="320"/>
      <c r="G189" s="320">
        <f>SUMIF(AE190:AE191,"&lt;&gt;NOR",G190:G191)</f>
        <v>0</v>
      </c>
      <c r="H189" s="320"/>
      <c r="I189" s="320">
        <f>SUM(I190:I191)</f>
        <v>0</v>
      </c>
      <c r="J189" s="320"/>
      <c r="K189" s="320">
        <f>SUM(K190:K191)</f>
        <v>1703.25</v>
      </c>
      <c r="L189" s="320"/>
      <c r="M189" s="320">
        <f>SUM(M190:M191)</f>
        <v>0</v>
      </c>
      <c r="N189" s="318"/>
      <c r="O189" s="318">
        <f>SUM(O190:O191)</f>
        <v>0</v>
      </c>
      <c r="P189" s="318"/>
      <c r="Q189" s="318">
        <f>SUM(Q190:Q191)</f>
        <v>0</v>
      </c>
      <c r="R189" s="318"/>
      <c r="S189" s="318"/>
      <c r="T189" s="321"/>
      <c r="U189" s="318">
        <f>SUM(U190:U191)</f>
        <v>4.03</v>
      </c>
      <c r="AE189" s="286" t="s">
        <v>805</v>
      </c>
    </row>
    <row r="190" spans="1:60" ht="11.25" outlineLevel="1">
      <c r="A190" s="306">
        <v>59</v>
      </c>
      <c r="B190" s="306" t="s">
        <v>1035</v>
      </c>
      <c r="C190" s="307" t="s">
        <v>1036</v>
      </c>
      <c r="D190" s="308" t="s">
        <v>144</v>
      </c>
      <c r="E190" s="309">
        <v>9</v>
      </c>
      <c r="F190" s="310">
        <v>0</v>
      </c>
      <c r="G190" s="310">
        <f>F190*E190</f>
        <v>0</v>
      </c>
      <c r="H190" s="310">
        <v>0</v>
      </c>
      <c r="I190" s="310">
        <f>ROUND(E190*H190,2)</f>
        <v>0</v>
      </c>
      <c r="J190" s="310">
        <v>115.5</v>
      </c>
      <c r="K190" s="310">
        <f>ROUND(E190*J190,2)</f>
        <v>1039.5</v>
      </c>
      <c r="L190" s="310">
        <v>21</v>
      </c>
      <c r="M190" s="310">
        <f>G190*(1+L190/100)</f>
        <v>0</v>
      </c>
      <c r="N190" s="308">
        <v>0</v>
      </c>
      <c r="O190" s="308">
        <f>ROUND(E190*N190,5)</f>
        <v>0</v>
      </c>
      <c r="P190" s="308">
        <v>0</v>
      </c>
      <c r="Q190" s="308">
        <f>ROUND(E190*P190,5)</f>
        <v>0</v>
      </c>
      <c r="R190" s="308"/>
      <c r="S190" s="308"/>
      <c r="T190" s="311">
        <v>0.3</v>
      </c>
      <c r="U190" s="308">
        <f>ROUND(E190*T190,2)</f>
        <v>2.7</v>
      </c>
      <c r="V190" s="312"/>
      <c r="W190" s="312"/>
      <c r="X190" s="312"/>
      <c r="Y190" s="312"/>
      <c r="Z190" s="312"/>
      <c r="AA190" s="312"/>
      <c r="AB190" s="312"/>
      <c r="AC190" s="312"/>
      <c r="AD190" s="312"/>
      <c r="AE190" s="312" t="s">
        <v>808</v>
      </c>
      <c r="AF190" s="312"/>
      <c r="AG190" s="312"/>
      <c r="AH190" s="312"/>
      <c r="AI190" s="312"/>
      <c r="AJ190" s="312"/>
      <c r="AK190" s="312"/>
      <c r="AL190" s="312"/>
      <c r="AM190" s="312"/>
      <c r="AN190" s="312"/>
      <c r="AO190" s="312"/>
      <c r="AP190" s="312"/>
      <c r="AQ190" s="312"/>
      <c r="AR190" s="312"/>
      <c r="AS190" s="312"/>
      <c r="AT190" s="312"/>
      <c r="AU190" s="312"/>
      <c r="AV190" s="312"/>
      <c r="AW190" s="312"/>
      <c r="AX190" s="312"/>
      <c r="AY190" s="312"/>
      <c r="AZ190" s="312"/>
      <c r="BA190" s="312"/>
      <c r="BB190" s="312"/>
      <c r="BC190" s="312"/>
      <c r="BD190" s="312"/>
      <c r="BE190" s="312"/>
      <c r="BF190" s="312"/>
      <c r="BG190" s="312"/>
      <c r="BH190" s="312"/>
    </row>
    <row r="191" spans="1:60" ht="11.25" outlineLevel="1">
      <c r="A191" s="306">
        <v>60</v>
      </c>
      <c r="B191" s="306" t="s">
        <v>1037</v>
      </c>
      <c r="C191" s="307" t="s">
        <v>1038</v>
      </c>
      <c r="D191" s="308" t="s">
        <v>144</v>
      </c>
      <c r="E191" s="309">
        <v>4.5</v>
      </c>
      <c r="F191" s="310">
        <v>0</v>
      </c>
      <c r="G191" s="310">
        <f>F191*E191</f>
        <v>0</v>
      </c>
      <c r="H191" s="310">
        <v>0</v>
      </c>
      <c r="I191" s="310">
        <f>ROUND(E191*H191,2)</f>
        <v>0</v>
      </c>
      <c r="J191" s="310">
        <v>147.5</v>
      </c>
      <c r="K191" s="310">
        <f>ROUND(E191*J191,2)</f>
        <v>663.75</v>
      </c>
      <c r="L191" s="310">
        <v>21</v>
      </c>
      <c r="M191" s="310">
        <f>G191*(1+L191/100)</f>
        <v>0</v>
      </c>
      <c r="N191" s="308">
        <v>0</v>
      </c>
      <c r="O191" s="308">
        <f>ROUND(E191*N191,5)</f>
        <v>0</v>
      </c>
      <c r="P191" s="308">
        <v>0</v>
      </c>
      <c r="Q191" s="308">
        <f>ROUND(E191*P191,5)</f>
        <v>0</v>
      </c>
      <c r="R191" s="308"/>
      <c r="S191" s="308"/>
      <c r="T191" s="311">
        <v>0.29516</v>
      </c>
      <c r="U191" s="308">
        <f>ROUND(E191*T191,2)</f>
        <v>1.33</v>
      </c>
      <c r="V191" s="312"/>
      <c r="W191" s="312"/>
      <c r="X191" s="312"/>
      <c r="Y191" s="312"/>
      <c r="Z191" s="312"/>
      <c r="AA191" s="312"/>
      <c r="AB191" s="312"/>
      <c r="AC191" s="312"/>
      <c r="AD191" s="312"/>
      <c r="AE191" s="312" t="s">
        <v>808</v>
      </c>
      <c r="AF191" s="312"/>
      <c r="AG191" s="312"/>
      <c r="AH191" s="312"/>
      <c r="AI191" s="312"/>
      <c r="AJ191" s="312"/>
      <c r="AK191" s="312"/>
      <c r="AL191" s="312"/>
      <c r="AM191" s="312"/>
      <c r="AN191" s="312"/>
      <c r="AO191" s="312"/>
      <c r="AP191" s="312"/>
      <c r="AQ191" s="312"/>
      <c r="AR191" s="312"/>
      <c r="AS191" s="312"/>
      <c r="AT191" s="312"/>
      <c r="AU191" s="312"/>
      <c r="AV191" s="312"/>
      <c r="AW191" s="312"/>
      <c r="AX191" s="312"/>
      <c r="AY191" s="312"/>
      <c r="AZ191" s="312"/>
      <c r="BA191" s="312"/>
      <c r="BB191" s="312"/>
      <c r="BC191" s="312"/>
      <c r="BD191" s="312"/>
      <c r="BE191" s="312"/>
      <c r="BF191" s="312"/>
      <c r="BG191" s="312"/>
      <c r="BH191" s="312"/>
    </row>
    <row r="192" spans="1:31" ht="10.5">
      <c r="A192" s="316" t="s">
        <v>803</v>
      </c>
      <c r="B192" s="316" t="s">
        <v>1039</v>
      </c>
      <c r="C192" s="317" t="s">
        <v>1040</v>
      </c>
      <c r="D192" s="318"/>
      <c r="E192" s="319"/>
      <c r="F192" s="320"/>
      <c r="G192" s="320">
        <f>SUMIF(AE193:AE193,"&lt;&gt;NOR",G193:G193)</f>
        <v>0</v>
      </c>
      <c r="H192" s="320"/>
      <c r="I192" s="320">
        <f>SUM(I193:I193)</f>
        <v>0</v>
      </c>
      <c r="J192" s="320"/>
      <c r="K192" s="320">
        <f>SUM(K193:K193)</f>
        <v>15000</v>
      </c>
      <c r="L192" s="320"/>
      <c r="M192" s="320">
        <f>SUM(M193:M193)</f>
        <v>0</v>
      </c>
      <c r="N192" s="318"/>
      <c r="O192" s="318">
        <f>SUM(O193:O193)</f>
        <v>0</v>
      </c>
      <c r="P192" s="318"/>
      <c r="Q192" s="318">
        <f>SUM(Q193:Q193)</f>
        <v>0</v>
      </c>
      <c r="R192" s="318"/>
      <c r="S192" s="318"/>
      <c r="T192" s="321"/>
      <c r="U192" s="318">
        <f>SUM(U193:U193)</f>
        <v>0</v>
      </c>
      <c r="AE192" s="286" t="s">
        <v>805</v>
      </c>
    </row>
    <row r="193" spans="1:60" ht="11.25" outlineLevel="1">
      <c r="A193" s="328">
        <v>61</v>
      </c>
      <c r="B193" s="328" t="s">
        <v>1041</v>
      </c>
      <c r="C193" s="329" t="s">
        <v>1042</v>
      </c>
      <c r="D193" s="330" t="s">
        <v>1043</v>
      </c>
      <c r="E193" s="331">
        <v>1</v>
      </c>
      <c r="F193" s="332">
        <v>0</v>
      </c>
      <c r="G193" s="332">
        <f>F193*E193</f>
        <v>0</v>
      </c>
      <c r="H193" s="332">
        <v>0</v>
      </c>
      <c r="I193" s="332">
        <f>ROUND(E193*H193,2)</f>
        <v>0</v>
      </c>
      <c r="J193" s="332">
        <v>15000</v>
      </c>
      <c r="K193" s="332">
        <f>ROUND(E193*J193,2)</f>
        <v>15000</v>
      </c>
      <c r="L193" s="332">
        <v>21</v>
      </c>
      <c r="M193" s="332">
        <f>G193*(1+L193/100)</f>
        <v>0</v>
      </c>
      <c r="N193" s="330">
        <v>0</v>
      </c>
      <c r="O193" s="330">
        <f>ROUND(E193*N193,5)</f>
        <v>0</v>
      </c>
      <c r="P193" s="330">
        <v>0</v>
      </c>
      <c r="Q193" s="330">
        <f>ROUND(E193*P193,5)</f>
        <v>0</v>
      </c>
      <c r="R193" s="330"/>
      <c r="S193" s="330"/>
      <c r="T193" s="333">
        <v>0</v>
      </c>
      <c r="U193" s="330">
        <f>ROUND(E193*T193,2)</f>
        <v>0</v>
      </c>
      <c r="V193" s="312"/>
      <c r="W193" s="312"/>
      <c r="X193" s="312"/>
      <c r="Y193" s="312"/>
      <c r="Z193" s="312"/>
      <c r="AA193" s="312"/>
      <c r="AB193" s="312"/>
      <c r="AC193" s="312"/>
      <c r="AD193" s="312"/>
      <c r="AE193" s="312" t="s">
        <v>808</v>
      </c>
      <c r="AF193" s="312"/>
      <c r="AG193" s="312"/>
      <c r="AH193" s="312"/>
      <c r="AI193" s="312"/>
      <c r="AJ193" s="312"/>
      <c r="AK193" s="312"/>
      <c r="AL193" s="312"/>
      <c r="AM193" s="312"/>
      <c r="AN193" s="312"/>
      <c r="AO193" s="312"/>
      <c r="AP193" s="312"/>
      <c r="AQ193" s="312"/>
      <c r="AR193" s="312"/>
      <c r="AS193" s="312"/>
      <c r="AT193" s="312"/>
      <c r="AU193" s="312"/>
      <c r="AV193" s="312"/>
      <c r="AW193" s="312"/>
      <c r="AX193" s="312"/>
      <c r="AY193" s="312"/>
      <c r="AZ193" s="312"/>
      <c r="BA193" s="312"/>
      <c r="BB193" s="312"/>
      <c r="BC193" s="312"/>
      <c r="BD193" s="312"/>
      <c r="BE193" s="312"/>
      <c r="BF193" s="312"/>
      <c r="BG193" s="312"/>
      <c r="BH193" s="312"/>
    </row>
    <row r="194" spans="1:30" ht="10.5">
      <c r="A194" s="334"/>
      <c r="B194" s="335" t="s">
        <v>1044</v>
      </c>
      <c r="C194" s="336" t="s">
        <v>1044</v>
      </c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T194" s="334"/>
      <c r="U194" s="334"/>
      <c r="AC194" s="286">
        <v>15</v>
      </c>
      <c r="AD194" s="286">
        <v>21</v>
      </c>
    </row>
    <row r="195" spans="3:31" ht="10.5">
      <c r="C195" s="337"/>
      <c r="AE195" s="286" t="s">
        <v>1045</v>
      </c>
    </row>
    <row r="197" spans="3:7" ht="15">
      <c r="C197" s="187" t="s">
        <v>1049</v>
      </c>
      <c r="D197" s="187"/>
      <c r="E197" s="188"/>
      <c r="F197" s="189"/>
      <c r="G197" s="189">
        <f>G189+G186+G174+G169+G130+G125+G122+G100+G86+G79+G71+G67+G59+G44+G27+G21+G8</f>
        <v>0</v>
      </c>
    </row>
    <row r="199" spans="3:7" ht="15">
      <c r="C199" s="187" t="s">
        <v>697</v>
      </c>
      <c r="D199" s="187"/>
      <c r="E199" s="188"/>
      <c r="F199" s="189"/>
      <c r="G199" s="189">
        <f>G192</f>
        <v>0</v>
      </c>
    </row>
    <row r="201" spans="3:7" ht="15">
      <c r="C201" s="187" t="s">
        <v>1050</v>
      </c>
      <c r="D201" s="187"/>
      <c r="E201" s="188"/>
      <c r="F201" s="189"/>
      <c r="G201" s="189">
        <f>G199+G197</f>
        <v>0</v>
      </c>
    </row>
  </sheetData>
  <sheetProtection/>
  <mergeCells count="28">
    <mergeCell ref="C160:G160"/>
    <mergeCell ref="C162:G162"/>
    <mergeCell ref="C164:G164"/>
    <mergeCell ref="C167:G167"/>
    <mergeCell ref="C154:G154"/>
    <mergeCell ref="C155:G155"/>
    <mergeCell ref="C156:G156"/>
    <mergeCell ref="C157:G157"/>
    <mergeCell ref="C158:G158"/>
    <mergeCell ref="C159:G159"/>
    <mergeCell ref="C147:G147"/>
    <mergeCell ref="C148:G148"/>
    <mergeCell ref="C149:G149"/>
    <mergeCell ref="C150:G150"/>
    <mergeCell ref="C151:G151"/>
    <mergeCell ref="C152:G152"/>
    <mergeCell ref="C140:G140"/>
    <mergeCell ref="C141:G141"/>
    <mergeCell ref="C142:G142"/>
    <mergeCell ref="C143:G143"/>
    <mergeCell ref="C144:G144"/>
    <mergeCell ref="C146:G146"/>
    <mergeCell ref="A1:G1"/>
    <mergeCell ref="C2:G2"/>
    <mergeCell ref="C3:G3"/>
    <mergeCell ref="C4:G4"/>
    <mergeCell ref="C138:G138"/>
    <mergeCell ref="C139:G13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I15" sqref="I15"/>
    </sheetView>
  </sheetViews>
  <sheetFormatPr defaultColWidth="10.5" defaultRowHeight="12" customHeight="1"/>
  <cols>
    <col min="1" max="1" width="11.66015625" style="2" customWidth="1"/>
    <col min="2" max="2" width="50" style="2" customWidth="1"/>
    <col min="3" max="3" width="22.5" style="2" customWidth="1"/>
    <col min="4" max="4" width="21.83203125" style="2" customWidth="1"/>
    <col min="5" max="5" width="16" style="2" customWidth="1"/>
    <col min="6" max="6" width="13.83203125" style="2" customWidth="1"/>
    <col min="7" max="7" width="16" style="2" customWidth="1"/>
    <col min="8" max="8" width="10.66015625" style="2" customWidth="1"/>
    <col min="9" max="9" width="15" style="2" customWidth="1"/>
    <col min="10" max="10" width="10.66015625" style="2" customWidth="1"/>
    <col min="11" max="16384" width="10.5" style="2" customWidth="1"/>
  </cols>
  <sheetData>
    <row r="1" spans="1:10" ht="22.5" customHeight="1">
      <c r="A1" s="142" t="s">
        <v>85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7.5" customHeight="1">
      <c r="A2" s="144"/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2.75" customHeight="1">
      <c r="A3" s="145" t="s">
        <v>86</v>
      </c>
      <c r="B3" s="146" t="s">
        <v>663</v>
      </c>
      <c r="C3" s="144"/>
      <c r="D3" s="202">
        <v>44145</v>
      </c>
      <c r="E3" s="144"/>
      <c r="F3" s="144"/>
      <c r="G3" s="144"/>
      <c r="H3" s="144"/>
      <c r="I3" s="144"/>
      <c r="J3" s="144"/>
    </row>
    <row r="4" spans="1:10" ht="12.75" customHeight="1">
      <c r="A4" s="144" t="s">
        <v>87</v>
      </c>
      <c r="B4" s="147" t="s">
        <v>664</v>
      </c>
      <c r="C4" s="144"/>
      <c r="D4" s="147" t="s">
        <v>665</v>
      </c>
      <c r="E4" s="144"/>
      <c r="F4" s="144"/>
      <c r="G4" s="144"/>
      <c r="H4" s="144"/>
      <c r="I4" s="144"/>
      <c r="J4" s="144"/>
    </row>
    <row r="5" spans="1:10" ht="13.5" customHeight="1">
      <c r="A5" s="144" t="s">
        <v>88</v>
      </c>
      <c r="B5" s="147" t="s">
        <v>665</v>
      </c>
      <c r="C5" s="144"/>
      <c r="D5" s="147" t="s">
        <v>666</v>
      </c>
      <c r="E5" s="144"/>
      <c r="F5" s="144"/>
      <c r="G5" s="144"/>
      <c r="H5" s="144"/>
      <c r="I5" s="144"/>
      <c r="J5" s="144"/>
    </row>
    <row r="6" spans="1:10" ht="6.75" customHeight="1" thickBot="1">
      <c r="A6" s="144"/>
      <c r="B6" s="143"/>
      <c r="C6" s="143"/>
      <c r="D6" s="143"/>
      <c r="E6" s="143"/>
      <c r="F6" s="143"/>
      <c r="G6" s="143"/>
      <c r="H6" s="143"/>
      <c r="I6" s="143"/>
      <c r="J6" s="143"/>
    </row>
    <row r="7" spans="1:10" ht="23.25" customHeight="1" thickBot="1">
      <c r="A7" s="148" t="s">
        <v>89</v>
      </c>
      <c r="B7" s="148" t="s">
        <v>90</v>
      </c>
      <c r="C7" s="148" t="s">
        <v>91</v>
      </c>
      <c r="D7" s="148" t="s">
        <v>92</v>
      </c>
      <c r="E7" s="148" t="s">
        <v>79</v>
      </c>
      <c r="F7" s="148" t="s">
        <v>93</v>
      </c>
      <c r="G7" s="148" t="s">
        <v>94</v>
      </c>
      <c r="H7" s="148" t="s">
        <v>65</v>
      </c>
      <c r="I7" s="209" t="s">
        <v>697</v>
      </c>
      <c r="J7" s="148" t="s">
        <v>95</v>
      </c>
    </row>
    <row r="8" spans="1:10" ht="6.75" customHeight="1">
      <c r="A8" s="144"/>
      <c r="B8" s="143"/>
      <c r="C8" s="143"/>
      <c r="D8" s="143"/>
      <c r="E8" s="143"/>
      <c r="F8" s="143"/>
      <c r="G8" s="143"/>
      <c r="H8" s="143"/>
      <c r="I8" s="143"/>
      <c r="J8" s="143"/>
    </row>
    <row r="9" spans="1:10" ht="25.5" customHeight="1">
      <c r="A9" s="149"/>
      <c r="B9" s="149" t="s">
        <v>663</v>
      </c>
      <c r="C9" s="150">
        <f>C23</f>
        <v>0</v>
      </c>
      <c r="D9" s="150">
        <f aca="true" t="shared" si="0" ref="D9:J9">D23</f>
        <v>0</v>
      </c>
      <c r="E9" s="150">
        <f t="shared" si="0"/>
        <v>0</v>
      </c>
      <c r="F9" s="150">
        <f t="shared" si="0"/>
        <v>0</v>
      </c>
      <c r="G9" s="150">
        <f t="shared" si="0"/>
        <v>0</v>
      </c>
      <c r="H9" s="150">
        <f t="shared" si="0"/>
        <v>0</v>
      </c>
      <c r="I9" s="150">
        <f t="shared" si="0"/>
        <v>0</v>
      </c>
      <c r="J9" s="150">
        <f t="shared" si="0"/>
        <v>0</v>
      </c>
    </row>
    <row r="10" spans="1:10" ht="13.5" customHeight="1">
      <c r="A10" s="151" t="s">
        <v>96</v>
      </c>
      <c r="B10" s="151" t="s">
        <v>712</v>
      </c>
      <c r="C10" s="152">
        <f aca="true" t="shared" si="1" ref="C10:J10">SUM(C11:C16)</f>
        <v>0</v>
      </c>
      <c r="D10" s="152">
        <f t="shared" si="1"/>
        <v>0</v>
      </c>
      <c r="E10" s="152">
        <f t="shared" si="1"/>
        <v>0</v>
      </c>
      <c r="F10" s="153">
        <f t="shared" si="1"/>
        <v>0</v>
      </c>
      <c r="G10" s="152">
        <f t="shared" si="1"/>
        <v>0</v>
      </c>
      <c r="H10" s="154">
        <f t="shared" si="1"/>
        <v>0</v>
      </c>
      <c r="I10" s="152">
        <f t="shared" si="1"/>
        <v>0</v>
      </c>
      <c r="J10" s="154">
        <f t="shared" si="1"/>
        <v>0</v>
      </c>
    </row>
    <row r="11" spans="1:10" ht="13.5" customHeight="1">
      <c r="A11" s="155" t="s">
        <v>97</v>
      </c>
      <c r="B11" s="155" t="s">
        <v>98</v>
      </c>
      <c r="C11" s="156">
        <f aca="true" t="shared" si="2" ref="C11:C16">SUM(F11:I11)</f>
        <v>0</v>
      </c>
      <c r="D11" s="156">
        <f aca="true" t="shared" si="3" ref="D11:D16">C11/100*21</f>
        <v>0</v>
      </c>
      <c r="E11" s="156">
        <f aca="true" t="shared" si="4" ref="E11:E16">D11+C11</f>
        <v>0</v>
      </c>
      <c r="F11" s="157">
        <v>0</v>
      </c>
      <c r="G11" s="156">
        <f>'SO 01 - 233DEM - Rozpočet'!H69</f>
        <v>0</v>
      </c>
      <c r="H11" s="158">
        <v>0</v>
      </c>
      <c r="I11" s="156">
        <f>G11/100*8</f>
        <v>0</v>
      </c>
      <c r="J11" s="158">
        <v>0</v>
      </c>
    </row>
    <row r="12" spans="1:10" s="207" customFormat="1" ht="13.5" customHeight="1">
      <c r="A12" s="203" t="s">
        <v>99</v>
      </c>
      <c r="B12" s="203" t="s">
        <v>100</v>
      </c>
      <c r="C12" s="156">
        <f t="shared" si="2"/>
        <v>0</v>
      </c>
      <c r="D12" s="156">
        <f t="shared" si="3"/>
        <v>0</v>
      </c>
      <c r="E12" s="156">
        <f t="shared" si="4"/>
        <v>0</v>
      </c>
      <c r="F12" s="205">
        <v>0</v>
      </c>
      <c r="G12" s="156">
        <f>'SO 01 - 233M - Rozpočet'!H155</f>
        <v>0</v>
      </c>
      <c r="H12" s="206">
        <v>0</v>
      </c>
      <c r="I12" s="156">
        <f>G12/100*5</f>
        <v>0</v>
      </c>
      <c r="J12" s="206">
        <v>0</v>
      </c>
    </row>
    <row r="13" spans="1:10" ht="13.5" customHeight="1">
      <c r="A13" s="155" t="s">
        <v>101</v>
      </c>
      <c r="B13" s="155" t="s">
        <v>102</v>
      </c>
      <c r="C13" s="156">
        <f t="shared" si="2"/>
        <v>0</v>
      </c>
      <c r="D13" s="156">
        <f t="shared" si="3"/>
        <v>0</v>
      </c>
      <c r="E13" s="156">
        <f t="shared" si="4"/>
        <v>0</v>
      </c>
      <c r="F13" s="157">
        <f>'SO 01 - 233OST - Rozpočet'!H19</f>
        <v>0</v>
      </c>
      <c r="G13" s="156">
        <v>0</v>
      </c>
      <c r="H13" s="158">
        <v>0</v>
      </c>
      <c r="I13" s="156">
        <v>0</v>
      </c>
      <c r="J13" s="158">
        <v>0</v>
      </c>
    </row>
    <row r="14" spans="1:10" ht="13.5" customHeight="1">
      <c r="A14" s="155" t="s">
        <v>103</v>
      </c>
      <c r="B14" s="155" t="s">
        <v>104</v>
      </c>
      <c r="C14" s="156">
        <f t="shared" si="2"/>
        <v>0</v>
      </c>
      <c r="D14" s="156">
        <f t="shared" si="3"/>
        <v>0</v>
      </c>
      <c r="E14" s="156">
        <f t="shared" si="4"/>
        <v>0</v>
      </c>
      <c r="F14" s="157">
        <v>0</v>
      </c>
      <c r="G14" s="156">
        <f>'233P - Rozpočet'!H16</f>
        <v>0</v>
      </c>
      <c r="H14" s="158">
        <v>0</v>
      </c>
      <c r="I14" s="156">
        <f>G14/100*5</f>
        <v>0</v>
      </c>
      <c r="J14" s="158">
        <v>0</v>
      </c>
    </row>
    <row r="15" spans="1:10" s="207" customFormat="1" ht="13.5" customHeight="1">
      <c r="A15" s="203" t="s">
        <v>105</v>
      </c>
      <c r="B15" s="203" t="s">
        <v>675</v>
      </c>
      <c r="C15" s="156">
        <f t="shared" si="2"/>
        <v>0</v>
      </c>
      <c r="D15" s="204">
        <f t="shared" si="3"/>
        <v>0</v>
      </c>
      <c r="E15" s="204">
        <f t="shared" si="4"/>
        <v>0</v>
      </c>
      <c r="F15" s="205">
        <v>0</v>
      </c>
      <c r="G15" s="204">
        <f>'SO 01 - 233MAT - Rozpočet'!H25</f>
        <v>0</v>
      </c>
      <c r="H15" s="206">
        <v>0</v>
      </c>
      <c r="I15" s="204">
        <v>0</v>
      </c>
      <c r="J15" s="206">
        <v>0</v>
      </c>
    </row>
    <row r="16" spans="1:10" ht="13.5" customHeight="1">
      <c r="A16" s="155" t="s">
        <v>106</v>
      </c>
      <c r="B16" s="155" t="s">
        <v>676</v>
      </c>
      <c r="C16" s="156">
        <f t="shared" si="2"/>
        <v>0</v>
      </c>
      <c r="D16" s="156">
        <f t="shared" si="3"/>
        <v>0</v>
      </c>
      <c r="E16" s="156">
        <f t="shared" si="4"/>
        <v>0</v>
      </c>
      <c r="F16" s="157">
        <v>0</v>
      </c>
      <c r="G16" s="156">
        <f>'SO 01 - 233TR - Rozpočet'!H16</f>
        <v>0</v>
      </c>
      <c r="H16" s="158">
        <v>0</v>
      </c>
      <c r="I16" s="156">
        <v>0</v>
      </c>
      <c r="J16" s="158">
        <v>0</v>
      </c>
    </row>
    <row r="17" spans="1:10" ht="13.5" customHeight="1">
      <c r="A17" s="151" t="s">
        <v>107</v>
      </c>
      <c r="B17" s="151" t="s">
        <v>711</v>
      </c>
      <c r="C17" s="152">
        <f>SUM(C18:C18)</f>
        <v>0</v>
      </c>
      <c r="D17" s="152">
        <f>SUM(D18:D18)</f>
        <v>0</v>
      </c>
      <c r="E17" s="152">
        <f>SUM(E18:E18)</f>
        <v>0</v>
      </c>
      <c r="F17" s="153">
        <f>SUM(F18:F18)</f>
        <v>0</v>
      </c>
      <c r="G17" s="152">
        <f>SUM(G18:G18)</f>
        <v>0</v>
      </c>
      <c r="H17" s="154">
        <v>0</v>
      </c>
      <c r="I17" s="152">
        <f>I18</f>
        <v>0</v>
      </c>
      <c r="J17" s="154">
        <f>J18</f>
        <v>0</v>
      </c>
    </row>
    <row r="18" spans="1:10" ht="13.5" customHeight="1">
      <c r="A18" s="155" t="s">
        <v>108</v>
      </c>
      <c r="B18" s="155" t="s">
        <v>109</v>
      </c>
      <c r="C18" s="156">
        <f>SUM(F18:I18)</f>
        <v>0</v>
      </c>
      <c r="D18" s="156">
        <f>C18/100*21</f>
        <v>0</v>
      </c>
      <c r="E18" s="156">
        <f>D18+C18</f>
        <v>0</v>
      </c>
      <c r="F18" s="157">
        <v>0</v>
      </c>
      <c r="G18" s="156">
        <f>'SO 01 - 235M - Rozpočet'!H81</f>
        <v>0</v>
      </c>
      <c r="H18" s="158">
        <v>0</v>
      </c>
      <c r="I18" s="156">
        <f>G18/100*5</f>
        <v>0</v>
      </c>
      <c r="J18" s="158">
        <v>0</v>
      </c>
    </row>
    <row r="19" spans="1:10" ht="13.5" customHeight="1">
      <c r="A19" s="151">
        <v>236</v>
      </c>
      <c r="B19" s="151" t="s">
        <v>713</v>
      </c>
      <c r="C19" s="152">
        <f aca="true" t="shared" si="5" ref="C19:J19">C20</f>
        <v>0</v>
      </c>
      <c r="D19" s="152">
        <f t="shared" si="5"/>
        <v>0</v>
      </c>
      <c r="E19" s="152">
        <f t="shared" si="5"/>
        <v>0</v>
      </c>
      <c r="F19" s="152">
        <f t="shared" si="5"/>
        <v>0</v>
      </c>
      <c r="G19" s="152">
        <f t="shared" si="5"/>
        <v>0</v>
      </c>
      <c r="H19" s="152">
        <f t="shared" si="5"/>
        <v>0</v>
      </c>
      <c r="I19" s="152">
        <f t="shared" si="5"/>
        <v>0</v>
      </c>
      <c r="J19" s="152">
        <f t="shared" si="5"/>
        <v>0</v>
      </c>
    </row>
    <row r="20" spans="1:10" ht="13.5" customHeight="1">
      <c r="A20" s="155" t="s">
        <v>709</v>
      </c>
      <c r="B20" s="155" t="s">
        <v>710</v>
      </c>
      <c r="C20" s="156">
        <f>SUM(F20:I20)</f>
        <v>0</v>
      </c>
      <c r="D20" s="156">
        <f>C20/100*21</f>
        <v>0</v>
      </c>
      <c r="E20" s="156">
        <f>D20+C20</f>
        <v>0</v>
      </c>
      <c r="F20" s="157">
        <v>0</v>
      </c>
      <c r="G20" s="156">
        <f>'SO 02 - Materiál + práce RN 002'!H103</f>
        <v>0</v>
      </c>
      <c r="H20" s="158">
        <v>0</v>
      </c>
      <c r="I20" s="156">
        <f>G20/100*5</f>
        <v>0</v>
      </c>
      <c r="J20" s="158">
        <v>0</v>
      </c>
    </row>
    <row r="21" spans="1:10" s="246" customFormat="1" ht="13.5" customHeight="1">
      <c r="A21" s="242" t="s">
        <v>1048</v>
      </c>
      <c r="B21" s="242" t="s">
        <v>773</v>
      </c>
      <c r="C21" s="243">
        <f>F21</f>
        <v>0</v>
      </c>
      <c r="D21" s="243">
        <f>C21/100*21</f>
        <v>0</v>
      </c>
      <c r="E21" s="243">
        <f>D21+C21</f>
        <v>0</v>
      </c>
      <c r="F21" s="244">
        <v>0</v>
      </c>
      <c r="G21" s="243">
        <v>0</v>
      </c>
      <c r="H21" s="245">
        <v>0</v>
      </c>
      <c r="I21" s="243">
        <v>0</v>
      </c>
      <c r="J21" s="245">
        <v>0</v>
      </c>
    </row>
    <row r="22" spans="1:10" s="246" customFormat="1" ht="24" customHeight="1" thickBot="1">
      <c r="A22" s="242" t="s">
        <v>1046</v>
      </c>
      <c r="B22" s="242" t="s">
        <v>1047</v>
      </c>
      <c r="C22" s="243">
        <f>SUM(G22:I22)</f>
        <v>0</v>
      </c>
      <c r="D22" s="243">
        <f>C22/100*21</f>
        <v>0</v>
      </c>
      <c r="E22" s="243">
        <f>D22+C22</f>
        <v>0</v>
      </c>
      <c r="F22" s="244">
        <v>0</v>
      </c>
      <c r="G22" s="243">
        <f>'SO 03 Stavební úpravy KO_0639'!G197</f>
        <v>0</v>
      </c>
      <c r="H22" s="245">
        <v>0</v>
      </c>
      <c r="I22" s="243">
        <f>'SO 03 Stavební úpravy KO_0639'!G192</f>
        <v>0</v>
      </c>
      <c r="J22" s="245">
        <v>0</v>
      </c>
    </row>
    <row r="23" spans="1:10" ht="21" customHeight="1">
      <c r="A23" s="159"/>
      <c r="B23" s="160" t="s">
        <v>110</v>
      </c>
      <c r="C23" s="161">
        <f>SUM(C17+C10+C19+C21+C22)</f>
        <v>0</v>
      </c>
      <c r="D23" s="161">
        <f aca="true" t="shared" si="6" ref="D23:J23">SUM(D17+D10+D19+D21+D22)</f>
        <v>0</v>
      </c>
      <c r="E23" s="161">
        <f t="shared" si="6"/>
        <v>0</v>
      </c>
      <c r="F23" s="161">
        <f t="shared" si="6"/>
        <v>0</v>
      </c>
      <c r="G23" s="161">
        <f t="shared" si="6"/>
        <v>0</v>
      </c>
      <c r="H23" s="161">
        <f t="shared" si="6"/>
        <v>0</v>
      </c>
      <c r="I23" s="161">
        <f t="shared" si="6"/>
        <v>0</v>
      </c>
      <c r="J23" s="161">
        <f t="shared" si="6"/>
        <v>0</v>
      </c>
    </row>
  </sheetData>
  <sheetProtection/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zoomScalePageLayoutView="0" workbookViewId="0" topLeftCell="A1">
      <pane ySplit="12" topLeftCell="A55" activePane="bottomLeft" state="frozen"/>
      <selection pane="topLeft" activeCell="A1" sqref="A1"/>
      <selection pane="bottomLeft" activeCell="H17" sqref="H17"/>
    </sheetView>
  </sheetViews>
  <sheetFormatPr defaultColWidth="10.5" defaultRowHeight="12" customHeight="1"/>
  <cols>
    <col min="1" max="1" width="7" style="190" customWidth="1"/>
    <col min="2" max="2" width="8.66015625" style="191" customWidth="1"/>
    <col min="3" max="3" width="15.5" style="191" customWidth="1"/>
    <col min="4" max="4" width="46.83203125" style="191" customWidth="1"/>
    <col min="5" max="5" width="5.5" style="191" customWidth="1"/>
    <col min="6" max="6" width="11.16015625" style="192" customWidth="1"/>
    <col min="7" max="7" width="13.33203125" style="193" customWidth="1"/>
    <col min="8" max="8" width="21.16015625" style="193" customWidth="1"/>
    <col min="9" max="16384" width="10.5" style="2" customWidth="1"/>
  </cols>
  <sheetData>
    <row r="1" spans="1:8" ht="27.75" customHeight="1">
      <c r="A1" s="284" t="s">
        <v>111</v>
      </c>
      <c r="B1" s="284"/>
      <c r="C1" s="284"/>
      <c r="D1" s="284"/>
      <c r="E1" s="284"/>
      <c r="F1" s="284"/>
      <c r="G1" s="284"/>
      <c r="H1" s="284"/>
    </row>
    <row r="2" spans="1:8" ht="12.75" customHeight="1">
      <c r="A2" s="162" t="s">
        <v>668</v>
      </c>
      <c r="B2" s="162"/>
      <c r="C2" s="162"/>
      <c r="D2" s="162"/>
      <c r="E2" s="162"/>
      <c r="F2" s="162"/>
      <c r="G2" s="162"/>
      <c r="H2" s="162"/>
    </row>
    <row r="3" spans="1:8" ht="12.75" customHeight="1">
      <c r="A3" s="162" t="s">
        <v>674</v>
      </c>
      <c r="B3" s="162"/>
      <c r="C3" s="162"/>
      <c r="D3" s="162"/>
      <c r="E3" s="162"/>
      <c r="F3" s="162"/>
      <c r="G3" s="162"/>
      <c r="H3" s="162"/>
    </row>
    <row r="4" spans="1:8" ht="13.5" customHeight="1">
      <c r="A4" s="163" t="s">
        <v>112</v>
      </c>
      <c r="B4" s="162"/>
      <c r="C4" s="163" t="s">
        <v>708</v>
      </c>
      <c r="D4" s="162"/>
      <c r="E4" s="162"/>
      <c r="F4" s="162"/>
      <c r="G4" s="162"/>
      <c r="H4" s="162"/>
    </row>
    <row r="5" spans="1:8" ht="6.75" customHeight="1">
      <c r="A5" s="164"/>
      <c r="B5" s="165"/>
      <c r="C5" s="166"/>
      <c r="D5" s="165"/>
      <c r="E5" s="165"/>
      <c r="F5" s="167"/>
      <c r="G5" s="168"/>
      <c r="H5" s="168"/>
    </row>
    <row r="6" spans="1:8" ht="12.75" customHeight="1">
      <c r="A6" s="169" t="s">
        <v>669</v>
      </c>
      <c r="B6" s="169"/>
      <c r="C6" s="169"/>
      <c r="D6" s="169"/>
      <c r="E6" s="169"/>
      <c r="F6" s="169"/>
      <c r="G6" s="169"/>
      <c r="H6" s="169"/>
    </row>
    <row r="7" spans="1:8" ht="13.5" customHeight="1">
      <c r="A7" s="169" t="s">
        <v>670</v>
      </c>
      <c r="B7" s="169"/>
      <c r="C7" s="169"/>
      <c r="D7" s="169"/>
      <c r="E7" s="169"/>
      <c r="F7" s="169"/>
      <c r="G7" s="169" t="s">
        <v>672</v>
      </c>
      <c r="H7" s="169"/>
    </row>
    <row r="8" spans="1:8" ht="13.5" customHeight="1">
      <c r="A8" s="169" t="s">
        <v>671</v>
      </c>
      <c r="B8" s="170"/>
      <c r="C8" s="170"/>
      <c r="D8" s="170"/>
      <c r="E8" s="170"/>
      <c r="F8" s="171"/>
      <c r="G8" s="169" t="s">
        <v>673</v>
      </c>
      <c r="H8" s="172"/>
    </row>
    <row r="9" spans="1:8" ht="6" customHeight="1" thickBot="1">
      <c r="A9" s="34"/>
      <c r="B9" s="34"/>
      <c r="C9" s="34"/>
      <c r="D9" s="34"/>
      <c r="E9" s="34"/>
      <c r="F9" s="34"/>
      <c r="G9" s="34"/>
      <c r="H9" s="34"/>
    </row>
    <row r="10" spans="1:8" ht="25.5" customHeight="1" thickBot="1">
      <c r="A10" s="173" t="s">
        <v>113</v>
      </c>
      <c r="B10" s="173" t="s">
        <v>114</v>
      </c>
      <c r="C10" s="173" t="s">
        <v>115</v>
      </c>
      <c r="D10" s="173" t="s">
        <v>116</v>
      </c>
      <c r="E10" s="173" t="s">
        <v>117</v>
      </c>
      <c r="F10" s="173" t="s">
        <v>118</v>
      </c>
      <c r="G10" s="173" t="s">
        <v>119</v>
      </c>
      <c r="H10" s="173" t="s">
        <v>120</v>
      </c>
    </row>
    <row r="11" spans="1:8" ht="12.75" customHeight="1" hidden="1">
      <c r="A11" s="173" t="s">
        <v>28</v>
      </c>
      <c r="B11" s="173" t="s">
        <v>35</v>
      </c>
      <c r="C11" s="173" t="s">
        <v>41</v>
      </c>
      <c r="D11" s="173" t="s">
        <v>47</v>
      </c>
      <c r="E11" s="173" t="s">
        <v>51</v>
      </c>
      <c r="F11" s="173" t="s">
        <v>55</v>
      </c>
      <c r="G11" s="173" t="s">
        <v>58</v>
      </c>
      <c r="H11" s="173" t="s">
        <v>31</v>
      </c>
    </row>
    <row r="12" spans="1:8" ht="4.5" customHeight="1">
      <c r="A12" s="34"/>
      <c r="B12" s="34"/>
      <c r="C12" s="34"/>
      <c r="D12" s="34"/>
      <c r="E12" s="34"/>
      <c r="F12" s="34"/>
      <c r="G12" s="34"/>
      <c r="H12" s="34"/>
    </row>
    <row r="13" spans="1:8" ht="30.75" customHeight="1">
      <c r="A13" s="174"/>
      <c r="B13" s="175"/>
      <c r="C13" s="175" t="s">
        <v>121</v>
      </c>
      <c r="D13" s="175" t="s">
        <v>122</v>
      </c>
      <c r="E13" s="175"/>
      <c r="F13" s="176"/>
      <c r="G13" s="177"/>
      <c r="H13" s="177">
        <f>H14+H62</f>
        <v>0</v>
      </c>
    </row>
    <row r="14" spans="1:8" ht="28.5" customHeight="1">
      <c r="A14" s="178"/>
      <c r="B14" s="179"/>
      <c r="C14" s="179" t="s">
        <v>123</v>
      </c>
      <c r="D14" s="179" t="s">
        <v>124</v>
      </c>
      <c r="E14" s="179"/>
      <c r="F14" s="180"/>
      <c r="G14" s="181"/>
      <c r="H14" s="181">
        <f>SUM(H15:H61)</f>
        <v>0</v>
      </c>
    </row>
    <row r="15" spans="1:8" ht="24" customHeight="1">
      <c r="A15" s="182">
        <v>1</v>
      </c>
      <c r="B15" s="183" t="s">
        <v>125</v>
      </c>
      <c r="C15" s="183" t="s">
        <v>126</v>
      </c>
      <c r="D15" s="183" t="s">
        <v>127</v>
      </c>
      <c r="E15" s="183" t="s">
        <v>128</v>
      </c>
      <c r="F15" s="184">
        <v>20</v>
      </c>
      <c r="G15" s="185">
        <v>0</v>
      </c>
      <c r="H15" s="185">
        <f>G15*F15</f>
        <v>0</v>
      </c>
    </row>
    <row r="16" spans="1:8" ht="24" customHeight="1">
      <c r="A16" s="182">
        <v>2</v>
      </c>
      <c r="B16" s="183" t="s">
        <v>129</v>
      </c>
      <c r="C16" s="183" t="s">
        <v>130</v>
      </c>
      <c r="D16" s="183" t="s">
        <v>131</v>
      </c>
      <c r="E16" s="183" t="s">
        <v>132</v>
      </c>
      <c r="F16" s="184">
        <v>380</v>
      </c>
      <c r="G16" s="185">
        <v>0</v>
      </c>
      <c r="H16" s="185">
        <f>G16*F16</f>
        <v>0</v>
      </c>
    </row>
    <row r="17" spans="1:8" ht="24" customHeight="1">
      <c r="A17" s="182">
        <v>3</v>
      </c>
      <c r="B17" s="183" t="s">
        <v>129</v>
      </c>
      <c r="C17" s="183" t="s">
        <v>133</v>
      </c>
      <c r="D17" s="183" t="s">
        <v>134</v>
      </c>
      <c r="E17" s="183" t="s">
        <v>132</v>
      </c>
      <c r="F17" s="184">
        <v>55</v>
      </c>
      <c r="G17" s="185">
        <v>0</v>
      </c>
      <c r="H17" s="185">
        <f aca="true" t="shared" si="0" ref="H17:H61">G17*F17</f>
        <v>0</v>
      </c>
    </row>
    <row r="18" spans="1:8" ht="13.5" customHeight="1">
      <c r="A18" s="182">
        <v>4</v>
      </c>
      <c r="B18" s="183" t="s">
        <v>129</v>
      </c>
      <c r="C18" s="183" t="s">
        <v>135</v>
      </c>
      <c r="D18" s="183" t="s">
        <v>136</v>
      </c>
      <c r="E18" s="183" t="s">
        <v>137</v>
      </c>
      <c r="F18" s="184">
        <v>20.8</v>
      </c>
      <c r="G18" s="185">
        <v>0</v>
      </c>
      <c r="H18" s="185">
        <f t="shared" si="0"/>
        <v>0</v>
      </c>
    </row>
    <row r="19" spans="1:8" ht="24" customHeight="1">
      <c r="A19" s="182">
        <v>5</v>
      </c>
      <c r="B19" s="183" t="s">
        <v>129</v>
      </c>
      <c r="C19" s="183" t="s">
        <v>138</v>
      </c>
      <c r="D19" s="183" t="s">
        <v>139</v>
      </c>
      <c r="E19" s="183" t="s">
        <v>128</v>
      </c>
      <c r="F19" s="184">
        <v>15</v>
      </c>
      <c r="G19" s="185">
        <v>0</v>
      </c>
      <c r="H19" s="185">
        <f t="shared" si="0"/>
        <v>0</v>
      </c>
    </row>
    <row r="20" spans="1:8" ht="13.5" customHeight="1">
      <c r="A20" s="182">
        <v>6</v>
      </c>
      <c r="B20" s="183" t="s">
        <v>129</v>
      </c>
      <c r="C20" s="183" t="s">
        <v>140</v>
      </c>
      <c r="D20" s="183" t="s">
        <v>141</v>
      </c>
      <c r="E20" s="183" t="s">
        <v>128</v>
      </c>
      <c r="F20" s="184">
        <v>9</v>
      </c>
      <c r="G20" s="185">
        <v>0</v>
      </c>
      <c r="H20" s="185">
        <f t="shared" si="0"/>
        <v>0</v>
      </c>
    </row>
    <row r="21" spans="1:8" ht="24" customHeight="1">
      <c r="A21" s="182">
        <v>7</v>
      </c>
      <c r="B21" s="183" t="s">
        <v>125</v>
      </c>
      <c r="C21" s="183" t="s">
        <v>142</v>
      </c>
      <c r="D21" s="183" t="s">
        <v>143</v>
      </c>
      <c r="E21" s="183" t="s">
        <v>144</v>
      </c>
      <c r="F21" s="184">
        <v>5</v>
      </c>
      <c r="G21" s="185">
        <v>0</v>
      </c>
      <c r="H21" s="185">
        <f t="shared" si="0"/>
        <v>0</v>
      </c>
    </row>
    <row r="22" spans="1:8" ht="13.5" customHeight="1">
      <c r="A22" s="182">
        <v>8</v>
      </c>
      <c r="B22" s="183" t="s">
        <v>129</v>
      </c>
      <c r="C22" s="183" t="s">
        <v>145</v>
      </c>
      <c r="D22" s="183" t="s">
        <v>146</v>
      </c>
      <c r="E22" s="183" t="s">
        <v>128</v>
      </c>
      <c r="F22" s="184">
        <v>15</v>
      </c>
      <c r="G22" s="185">
        <v>0</v>
      </c>
      <c r="H22" s="185">
        <f t="shared" si="0"/>
        <v>0</v>
      </c>
    </row>
    <row r="23" spans="1:8" ht="24" customHeight="1">
      <c r="A23" s="182">
        <v>9</v>
      </c>
      <c r="B23" s="183" t="s">
        <v>129</v>
      </c>
      <c r="C23" s="183" t="s">
        <v>147</v>
      </c>
      <c r="D23" s="183" t="s">
        <v>148</v>
      </c>
      <c r="E23" s="183" t="s">
        <v>144</v>
      </c>
      <c r="F23" s="184">
        <v>51</v>
      </c>
      <c r="G23" s="185">
        <v>0</v>
      </c>
      <c r="H23" s="185">
        <f t="shared" si="0"/>
        <v>0</v>
      </c>
    </row>
    <row r="24" spans="1:8" ht="24" customHeight="1">
      <c r="A24" s="182">
        <v>10</v>
      </c>
      <c r="B24" s="183" t="s">
        <v>129</v>
      </c>
      <c r="C24" s="183" t="s">
        <v>149</v>
      </c>
      <c r="D24" s="183" t="s">
        <v>150</v>
      </c>
      <c r="E24" s="183" t="s">
        <v>144</v>
      </c>
      <c r="F24" s="184">
        <v>22</v>
      </c>
      <c r="G24" s="185">
        <v>0</v>
      </c>
      <c r="H24" s="185">
        <f t="shared" si="0"/>
        <v>0</v>
      </c>
    </row>
    <row r="25" spans="1:8" ht="24" customHeight="1">
      <c r="A25" s="182">
        <v>11</v>
      </c>
      <c r="B25" s="183" t="s">
        <v>129</v>
      </c>
      <c r="C25" s="183" t="s">
        <v>151</v>
      </c>
      <c r="D25" s="183" t="s">
        <v>152</v>
      </c>
      <c r="E25" s="183" t="s">
        <v>144</v>
      </c>
      <c r="F25" s="184">
        <v>29</v>
      </c>
      <c r="G25" s="185">
        <v>0</v>
      </c>
      <c r="H25" s="185">
        <f t="shared" si="0"/>
        <v>0</v>
      </c>
    </row>
    <row r="26" spans="1:8" ht="13.5" customHeight="1">
      <c r="A26" s="182">
        <v>12</v>
      </c>
      <c r="B26" s="183" t="s">
        <v>129</v>
      </c>
      <c r="C26" s="183" t="s">
        <v>153</v>
      </c>
      <c r="D26" s="183" t="s">
        <v>154</v>
      </c>
      <c r="E26" s="183" t="s">
        <v>128</v>
      </c>
      <c r="F26" s="184">
        <v>18</v>
      </c>
      <c r="G26" s="185">
        <v>0</v>
      </c>
      <c r="H26" s="185">
        <f t="shared" si="0"/>
        <v>0</v>
      </c>
    </row>
    <row r="27" spans="1:8" ht="24" customHeight="1">
      <c r="A27" s="182">
        <v>13</v>
      </c>
      <c r="B27" s="183" t="s">
        <v>129</v>
      </c>
      <c r="C27" s="183" t="s">
        <v>155</v>
      </c>
      <c r="D27" s="183" t="s">
        <v>156</v>
      </c>
      <c r="E27" s="183" t="s">
        <v>157</v>
      </c>
      <c r="F27" s="184">
        <v>9</v>
      </c>
      <c r="G27" s="185">
        <v>0</v>
      </c>
      <c r="H27" s="185">
        <f t="shared" si="0"/>
        <v>0</v>
      </c>
    </row>
    <row r="28" spans="1:8" ht="24" customHeight="1">
      <c r="A28" s="182">
        <v>14</v>
      </c>
      <c r="B28" s="183" t="s">
        <v>129</v>
      </c>
      <c r="C28" s="183" t="s">
        <v>158</v>
      </c>
      <c r="D28" s="183" t="s">
        <v>159</v>
      </c>
      <c r="E28" s="183" t="s">
        <v>128</v>
      </c>
      <c r="F28" s="184">
        <v>15</v>
      </c>
      <c r="G28" s="185">
        <v>0</v>
      </c>
      <c r="H28" s="185">
        <f t="shared" si="0"/>
        <v>0</v>
      </c>
    </row>
    <row r="29" spans="1:8" ht="24" customHeight="1">
      <c r="A29" s="182">
        <v>15</v>
      </c>
      <c r="B29" s="183" t="s">
        <v>129</v>
      </c>
      <c r="C29" s="183" t="s">
        <v>160</v>
      </c>
      <c r="D29" s="183" t="s">
        <v>161</v>
      </c>
      <c r="E29" s="183" t="s">
        <v>128</v>
      </c>
      <c r="F29" s="184">
        <v>6</v>
      </c>
      <c r="G29" s="185">
        <v>0</v>
      </c>
      <c r="H29" s="185">
        <f t="shared" si="0"/>
        <v>0</v>
      </c>
    </row>
    <row r="30" spans="1:8" ht="24" customHeight="1">
      <c r="A30" s="182">
        <v>16</v>
      </c>
      <c r="B30" s="183" t="s">
        <v>129</v>
      </c>
      <c r="C30" s="183" t="s">
        <v>162</v>
      </c>
      <c r="D30" s="183" t="s">
        <v>163</v>
      </c>
      <c r="E30" s="183" t="s">
        <v>128</v>
      </c>
      <c r="F30" s="184">
        <v>6</v>
      </c>
      <c r="G30" s="185">
        <v>0</v>
      </c>
      <c r="H30" s="185">
        <f t="shared" si="0"/>
        <v>0</v>
      </c>
    </row>
    <row r="31" spans="1:8" ht="24" customHeight="1">
      <c r="A31" s="182">
        <v>17</v>
      </c>
      <c r="B31" s="183" t="s">
        <v>129</v>
      </c>
      <c r="C31" s="183" t="s">
        <v>164</v>
      </c>
      <c r="D31" s="183" t="s">
        <v>165</v>
      </c>
      <c r="E31" s="183" t="s">
        <v>128</v>
      </c>
      <c r="F31" s="184">
        <v>4</v>
      </c>
      <c r="G31" s="185">
        <v>0</v>
      </c>
      <c r="H31" s="185">
        <f t="shared" si="0"/>
        <v>0</v>
      </c>
    </row>
    <row r="32" spans="1:8" ht="24" customHeight="1">
      <c r="A32" s="182">
        <v>18</v>
      </c>
      <c r="B32" s="183" t="s">
        <v>125</v>
      </c>
      <c r="C32" s="183" t="s">
        <v>166</v>
      </c>
      <c r="D32" s="183" t="s">
        <v>167</v>
      </c>
      <c r="E32" s="183" t="s">
        <v>128</v>
      </c>
      <c r="F32" s="184">
        <v>2</v>
      </c>
      <c r="G32" s="185">
        <v>0</v>
      </c>
      <c r="H32" s="185">
        <f t="shared" si="0"/>
        <v>0</v>
      </c>
    </row>
    <row r="33" spans="1:8" ht="24" customHeight="1">
      <c r="A33" s="182">
        <v>19</v>
      </c>
      <c r="B33" s="183" t="s">
        <v>129</v>
      </c>
      <c r="C33" s="183" t="s">
        <v>168</v>
      </c>
      <c r="D33" s="183" t="s">
        <v>169</v>
      </c>
      <c r="E33" s="183" t="s">
        <v>128</v>
      </c>
      <c r="F33" s="184">
        <v>4</v>
      </c>
      <c r="G33" s="185">
        <v>0</v>
      </c>
      <c r="H33" s="185">
        <f t="shared" si="0"/>
        <v>0</v>
      </c>
    </row>
    <row r="34" spans="1:8" ht="13.5" customHeight="1">
      <c r="A34" s="182">
        <v>20</v>
      </c>
      <c r="B34" s="183" t="s">
        <v>129</v>
      </c>
      <c r="C34" s="183" t="s">
        <v>170</v>
      </c>
      <c r="D34" s="183" t="s">
        <v>171</v>
      </c>
      <c r="E34" s="183" t="s">
        <v>128</v>
      </c>
      <c r="F34" s="184">
        <v>4</v>
      </c>
      <c r="G34" s="185">
        <v>0</v>
      </c>
      <c r="H34" s="185">
        <f t="shared" si="0"/>
        <v>0</v>
      </c>
    </row>
    <row r="35" spans="1:8" ht="24" customHeight="1">
      <c r="A35" s="182">
        <v>21</v>
      </c>
      <c r="B35" s="183" t="s">
        <v>129</v>
      </c>
      <c r="C35" s="183" t="s">
        <v>172</v>
      </c>
      <c r="D35" s="183" t="s">
        <v>173</v>
      </c>
      <c r="E35" s="183" t="s">
        <v>128</v>
      </c>
      <c r="F35" s="184">
        <v>0</v>
      </c>
      <c r="G35" s="185">
        <v>0</v>
      </c>
      <c r="H35" s="185">
        <f t="shared" si="0"/>
        <v>0</v>
      </c>
    </row>
    <row r="36" spans="1:8" ht="24" customHeight="1">
      <c r="A36" s="182">
        <v>22</v>
      </c>
      <c r="B36" s="183" t="s">
        <v>129</v>
      </c>
      <c r="C36" s="183" t="s">
        <v>174</v>
      </c>
      <c r="D36" s="183" t="s">
        <v>175</v>
      </c>
      <c r="E36" s="183" t="s">
        <v>128</v>
      </c>
      <c r="F36" s="184">
        <v>1</v>
      </c>
      <c r="G36" s="185">
        <v>0</v>
      </c>
      <c r="H36" s="185">
        <f t="shared" si="0"/>
        <v>0</v>
      </c>
    </row>
    <row r="37" spans="1:8" ht="13.5" customHeight="1">
      <c r="A37" s="182">
        <v>23</v>
      </c>
      <c r="B37" s="183" t="s">
        <v>129</v>
      </c>
      <c r="C37" s="183" t="s">
        <v>176</v>
      </c>
      <c r="D37" s="183" t="s">
        <v>177</v>
      </c>
      <c r="E37" s="183" t="s">
        <v>128</v>
      </c>
      <c r="F37" s="184">
        <v>0</v>
      </c>
      <c r="G37" s="185">
        <v>0</v>
      </c>
      <c r="H37" s="185">
        <f t="shared" si="0"/>
        <v>0</v>
      </c>
    </row>
    <row r="38" spans="1:8" ht="24" customHeight="1">
      <c r="A38" s="182">
        <v>24</v>
      </c>
      <c r="B38" s="183" t="s">
        <v>129</v>
      </c>
      <c r="C38" s="183" t="s">
        <v>178</v>
      </c>
      <c r="D38" s="183" t="s">
        <v>179</v>
      </c>
      <c r="E38" s="183" t="s">
        <v>128</v>
      </c>
      <c r="F38" s="184">
        <v>2</v>
      </c>
      <c r="G38" s="185">
        <v>0</v>
      </c>
      <c r="H38" s="185">
        <f t="shared" si="0"/>
        <v>0</v>
      </c>
    </row>
    <row r="39" spans="1:8" ht="24" customHeight="1">
      <c r="A39" s="182">
        <v>25</v>
      </c>
      <c r="B39" s="183" t="s">
        <v>129</v>
      </c>
      <c r="C39" s="183" t="s">
        <v>180</v>
      </c>
      <c r="D39" s="183" t="s">
        <v>181</v>
      </c>
      <c r="E39" s="183" t="s">
        <v>128</v>
      </c>
      <c r="F39" s="184">
        <v>4</v>
      </c>
      <c r="G39" s="185">
        <v>0</v>
      </c>
      <c r="H39" s="185">
        <f t="shared" si="0"/>
        <v>0</v>
      </c>
    </row>
    <row r="40" spans="1:8" ht="24" customHeight="1">
      <c r="A40" s="182">
        <v>26</v>
      </c>
      <c r="B40" s="183" t="s">
        <v>129</v>
      </c>
      <c r="C40" s="183" t="s">
        <v>182</v>
      </c>
      <c r="D40" s="183" t="s">
        <v>183</v>
      </c>
      <c r="E40" s="183" t="s">
        <v>128</v>
      </c>
      <c r="F40" s="184">
        <v>6</v>
      </c>
      <c r="G40" s="185">
        <v>0</v>
      </c>
      <c r="H40" s="185">
        <f t="shared" si="0"/>
        <v>0</v>
      </c>
    </row>
    <row r="41" spans="1:8" ht="24" customHeight="1">
      <c r="A41" s="182">
        <v>27</v>
      </c>
      <c r="B41" s="183" t="s">
        <v>129</v>
      </c>
      <c r="C41" s="183" t="s">
        <v>184</v>
      </c>
      <c r="D41" s="183" t="s">
        <v>185</v>
      </c>
      <c r="E41" s="183" t="s">
        <v>144</v>
      </c>
      <c r="F41" s="184">
        <v>38</v>
      </c>
      <c r="G41" s="185">
        <v>0</v>
      </c>
      <c r="H41" s="185">
        <f t="shared" si="0"/>
        <v>0</v>
      </c>
    </row>
    <row r="42" spans="1:8" ht="13.5" customHeight="1">
      <c r="A42" s="182">
        <v>28</v>
      </c>
      <c r="B42" s="183" t="s">
        <v>129</v>
      </c>
      <c r="C42" s="183" t="s">
        <v>186</v>
      </c>
      <c r="D42" s="183" t="s">
        <v>187</v>
      </c>
      <c r="E42" s="183" t="s">
        <v>188</v>
      </c>
      <c r="F42" s="184">
        <v>16</v>
      </c>
      <c r="G42" s="185">
        <v>0</v>
      </c>
      <c r="H42" s="185">
        <f t="shared" si="0"/>
        <v>0</v>
      </c>
    </row>
    <row r="43" spans="1:8" ht="34.5" customHeight="1">
      <c r="A43" s="182">
        <v>29</v>
      </c>
      <c r="B43" s="183" t="s">
        <v>129</v>
      </c>
      <c r="C43" s="183" t="s">
        <v>189</v>
      </c>
      <c r="D43" s="183" t="s">
        <v>190</v>
      </c>
      <c r="E43" s="183" t="s">
        <v>144</v>
      </c>
      <c r="F43" s="184">
        <v>24</v>
      </c>
      <c r="G43" s="185">
        <v>0</v>
      </c>
      <c r="H43" s="185">
        <f t="shared" si="0"/>
        <v>0</v>
      </c>
    </row>
    <row r="44" spans="1:8" ht="24" customHeight="1">
      <c r="A44" s="182">
        <v>30</v>
      </c>
      <c r="B44" s="183" t="s">
        <v>129</v>
      </c>
      <c r="C44" s="183" t="s">
        <v>191</v>
      </c>
      <c r="D44" s="183" t="s">
        <v>192</v>
      </c>
      <c r="E44" s="183" t="s">
        <v>144</v>
      </c>
      <c r="F44" s="184">
        <v>85</v>
      </c>
      <c r="G44" s="185">
        <v>0</v>
      </c>
      <c r="H44" s="185">
        <f t="shared" si="0"/>
        <v>0</v>
      </c>
    </row>
    <row r="45" spans="1:8" ht="24" customHeight="1">
      <c r="A45" s="182">
        <v>31</v>
      </c>
      <c r="B45" s="183" t="s">
        <v>129</v>
      </c>
      <c r="C45" s="183" t="s">
        <v>193</v>
      </c>
      <c r="D45" s="183" t="s">
        <v>194</v>
      </c>
      <c r="E45" s="183" t="s">
        <v>144</v>
      </c>
      <c r="F45" s="184">
        <v>20</v>
      </c>
      <c r="G45" s="185">
        <v>0</v>
      </c>
      <c r="H45" s="185">
        <f t="shared" si="0"/>
        <v>0</v>
      </c>
    </row>
    <row r="46" spans="1:8" ht="24" customHeight="1">
      <c r="A46" s="182">
        <v>32</v>
      </c>
      <c r="B46" s="183" t="s">
        <v>129</v>
      </c>
      <c r="C46" s="183" t="s">
        <v>195</v>
      </c>
      <c r="D46" s="183" t="s">
        <v>196</v>
      </c>
      <c r="E46" s="183" t="s">
        <v>157</v>
      </c>
      <c r="F46" s="184">
        <v>0</v>
      </c>
      <c r="G46" s="185">
        <v>0</v>
      </c>
      <c r="H46" s="185">
        <f t="shared" si="0"/>
        <v>0</v>
      </c>
    </row>
    <row r="47" spans="1:8" ht="24" customHeight="1">
      <c r="A47" s="182">
        <v>33</v>
      </c>
      <c r="B47" s="183" t="s">
        <v>125</v>
      </c>
      <c r="C47" s="183" t="s">
        <v>197</v>
      </c>
      <c r="D47" s="183" t="s">
        <v>198</v>
      </c>
      <c r="E47" s="183" t="s">
        <v>144</v>
      </c>
      <c r="F47" s="184">
        <v>14</v>
      </c>
      <c r="G47" s="185">
        <v>0</v>
      </c>
      <c r="H47" s="185">
        <f t="shared" si="0"/>
        <v>0</v>
      </c>
    </row>
    <row r="48" spans="1:8" ht="24" customHeight="1">
      <c r="A48" s="182">
        <v>34</v>
      </c>
      <c r="B48" s="183" t="s">
        <v>125</v>
      </c>
      <c r="C48" s="183" t="s">
        <v>199</v>
      </c>
      <c r="D48" s="183" t="s">
        <v>200</v>
      </c>
      <c r="E48" s="183" t="s">
        <v>128</v>
      </c>
      <c r="F48" s="184">
        <v>0</v>
      </c>
      <c r="G48" s="185">
        <v>0</v>
      </c>
      <c r="H48" s="185">
        <f t="shared" si="0"/>
        <v>0</v>
      </c>
    </row>
    <row r="49" spans="1:8" ht="24" customHeight="1">
      <c r="A49" s="182">
        <v>35</v>
      </c>
      <c r="B49" s="183" t="s">
        <v>125</v>
      </c>
      <c r="C49" s="183" t="s">
        <v>201</v>
      </c>
      <c r="D49" s="183" t="s">
        <v>202</v>
      </c>
      <c r="E49" s="183" t="s">
        <v>144</v>
      </c>
      <c r="F49" s="184">
        <v>0</v>
      </c>
      <c r="G49" s="185">
        <v>0</v>
      </c>
      <c r="H49" s="185">
        <f t="shared" si="0"/>
        <v>0</v>
      </c>
    </row>
    <row r="50" spans="1:8" ht="13.5" customHeight="1">
      <c r="A50" s="182">
        <v>36</v>
      </c>
      <c r="B50" s="183" t="s">
        <v>125</v>
      </c>
      <c r="C50" s="183" t="s">
        <v>203</v>
      </c>
      <c r="D50" s="183" t="s">
        <v>204</v>
      </c>
      <c r="E50" s="183" t="s">
        <v>128</v>
      </c>
      <c r="F50" s="184">
        <v>1</v>
      </c>
      <c r="G50" s="185">
        <v>0</v>
      </c>
      <c r="H50" s="185">
        <f t="shared" si="0"/>
        <v>0</v>
      </c>
    </row>
    <row r="51" spans="1:8" ht="24" customHeight="1">
      <c r="A51" s="182">
        <v>37</v>
      </c>
      <c r="B51" s="183" t="s">
        <v>125</v>
      </c>
      <c r="C51" s="183" t="s">
        <v>205</v>
      </c>
      <c r="D51" s="183" t="s">
        <v>206</v>
      </c>
      <c r="E51" s="183" t="s">
        <v>128</v>
      </c>
      <c r="F51" s="184">
        <v>8</v>
      </c>
      <c r="G51" s="185">
        <v>0</v>
      </c>
      <c r="H51" s="185">
        <f t="shared" si="0"/>
        <v>0</v>
      </c>
    </row>
    <row r="52" spans="1:8" ht="24" customHeight="1">
      <c r="A52" s="182">
        <v>38</v>
      </c>
      <c r="B52" s="183" t="s">
        <v>125</v>
      </c>
      <c r="C52" s="183" t="s">
        <v>207</v>
      </c>
      <c r="D52" s="183" t="s">
        <v>208</v>
      </c>
      <c r="E52" s="183" t="s">
        <v>128</v>
      </c>
      <c r="F52" s="184">
        <v>12</v>
      </c>
      <c r="G52" s="185">
        <v>0</v>
      </c>
      <c r="H52" s="185">
        <f t="shared" si="0"/>
        <v>0</v>
      </c>
    </row>
    <row r="53" spans="1:8" ht="24" customHeight="1">
      <c r="A53" s="182">
        <v>39</v>
      </c>
      <c r="B53" s="183" t="s">
        <v>125</v>
      </c>
      <c r="C53" s="183" t="s">
        <v>209</v>
      </c>
      <c r="D53" s="183" t="s">
        <v>210</v>
      </c>
      <c r="E53" s="183" t="s">
        <v>128</v>
      </c>
      <c r="F53" s="184">
        <v>6</v>
      </c>
      <c r="G53" s="185">
        <v>0</v>
      </c>
      <c r="H53" s="185">
        <f t="shared" si="0"/>
        <v>0</v>
      </c>
    </row>
    <row r="54" spans="1:8" ht="34.5" customHeight="1">
      <c r="A54" s="182">
        <v>40</v>
      </c>
      <c r="B54" s="183" t="s">
        <v>125</v>
      </c>
      <c r="C54" s="183" t="s">
        <v>211</v>
      </c>
      <c r="D54" s="183" t="s">
        <v>212</v>
      </c>
      <c r="E54" s="183" t="s">
        <v>144</v>
      </c>
      <c r="F54" s="184">
        <v>16</v>
      </c>
      <c r="G54" s="185">
        <v>0</v>
      </c>
      <c r="H54" s="185">
        <f t="shared" si="0"/>
        <v>0</v>
      </c>
    </row>
    <row r="55" spans="1:8" ht="13.5" customHeight="1">
      <c r="A55" s="182">
        <v>41</v>
      </c>
      <c r="B55" s="183" t="s">
        <v>125</v>
      </c>
      <c r="C55" s="183" t="s">
        <v>213</v>
      </c>
      <c r="D55" s="183" t="s">
        <v>214</v>
      </c>
      <c r="E55" s="183" t="s">
        <v>144</v>
      </c>
      <c r="F55" s="184">
        <v>85</v>
      </c>
      <c r="G55" s="185">
        <v>0</v>
      </c>
      <c r="H55" s="185">
        <f t="shared" si="0"/>
        <v>0</v>
      </c>
    </row>
    <row r="56" spans="1:8" ht="24" customHeight="1">
      <c r="A56" s="182">
        <v>42</v>
      </c>
      <c r="B56" s="183" t="s">
        <v>125</v>
      </c>
      <c r="C56" s="183" t="s">
        <v>215</v>
      </c>
      <c r="D56" s="183" t="s">
        <v>216</v>
      </c>
      <c r="E56" s="183" t="s">
        <v>128</v>
      </c>
      <c r="F56" s="184">
        <v>3</v>
      </c>
      <c r="G56" s="185">
        <v>0</v>
      </c>
      <c r="H56" s="185">
        <f t="shared" si="0"/>
        <v>0</v>
      </c>
    </row>
    <row r="57" spans="1:8" ht="13.5" customHeight="1">
      <c r="A57" s="182">
        <v>43</v>
      </c>
      <c r="B57" s="183" t="s">
        <v>217</v>
      </c>
      <c r="C57" s="183" t="s">
        <v>218</v>
      </c>
      <c r="D57" s="183" t="s">
        <v>219</v>
      </c>
      <c r="E57" s="183" t="s">
        <v>220</v>
      </c>
      <c r="F57" s="184">
        <v>24</v>
      </c>
      <c r="G57" s="185">
        <v>0</v>
      </c>
      <c r="H57" s="185">
        <f t="shared" si="0"/>
        <v>0</v>
      </c>
    </row>
    <row r="58" spans="1:8" ht="24" customHeight="1">
      <c r="A58" s="182">
        <v>44</v>
      </c>
      <c r="B58" s="183" t="s">
        <v>125</v>
      </c>
      <c r="C58" s="183" t="s">
        <v>221</v>
      </c>
      <c r="D58" s="183" t="s">
        <v>222</v>
      </c>
      <c r="E58" s="183" t="s">
        <v>144</v>
      </c>
      <c r="F58" s="184">
        <v>8</v>
      </c>
      <c r="G58" s="185">
        <v>0</v>
      </c>
      <c r="H58" s="185">
        <f t="shared" si="0"/>
        <v>0</v>
      </c>
    </row>
    <row r="59" spans="1:8" ht="24" customHeight="1">
      <c r="A59" s="182">
        <v>45</v>
      </c>
      <c r="B59" s="183" t="s">
        <v>217</v>
      </c>
      <c r="C59" s="183" t="s">
        <v>223</v>
      </c>
      <c r="D59" s="183" t="s">
        <v>224</v>
      </c>
      <c r="E59" s="183" t="s">
        <v>144</v>
      </c>
      <c r="F59" s="184">
        <v>0</v>
      </c>
      <c r="G59" s="185">
        <v>0</v>
      </c>
      <c r="H59" s="185">
        <f t="shared" si="0"/>
        <v>0</v>
      </c>
    </row>
    <row r="60" spans="1:8" ht="24" customHeight="1">
      <c r="A60" s="182">
        <v>46</v>
      </c>
      <c r="B60" s="183" t="s">
        <v>125</v>
      </c>
      <c r="C60" s="183" t="s">
        <v>225</v>
      </c>
      <c r="D60" s="183" t="s">
        <v>226</v>
      </c>
      <c r="E60" s="183" t="s">
        <v>128</v>
      </c>
      <c r="F60" s="184">
        <v>3</v>
      </c>
      <c r="G60" s="185">
        <v>0</v>
      </c>
      <c r="H60" s="185">
        <f t="shared" si="0"/>
        <v>0</v>
      </c>
    </row>
    <row r="61" spans="1:8" ht="13.5" customHeight="1">
      <c r="A61" s="182">
        <v>47</v>
      </c>
      <c r="B61" s="183" t="s">
        <v>125</v>
      </c>
      <c r="C61" s="183" t="s">
        <v>227</v>
      </c>
      <c r="D61" s="183" t="s">
        <v>228</v>
      </c>
      <c r="E61" s="183" t="s">
        <v>128</v>
      </c>
      <c r="F61" s="184">
        <v>3</v>
      </c>
      <c r="G61" s="185">
        <v>0</v>
      </c>
      <c r="H61" s="185">
        <f t="shared" si="0"/>
        <v>0</v>
      </c>
    </row>
    <row r="62" spans="1:8" ht="28.5" customHeight="1">
      <c r="A62" s="178"/>
      <c r="B62" s="179"/>
      <c r="C62" s="179" t="s">
        <v>229</v>
      </c>
      <c r="D62" s="179" t="s">
        <v>230</v>
      </c>
      <c r="E62" s="179"/>
      <c r="F62" s="180"/>
      <c r="G62" s="181">
        <v>0</v>
      </c>
      <c r="H62" s="181">
        <f>SUM(H63:H68)</f>
        <v>0</v>
      </c>
    </row>
    <row r="63" spans="1:8" ht="13.5" customHeight="1">
      <c r="A63" s="182">
        <v>48</v>
      </c>
      <c r="B63" s="183" t="s">
        <v>129</v>
      </c>
      <c r="C63" s="183" t="s">
        <v>231</v>
      </c>
      <c r="D63" s="183" t="s">
        <v>736</v>
      </c>
      <c r="E63" s="183" t="s">
        <v>128</v>
      </c>
      <c r="F63" s="184">
        <v>1</v>
      </c>
      <c r="G63" s="185">
        <v>0</v>
      </c>
      <c r="H63" s="185">
        <f aca="true" t="shared" si="1" ref="H63:H68">G63*F63</f>
        <v>0</v>
      </c>
    </row>
    <row r="64" spans="1:8" ht="13.5" customHeight="1">
      <c r="A64" s="182">
        <v>48</v>
      </c>
      <c r="B64" s="183" t="s">
        <v>129</v>
      </c>
      <c r="C64" s="183" t="s">
        <v>231</v>
      </c>
      <c r="D64" s="183" t="s">
        <v>232</v>
      </c>
      <c r="E64" s="183" t="s">
        <v>157</v>
      </c>
      <c r="F64" s="184">
        <v>1</v>
      </c>
      <c r="G64" s="185">
        <v>0</v>
      </c>
      <c r="H64" s="185">
        <f t="shared" si="1"/>
        <v>0</v>
      </c>
    </row>
    <row r="65" spans="1:8" ht="24" customHeight="1">
      <c r="A65" s="182">
        <v>49</v>
      </c>
      <c r="B65" s="183" t="s">
        <v>129</v>
      </c>
      <c r="C65" s="183" t="s">
        <v>233</v>
      </c>
      <c r="D65" s="183" t="s">
        <v>234</v>
      </c>
      <c r="E65" s="183" t="s">
        <v>137</v>
      </c>
      <c r="F65" s="184">
        <v>13.2</v>
      </c>
      <c r="G65" s="185">
        <v>0</v>
      </c>
      <c r="H65" s="185">
        <f t="shared" si="1"/>
        <v>0</v>
      </c>
    </row>
    <row r="66" spans="1:8" ht="24" customHeight="1">
      <c r="A66" s="182">
        <v>50</v>
      </c>
      <c r="B66" s="183" t="s">
        <v>129</v>
      </c>
      <c r="C66" s="183" t="s">
        <v>235</v>
      </c>
      <c r="D66" s="183" t="s">
        <v>236</v>
      </c>
      <c r="E66" s="183" t="s">
        <v>128</v>
      </c>
      <c r="F66" s="184">
        <v>0</v>
      </c>
      <c r="G66" s="185">
        <v>0</v>
      </c>
      <c r="H66" s="185">
        <f t="shared" si="1"/>
        <v>0</v>
      </c>
    </row>
    <row r="67" spans="1:8" ht="13.5" customHeight="1">
      <c r="A67" s="182">
        <v>51</v>
      </c>
      <c r="B67" s="183" t="s">
        <v>129</v>
      </c>
      <c r="C67" s="183" t="s">
        <v>237</v>
      </c>
      <c r="D67" s="183" t="s">
        <v>238</v>
      </c>
      <c r="E67" s="183" t="s">
        <v>128</v>
      </c>
      <c r="F67" s="184">
        <v>6</v>
      </c>
      <c r="G67" s="185">
        <v>0</v>
      </c>
      <c r="H67" s="185">
        <f t="shared" si="1"/>
        <v>0</v>
      </c>
    </row>
    <row r="68" spans="1:8" ht="13.5" customHeight="1">
      <c r="A68" s="182">
        <v>52</v>
      </c>
      <c r="B68" s="183" t="s">
        <v>129</v>
      </c>
      <c r="C68" s="183" t="s">
        <v>239</v>
      </c>
      <c r="D68" s="183" t="s">
        <v>240</v>
      </c>
      <c r="E68" s="183" t="s">
        <v>188</v>
      </c>
      <c r="F68" s="184">
        <v>15</v>
      </c>
      <c r="G68" s="185">
        <v>0</v>
      </c>
      <c r="H68" s="185">
        <f t="shared" si="1"/>
        <v>0</v>
      </c>
    </row>
    <row r="69" spans="1:8" ht="30.75" customHeight="1">
      <c r="A69" s="186"/>
      <c r="B69" s="187"/>
      <c r="C69" s="187"/>
      <c r="D69" s="187" t="s">
        <v>241</v>
      </c>
      <c r="E69" s="187"/>
      <c r="F69" s="188"/>
      <c r="G69" s="189"/>
      <c r="H69" s="189">
        <f>H62+H14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showGridLines="0" zoomScalePageLayoutView="0" workbookViewId="0" topLeftCell="A1">
      <pane ySplit="12" topLeftCell="A139" activePane="bottomLeft" state="frozen"/>
      <selection pane="topLeft" activeCell="A1" sqref="A1"/>
      <selection pane="bottomLeft" activeCell="G157" sqref="G157"/>
    </sheetView>
  </sheetViews>
  <sheetFormatPr defaultColWidth="10.5" defaultRowHeight="12" customHeight="1"/>
  <cols>
    <col min="1" max="1" width="7" style="190" customWidth="1"/>
    <col min="2" max="2" width="8.66015625" style="191" customWidth="1"/>
    <col min="3" max="3" width="15.5" style="191" customWidth="1"/>
    <col min="4" max="4" width="46.83203125" style="191" customWidth="1"/>
    <col min="5" max="5" width="5.5" style="191" customWidth="1"/>
    <col min="6" max="6" width="11.16015625" style="192" customWidth="1"/>
    <col min="7" max="7" width="13.33203125" style="193" customWidth="1"/>
    <col min="8" max="8" width="21.16015625" style="193" customWidth="1"/>
    <col min="9" max="16384" width="10.5" style="2" customWidth="1"/>
  </cols>
  <sheetData>
    <row r="1" spans="1:8" ht="27.75" customHeight="1">
      <c r="A1" s="284" t="s">
        <v>111</v>
      </c>
      <c r="B1" s="284"/>
      <c r="C1" s="284"/>
      <c r="D1" s="284"/>
      <c r="E1" s="284"/>
      <c r="F1" s="284"/>
      <c r="G1" s="284"/>
      <c r="H1" s="284"/>
    </row>
    <row r="2" spans="1:8" ht="12.75" customHeight="1">
      <c r="A2" s="162" t="s">
        <v>668</v>
      </c>
      <c r="B2" s="162"/>
      <c r="C2" s="162"/>
      <c r="D2" s="162"/>
      <c r="E2" s="162"/>
      <c r="F2" s="162"/>
      <c r="G2" s="162"/>
      <c r="H2" s="162"/>
    </row>
    <row r="3" spans="1:8" ht="12.75" customHeight="1">
      <c r="A3" s="162" t="s">
        <v>674</v>
      </c>
      <c r="B3" s="162"/>
      <c r="C3" s="162"/>
      <c r="D3" s="162"/>
      <c r="E3" s="162"/>
      <c r="F3" s="162"/>
      <c r="G3" s="162"/>
      <c r="H3" s="162"/>
    </row>
    <row r="4" spans="1:8" ht="13.5" customHeight="1">
      <c r="A4" s="163" t="s">
        <v>112</v>
      </c>
      <c r="B4" s="162"/>
      <c r="C4" s="163" t="s">
        <v>707</v>
      </c>
      <c r="D4" s="162"/>
      <c r="E4" s="162"/>
      <c r="F4" s="162"/>
      <c r="G4" s="162"/>
      <c r="H4" s="162"/>
    </row>
    <row r="5" spans="1:8" ht="6.75" customHeight="1">
      <c r="A5" s="164"/>
      <c r="B5" s="165"/>
      <c r="C5" s="166"/>
      <c r="D5" s="165"/>
      <c r="E5" s="165"/>
      <c r="F5" s="167"/>
      <c r="G5" s="168"/>
      <c r="H5" s="168"/>
    </row>
    <row r="6" spans="1:8" ht="12.75" customHeight="1">
      <c r="A6" s="169" t="s">
        <v>669</v>
      </c>
      <c r="B6" s="169"/>
      <c r="C6" s="169"/>
      <c r="D6" s="169"/>
      <c r="E6" s="169"/>
      <c r="F6" s="169"/>
      <c r="G6" s="169"/>
      <c r="H6" s="169"/>
    </row>
    <row r="7" spans="1:8" ht="13.5" customHeight="1">
      <c r="A7" s="169" t="s">
        <v>670</v>
      </c>
      <c r="B7" s="169"/>
      <c r="C7" s="169"/>
      <c r="D7" s="169"/>
      <c r="E7" s="169"/>
      <c r="F7" s="169"/>
      <c r="G7" s="169" t="s">
        <v>672</v>
      </c>
      <c r="H7" s="169"/>
    </row>
    <row r="8" spans="1:8" ht="13.5" customHeight="1">
      <c r="A8" s="169" t="s">
        <v>671</v>
      </c>
      <c r="B8" s="170"/>
      <c r="C8" s="170"/>
      <c r="D8" s="170"/>
      <c r="E8" s="170"/>
      <c r="F8" s="171"/>
      <c r="G8" s="169" t="s">
        <v>673</v>
      </c>
      <c r="H8" s="172"/>
    </row>
    <row r="9" spans="1:8" ht="6" customHeight="1" thickBot="1">
      <c r="A9" s="34"/>
      <c r="B9" s="34"/>
      <c r="C9" s="34"/>
      <c r="D9" s="34"/>
      <c r="E9" s="34"/>
      <c r="F9" s="34"/>
      <c r="G9" s="34"/>
      <c r="H9" s="34"/>
    </row>
    <row r="10" spans="1:8" ht="25.5" customHeight="1" thickBot="1">
      <c r="A10" s="173" t="s">
        <v>113</v>
      </c>
      <c r="B10" s="173" t="s">
        <v>114</v>
      </c>
      <c r="C10" s="173" t="s">
        <v>115</v>
      </c>
      <c r="D10" s="173" t="s">
        <v>116</v>
      </c>
      <c r="E10" s="173" t="s">
        <v>117</v>
      </c>
      <c r="F10" s="173" t="s">
        <v>118</v>
      </c>
      <c r="G10" s="173" t="s">
        <v>119</v>
      </c>
      <c r="H10" s="173" t="s">
        <v>120</v>
      </c>
    </row>
    <row r="11" spans="1:8" ht="12.75" customHeight="1" hidden="1">
      <c r="A11" s="173" t="s">
        <v>28</v>
      </c>
      <c r="B11" s="173" t="s">
        <v>35</v>
      </c>
      <c r="C11" s="173" t="s">
        <v>41</v>
      </c>
      <c r="D11" s="173" t="s">
        <v>47</v>
      </c>
      <c r="E11" s="173" t="s">
        <v>51</v>
      </c>
      <c r="F11" s="173" t="s">
        <v>55</v>
      </c>
      <c r="G11" s="173" t="s">
        <v>58</v>
      </c>
      <c r="H11" s="173" t="s">
        <v>31</v>
      </c>
    </row>
    <row r="12" spans="1:8" ht="4.5" customHeight="1">
      <c r="A12" s="34"/>
      <c r="B12" s="34"/>
      <c r="C12" s="34"/>
      <c r="D12" s="34"/>
      <c r="E12" s="34"/>
      <c r="F12" s="34"/>
      <c r="G12" s="34"/>
      <c r="H12" s="34"/>
    </row>
    <row r="13" spans="1:8" ht="30.75" customHeight="1">
      <c r="A13" s="174"/>
      <c r="B13" s="175"/>
      <c r="C13" s="175" t="s">
        <v>121</v>
      </c>
      <c r="D13" s="175" t="s">
        <v>242</v>
      </c>
      <c r="E13" s="175"/>
      <c r="F13" s="176"/>
      <c r="G13" s="177"/>
      <c r="H13" s="177">
        <f>H155</f>
        <v>0</v>
      </c>
    </row>
    <row r="14" spans="1:8" ht="28.5" customHeight="1">
      <c r="A14" s="178"/>
      <c r="B14" s="179"/>
      <c r="C14" s="179" t="s">
        <v>229</v>
      </c>
      <c r="D14" s="179" t="s">
        <v>230</v>
      </c>
      <c r="E14" s="179"/>
      <c r="F14" s="180"/>
      <c r="G14" s="181"/>
      <c r="H14" s="181">
        <f>SUM(H15:H154)</f>
        <v>0</v>
      </c>
    </row>
    <row r="15" spans="1:8" ht="24" customHeight="1">
      <c r="A15" s="182">
        <v>1</v>
      </c>
      <c r="B15" s="183" t="s">
        <v>125</v>
      </c>
      <c r="C15" s="183" t="s">
        <v>243</v>
      </c>
      <c r="D15" s="183" t="s">
        <v>244</v>
      </c>
      <c r="E15" s="183" t="s">
        <v>128</v>
      </c>
      <c r="F15" s="184">
        <v>12</v>
      </c>
      <c r="G15" s="185">
        <v>0</v>
      </c>
      <c r="H15" s="185">
        <f>G15*F15</f>
        <v>0</v>
      </c>
    </row>
    <row r="16" spans="1:8" ht="24" customHeight="1">
      <c r="A16" s="182">
        <v>2</v>
      </c>
      <c r="B16" s="183" t="s">
        <v>125</v>
      </c>
      <c r="C16" s="183" t="s">
        <v>245</v>
      </c>
      <c r="D16" s="183" t="s">
        <v>246</v>
      </c>
      <c r="E16" s="183" t="s">
        <v>128</v>
      </c>
      <c r="F16" s="184">
        <v>1</v>
      </c>
      <c r="G16" s="185">
        <v>0</v>
      </c>
      <c r="H16" s="185">
        <f aca="true" t="shared" si="0" ref="H16:H79">G16*F16</f>
        <v>0</v>
      </c>
    </row>
    <row r="17" spans="1:8" ht="24" customHeight="1">
      <c r="A17" s="182">
        <v>3</v>
      </c>
      <c r="B17" s="183" t="s">
        <v>125</v>
      </c>
      <c r="C17" s="183" t="s">
        <v>247</v>
      </c>
      <c r="D17" s="183" t="s">
        <v>248</v>
      </c>
      <c r="E17" s="183" t="s">
        <v>132</v>
      </c>
      <c r="F17" s="184">
        <v>325</v>
      </c>
      <c r="G17" s="185">
        <v>0</v>
      </c>
      <c r="H17" s="185">
        <f t="shared" si="0"/>
        <v>0</v>
      </c>
    </row>
    <row r="18" spans="1:8" ht="13.5" customHeight="1">
      <c r="A18" s="194">
        <v>4</v>
      </c>
      <c r="B18" s="195" t="s">
        <v>249</v>
      </c>
      <c r="C18" s="195" t="s">
        <v>250</v>
      </c>
      <c r="D18" s="195" t="s">
        <v>251</v>
      </c>
      <c r="E18" s="195" t="s">
        <v>252</v>
      </c>
      <c r="F18" s="196">
        <v>0.115</v>
      </c>
      <c r="G18" s="197">
        <v>0</v>
      </c>
      <c r="H18" s="185">
        <f t="shared" si="0"/>
        <v>0</v>
      </c>
    </row>
    <row r="19" spans="1:8" ht="12" customHeight="1">
      <c r="A19" s="198"/>
      <c r="B19" s="199"/>
      <c r="C19" s="199"/>
      <c r="D19" s="199" t="s">
        <v>253</v>
      </c>
      <c r="E19" s="199"/>
      <c r="F19" s="200"/>
      <c r="G19" s="201">
        <v>0</v>
      </c>
      <c r="H19" s="185">
        <f t="shared" si="0"/>
        <v>0</v>
      </c>
    </row>
    <row r="20" spans="1:8" ht="13.5" customHeight="1">
      <c r="A20" s="194">
        <v>5</v>
      </c>
      <c r="B20" s="195" t="s">
        <v>249</v>
      </c>
      <c r="C20" s="195" t="s">
        <v>254</v>
      </c>
      <c r="D20" s="195" t="s">
        <v>255</v>
      </c>
      <c r="E20" s="195" t="s">
        <v>252</v>
      </c>
      <c r="F20" s="196">
        <v>0.055</v>
      </c>
      <c r="G20" s="197">
        <v>0</v>
      </c>
      <c r="H20" s="185">
        <f t="shared" si="0"/>
        <v>0</v>
      </c>
    </row>
    <row r="21" spans="1:8" ht="12" customHeight="1">
      <c r="A21" s="198"/>
      <c r="B21" s="199"/>
      <c r="C21" s="199"/>
      <c r="D21" s="199" t="s">
        <v>256</v>
      </c>
      <c r="E21" s="199"/>
      <c r="F21" s="200"/>
      <c r="G21" s="201">
        <v>0</v>
      </c>
      <c r="H21" s="185">
        <f t="shared" si="0"/>
        <v>0</v>
      </c>
    </row>
    <row r="22" spans="1:8" ht="13.5" customHeight="1">
      <c r="A22" s="194">
        <v>6</v>
      </c>
      <c r="B22" s="195"/>
      <c r="C22" s="195" t="s">
        <v>257</v>
      </c>
      <c r="D22" s="195" t="s">
        <v>258</v>
      </c>
      <c r="E22" s="195" t="s">
        <v>144</v>
      </c>
      <c r="F22" s="196">
        <v>14.94</v>
      </c>
      <c r="G22" s="197">
        <v>0</v>
      </c>
      <c r="H22" s="185">
        <f t="shared" si="0"/>
        <v>0</v>
      </c>
    </row>
    <row r="23" spans="1:8" ht="13.5" customHeight="1">
      <c r="A23" s="194">
        <v>7</v>
      </c>
      <c r="B23" s="195"/>
      <c r="C23" s="195" t="s">
        <v>259</v>
      </c>
      <c r="D23" s="195" t="s">
        <v>260</v>
      </c>
      <c r="E23" s="195" t="s">
        <v>144</v>
      </c>
      <c r="F23" s="196">
        <v>28</v>
      </c>
      <c r="G23" s="197">
        <v>0</v>
      </c>
      <c r="H23" s="185">
        <f t="shared" si="0"/>
        <v>0</v>
      </c>
    </row>
    <row r="24" spans="1:8" ht="24" customHeight="1">
      <c r="A24" s="182">
        <v>8</v>
      </c>
      <c r="B24" s="183" t="s">
        <v>125</v>
      </c>
      <c r="C24" s="183" t="s">
        <v>261</v>
      </c>
      <c r="D24" s="183" t="s">
        <v>262</v>
      </c>
      <c r="E24" s="183" t="s">
        <v>137</v>
      </c>
      <c r="F24" s="184">
        <v>12</v>
      </c>
      <c r="G24" s="185">
        <v>0</v>
      </c>
      <c r="H24" s="185">
        <f t="shared" si="0"/>
        <v>0</v>
      </c>
    </row>
    <row r="25" spans="1:8" ht="13.5" customHeight="1">
      <c r="A25" s="194">
        <v>9</v>
      </c>
      <c r="B25" s="195" t="s">
        <v>263</v>
      </c>
      <c r="C25" s="195" t="s">
        <v>264</v>
      </c>
      <c r="D25" s="195" t="s">
        <v>265</v>
      </c>
      <c r="E25" s="195" t="s">
        <v>252</v>
      </c>
      <c r="F25" s="196">
        <v>0.043</v>
      </c>
      <c r="G25" s="197">
        <v>0</v>
      </c>
      <c r="H25" s="185">
        <f t="shared" si="0"/>
        <v>0</v>
      </c>
    </row>
    <row r="26" spans="1:8" ht="24" customHeight="1">
      <c r="A26" s="194">
        <v>10</v>
      </c>
      <c r="B26" s="195" t="s">
        <v>266</v>
      </c>
      <c r="C26" s="195" t="s">
        <v>267</v>
      </c>
      <c r="D26" s="195" t="s">
        <v>268</v>
      </c>
      <c r="E26" s="195" t="s">
        <v>137</v>
      </c>
      <c r="F26" s="196">
        <v>12</v>
      </c>
      <c r="G26" s="197">
        <v>0</v>
      </c>
      <c r="H26" s="185">
        <f t="shared" si="0"/>
        <v>0</v>
      </c>
    </row>
    <row r="27" spans="1:8" ht="24" customHeight="1">
      <c r="A27" s="194">
        <v>11</v>
      </c>
      <c r="B27" s="195" t="s">
        <v>269</v>
      </c>
      <c r="C27" s="195" t="s">
        <v>270</v>
      </c>
      <c r="D27" s="195" t="s">
        <v>271</v>
      </c>
      <c r="E27" s="195" t="s">
        <v>252</v>
      </c>
      <c r="F27" s="196">
        <v>0.137</v>
      </c>
      <c r="G27" s="197">
        <v>0</v>
      </c>
      <c r="H27" s="185">
        <f t="shared" si="0"/>
        <v>0</v>
      </c>
    </row>
    <row r="28" spans="1:8" ht="13.5" customHeight="1">
      <c r="A28" s="194">
        <v>12</v>
      </c>
      <c r="B28" s="195" t="s">
        <v>269</v>
      </c>
      <c r="C28" s="195" t="s">
        <v>272</v>
      </c>
      <c r="D28" s="195" t="s">
        <v>273</v>
      </c>
      <c r="E28" s="195" t="s">
        <v>252</v>
      </c>
      <c r="F28" s="196">
        <v>0.009</v>
      </c>
      <c r="G28" s="197">
        <v>0</v>
      </c>
      <c r="H28" s="185">
        <f t="shared" si="0"/>
        <v>0</v>
      </c>
    </row>
    <row r="29" spans="1:8" ht="13.5" customHeight="1">
      <c r="A29" s="182">
        <v>13</v>
      </c>
      <c r="B29" s="183" t="s">
        <v>274</v>
      </c>
      <c r="C29" s="183" t="s">
        <v>275</v>
      </c>
      <c r="D29" s="183" t="s">
        <v>276</v>
      </c>
      <c r="E29" s="183" t="s">
        <v>157</v>
      </c>
      <c r="F29" s="184">
        <v>1</v>
      </c>
      <c r="G29" s="185">
        <v>0</v>
      </c>
      <c r="H29" s="185">
        <f t="shared" si="0"/>
        <v>0</v>
      </c>
    </row>
    <row r="30" spans="1:8" ht="13.5" customHeight="1">
      <c r="A30" s="182">
        <v>14</v>
      </c>
      <c r="B30" s="183" t="s">
        <v>125</v>
      </c>
      <c r="C30" s="183" t="s">
        <v>277</v>
      </c>
      <c r="D30" s="183" t="s">
        <v>278</v>
      </c>
      <c r="E30" s="183" t="s">
        <v>128</v>
      </c>
      <c r="F30" s="184">
        <v>15</v>
      </c>
      <c r="G30" s="185">
        <v>0</v>
      </c>
      <c r="H30" s="185">
        <f t="shared" si="0"/>
        <v>0</v>
      </c>
    </row>
    <row r="31" spans="1:8" ht="13.5" customHeight="1">
      <c r="A31" s="194">
        <v>15</v>
      </c>
      <c r="B31" s="195" t="s">
        <v>279</v>
      </c>
      <c r="C31" s="195" t="s">
        <v>280</v>
      </c>
      <c r="D31" s="195" t="s">
        <v>281</v>
      </c>
      <c r="E31" s="195" t="s">
        <v>128</v>
      </c>
      <c r="F31" s="196">
        <v>15</v>
      </c>
      <c r="G31" s="197">
        <v>0</v>
      </c>
      <c r="H31" s="185">
        <f t="shared" si="0"/>
        <v>0</v>
      </c>
    </row>
    <row r="32" spans="1:8" ht="13.5" customHeight="1">
      <c r="A32" s="182">
        <v>16</v>
      </c>
      <c r="B32" s="183" t="s">
        <v>125</v>
      </c>
      <c r="C32" s="183" t="s">
        <v>282</v>
      </c>
      <c r="D32" s="183" t="s">
        <v>283</v>
      </c>
      <c r="E32" s="183" t="s">
        <v>128</v>
      </c>
      <c r="F32" s="184">
        <v>6</v>
      </c>
      <c r="G32" s="185">
        <v>0</v>
      </c>
      <c r="H32" s="185">
        <f t="shared" si="0"/>
        <v>0</v>
      </c>
    </row>
    <row r="33" spans="1:8" ht="13.5" customHeight="1">
      <c r="A33" s="194">
        <v>17</v>
      </c>
      <c r="B33" s="195" t="s">
        <v>274</v>
      </c>
      <c r="C33" s="195" t="s">
        <v>284</v>
      </c>
      <c r="D33" s="195" t="s">
        <v>285</v>
      </c>
      <c r="E33" s="195" t="s">
        <v>220</v>
      </c>
      <c r="F33" s="196">
        <v>6</v>
      </c>
      <c r="G33" s="197">
        <v>0</v>
      </c>
      <c r="H33" s="185">
        <f t="shared" si="0"/>
        <v>0</v>
      </c>
    </row>
    <row r="34" spans="1:8" ht="13.5" customHeight="1">
      <c r="A34" s="182">
        <v>18</v>
      </c>
      <c r="B34" s="183" t="s">
        <v>125</v>
      </c>
      <c r="C34" s="183" t="s">
        <v>286</v>
      </c>
      <c r="D34" s="183" t="s">
        <v>287</v>
      </c>
      <c r="E34" s="183" t="s">
        <v>128</v>
      </c>
      <c r="F34" s="184">
        <v>8</v>
      </c>
      <c r="G34" s="185">
        <v>0</v>
      </c>
      <c r="H34" s="185">
        <f t="shared" si="0"/>
        <v>0</v>
      </c>
    </row>
    <row r="35" spans="1:8" ht="13.5" customHeight="1">
      <c r="A35" s="194">
        <v>19</v>
      </c>
      <c r="B35" s="195" t="s">
        <v>274</v>
      </c>
      <c r="C35" s="195" t="s">
        <v>288</v>
      </c>
      <c r="D35" s="195" t="s">
        <v>289</v>
      </c>
      <c r="E35" s="195" t="s">
        <v>220</v>
      </c>
      <c r="F35" s="196">
        <v>16</v>
      </c>
      <c r="G35" s="197">
        <v>0</v>
      </c>
      <c r="H35" s="185">
        <f t="shared" si="0"/>
        <v>0</v>
      </c>
    </row>
    <row r="36" spans="1:8" ht="13.5" customHeight="1">
      <c r="A36" s="182">
        <v>20</v>
      </c>
      <c r="B36" s="183" t="s">
        <v>125</v>
      </c>
      <c r="C36" s="183" t="s">
        <v>290</v>
      </c>
      <c r="D36" s="183" t="s">
        <v>291</v>
      </c>
      <c r="E36" s="183" t="s">
        <v>128</v>
      </c>
      <c r="F36" s="184">
        <v>6</v>
      </c>
      <c r="G36" s="185">
        <v>0</v>
      </c>
      <c r="H36" s="185">
        <f t="shared" si="0"/>
        <v>0</v>
      </c>
    </row>
    <row r="37" spans="1:8" ht="13.5" customHeight="1">
      <c r="A37" s="194">
        <v>21</v>
      </c>
      <c r="B37" s="195" t="s">
        <v>274</v>
      </c>
      <c r="C37" s="195" t="s">
        <v>292</v>
      </c>
      <c r="D37" s="195" t="s">
        <v>293</v>
      </c>
      <c r="E37" s="195" t="s">
        <v>220</v>
      </c>
      <c r="F37" s="196">
        <v>6</v>
      </c>
      <c r="G37" s="197">
        <v>0</v>
      </c>
      <c r="H37" s="185">
        <f t="shared" si="0"/>
        <v>0</v>
      </c>
    </row>
    <row r="38" spans="1:8" ht="24" customHeight="1">
      <c r="A38" s="182">
        <v>22</v>
      </c>
      <c r="B38" s="183" t="s">
        <v>125</v>
      </c>
      <c r="C38" s="183" t="s">
        <v>294</v>
      </c>
      <c r="D38" s="183" t="s">
        <v>295</v>
      </c>
      <c r="E38" s="183" t="s">
        <v>144</v>
      </c>
      <c r="F38" s="184">
        <v>1.2</v>
      </c>
      <c r="G38" s="185">
        <v>0</v>
      </c>
      <c r="H38" s="185">
        <f t="shared" si="0"/>
        <v>0</v>
      </c>
    </row>
    <row r="39" spans="1:8" ht="24" customHeight="1">
      <c r="A39" s="194">
        <v>23</v>
      </c>
      <c r="B39" s="195" t="s">
        <v>296</v>
      </c>
      <c r="C39" s="195" t="s">
        <v>297</v>
      </c>
      <c r="D39" s="195" t="s">
        <v>298</v>
      </c>
      <c r="E39" s="195" t="s">
        <v>132</v>
      </c>
      <c r="F39" s="196">
        <v>1.2</v>
      </c>
      <c r="G39" s="197">
        <v>0</v>
      </c>
      <c r="H39" s="185">
        <f t="shared" si="0"/>
        <v>0</v>
      </c>
    </row>
    <row r="40" spans="1:8" ht="24" customHeight="1">
      <c r="A40" s="182">
        <v>24</v>
      </c>
      <c r="B40" s="183" t="s">
        <v>125</v>
      </c>
      <c r="C40" s="183" t="s">
        <v>299</v>
      </c>
      <c r="D40" s="183" t="s">
        <v>300</v>
      </c>
      <c r="E40" s="183" t="s">
        <v>128</v>
      </c>
      <c r="F40" s="184">
        <v>24</v>
      </c>
      <c r="G40" s="185">
        <v>0</v>
      </c>
      <c r="H40" s="185">
        <f t="shared" si="0"/>
        <v>0</v>
      </c>
    </row>
    <row r="41" spans="1:8" ht="24" customHeight="1">
      <c r="A41" s="182">
        <v>25</v>
      </c>
      <c r="B41" s="183" t="s">
        <v>125</v>
      </c>
      <c r="C41" s="183" t="s">
        <v>301</v>
      </c>
      <c r="D41" s="183" t="s">
        <v>302</v>
      </c>
      <c r="E41" s="183" t="s">
        <v>128</v>
      </c>
      <c r="F41" s="184">
        <v>16</v>
      </c>
      <c r="G41" s="185">
        <v>0</v>
      </c>
      <c r="H41" s="185">
        <f t="shared" si="0"/>
        <v>0</v>
      </c>
    </row>
    <row r="42" spans="1:8" ht="24" customHeight="1">
      <c r="A42" s="182">
        <v>26</v>
      </c>
      <c r="B42" s="183" t="s">
        <v>125</v>
      </c>
      <c r="C42" s="183" t="s">
        <v>303</v>
      </c>
      <c r="D42" s="183" t="s">
        <v>304</v>
      </c>
      <c r="E42" s="183" t="s">
        <v>128</v>
      </c>
      <c r="F42" s="184">
        <v>20</v>
      </c>
      <c r="G42" s="185">
        <v>0</v>
      </c>
      <c r="H42" s="185">
        <f t="shared" si="0"/>
        <v>0</v>
      </c>
    </row>
    <row r="43" spans="1:8" ht="24" customHeight="1">
      <c r="A43" s="182">
        <v>27</v>
      </c>
      <c r="B43" s="183" t="s">
        <v>125</v>
      </c>
      <c r="C43" s="183" t="s">
        <v>305</v>
      </c>
      <c r="D43" s="183" t="s">
        <v>306</v>
      </c>
      <c r="E43" s="183" t="s">
        <v>128</v>
      </c>
      <c r="F43" s="184">
        <v>4</v>
      </c>
      <c r="G43" s="185">
        <v>0</v>
      </c>
      <c r="H43" s="185">
        <f t="shared" si="0"/>
        <v>0</v>
      </c>
    </row>
    <row r="44" spans="1:8" ht="24" customHeight="1">
      <c r="A44" s="182">
        <v>136</v>
      </c>
      <c r="B44" s="183" t="s">
        <v>125</v>
      </c>
      <c r="C44" s="183" t="s">
        <v>307</v>
      </c>
      <c r="D44" s="183" t="s">
        <v>308</v>
      </c>
      <c r="E44" s="183" t="s">
        <v>128</v>
      </c>
      <c r="F44" s="184">
        <v>6</v>
      </c>
      <c r="G44" s="185">
        <v>0</v>
      </c>
      <c r="H44" s="185">
        <f t="shared" si="0"/>
        <v>0</v>
      </c>
    </row>
    <row r="45" spans="1:8" ht="13.5" customHeight="1">
      <c r="A45" s="194">
        <v>137</v>
      </c>
      <c r="B45" s="195" t="s">
        <v>274</v>
      </c>
      <c r="C45" s="195" t="s">
        <v>309</v>
      </c>
      <c r="D45" s="195" t="s">
        <v>310</v>
      </c>
      <c r="E45" s="195" t="s">
        <v>220</v>
      </c>
      <c r="F45" s="196">
        <v>8</v>
      </c>
      <c r="G45" s="197">
        <v>0</v>
      </c>
      <c r="H45" s="185">
        <f t="shared" si="0"/>
        <v>0</v>
      </c>
    </row>
    <row r="46" spans="1:8" ht="24" customHeight="1">
      <c r="A46" s="182">
        <v>30</v>
      </c>
      <c r="B46" s="183" t="s">
        <v>125</v>
      </c>
      <c r="C46" s="183" t="s">
        <v>311</v>
      </c>
      <c r="D46" s="183" t="s">
        <v>312</v>
      </c>
      <c r="E46" s="183" t="s">
        <v>128</v>
      </c>
      <c r="F46" s="184">
        <v>7</v>
      </c>
      <c r="G46" s="185">
        <v>0</v>
      </c>
      <c r="H46" s="185">
        <f t="shared" si="0"/>
        <v>0</v>
      </c>
    </row>
    <row r="47" spans="1:8" ht="13.5" customHeight="1">
      <c r="A47" s="194">
        <v>31</v>
      </c>
      <c r="B47" s="195" t="s">
        <v>274</v>
      </c>
      <c r="C47" s="195" t="s">
        <v>313</v>
      </c>
      <c r="D47" s="195" t="s">
        <v>314</v>
      </c>
      <c r="E47" s="195" t="s">
        <v>220</v>
      </c>
      <c r="F47" s="196">
        <v>7</v>
      </c>
      <c r="G47" s="197">
        <v>0</v>
      </c>
      <c r="H47" s="185">
        <f t="shared" si="0"/>
        <v>0</v>
      </c>
    </row>
    <row r="48" spans="1:8" ht="24" customHeight="1">
      <c r="A48" s="182">
        <v>32</v>
      </c>
      <c r="B48" s="183" t="s">
        <v>125</v>
      </c>
      <c r="C48" s="183" t="s">
        <v>315</v>
      </c>
      <c r="D48" s="183" t="s">
        <v>316</v>
      </c>
      <c r="E48" s="183" t="s">
        <v>128</v>
      </c>
      <c r="F48" s="184">
        <v>21</v>
      </c>
      <c r="G48" s="185">
        <v>0</v>
      </c>
      <c r="H48" s="185">
        <f t="shared" si="0"/>
        <v>0</v>
      </c>
    </row>
    <row r="49" spans="1:8" ht="13.5" customHeight="1">
      <c r="A49" s="194">
        <v>33</v>
      </c>
      <c r="B49" s="195" t="s">
        <v>274</v>
      </c>
      <c r="C49" s="195" t="s">
        <v>317</v>
      </c>
      <c r="D49" s="195" t="s">
        <v>318</v>
      </c>
      <c r="E49" s="195" t="s">
        <v>220</v>
      </c>
      <c r="F49" s="196">
        <v>21</v>
      </c>
      <c r="G49" s="197">
        <v>0</v>
      </c>
      <c r="H49" s="185">
        <f t="shared" si="0"/>
        <v>0</v>
      </c>
    </row>
    <row r="50" spans="1:8" ht="24" customHeight="1">
      <c r="A50" s="182">
        <v>34</v>
      </c>
      <c r="B50" s="183" t="s">
        <v>125</v>
      </c>
      <c r="C50" s="183" t="s">
        <v>319</v>
      </c>
      <c r="D50" s="183" t="s">
        <v>320</v>
      </c>
      <c r="E50" s="183" t="s">
        <v>128</v>
      </c>
      <c r="F50" s="184">
        <v>7</v>
      </c>
      <c r="G50" s="185">
        <v>0</v>
      </c>
      <c r="H50" s="185">
        <f t="shared" si="0"/>
        <v>0</v>
      </c>
    </row>
    <row r="51" spans="1:8" ht="13.5" customHeight="1">
      <c r="A51" s="194">
        <v>35</v>
      </c>
      <c r="B51" s="195" t="s">
        <v>274</v>
      </c>
      <c r="C51" s="195" t="s">
        <v>321</v>
      </c>
      <c r="D51" s="195" t="s">
        <v>322</v>
      </c>
      <c r="E51" s="195" t="s">
        <v>220</v>
      </c>
      <c r="F51" s="196">
        <v>12</v>
      </c>
      <c r="G51" s="197">
        <v>0</v>
      </c>
      <c r="H51" s="185">
        <f t="shared" si="0"/>
        <v>0</v>
      </c>
    </row>
    <row r="52" spans="1:8" ht="13.5" customHeight="1">
      <c r="A52" s="194">
        <v>36</v>
      </c>
      <c r="B52" s="195" t="s">
        <v>274</v>
      </c>
      <c r="C52" s="195" t="s">
        <v>323</v>
      </c>
      <c r="D52" s="195" t="s">
        <v>324</v>
      </c>
      <c r="E52" s="195" t="s">
        <v>220</v>
      </c>
      <c r="F52" s="196">
        <v>3</v>
      </c>
      <c r="G52" s="197">
        <v>0</v>
      </c>
      <c r="H52" s="185">
        <f t="shared" si="0"/>
        <v>0</v>
      </c>
    </row>
    <row r="53" spans="1:8" ht="24" customHeight="1">
      <c r="A53" s="182">
        <v>130</v>
      </c>
      <c r="B53" s="183" t="s">
        <v>125</v>
      </c>
      <c r="C53" s="183" t="s">
        <v>325</v>
      </c>
      <c r="D53" s="183" t="s">
        <v>326</v>
      </c>
      <c r="E53" s="183" t="s">
        <v>128</v>
      </c>
      <c r="F53" s="184">
        <v>6</v>
      </c>
      <c r="G53" s="185">
        <v>0</v>
      </c>
      <c r="H53" s="185">
        <f t="shared" si="0"/>
        <v>0</v>
      </c>
    </row>
    <row r="54" spans="1:8" ht="24" customHeight="1">
      <c r="A54" s="182">
        <v>132</v>
      </c>
      <c r="B54" s="183" t="s">
        <v>125</v>
      </c>
      <c r="C54" s="183" t="s">
        <v>327</v>
      </c>
      <c r="D54" s="183" t="s">
        <v>328</v>
      </c>
      <c r="E54" s="183" t="s">
        <v>128</v>
      </c>
      <c r="F54" s="184">
        <v>6</v>
      </c>
      <c r="G54" s="185">
        <v>0</v>
      </c>
      <c r="H54" s="185">
        <f t="shared" si="0"/>
        <v>0</v>
      </c>
    </row>
    <row r="55" spans="1:8" ht="24" customHeight="1">
      <c r="A55" s="182">
        <v>38</v>
      </c>
      <c r="B55" s="183" t="s">
        <v>125</v>
      </c>
      <c r="C55" s="183" t="s">
        <v>329</v>
      </c>
      <c r="D55" s="183" t="s">
        <v>699</v>
      </c>
      <c r="E55" s="183" t="s">
        <v>128</v>
      </c>
      <c r="F55" s="184">
        <v>1</v>
      </c>
      <c r="G55" s="185">
        <v>0</v>
      </c>
      <c r="H55" s="185">
        <f t="shared" si="0"/>
        <v>0</v>
      </c>
    </row>
    <row r="56" spans="1:8" ht="13.5" customHeight="1">
      <c r="A56" s="194">
        <v>39</v>
      </c>
      <c r="B56" s="195" t="s">
        <v>274</v>
      </c>
      <c r="C56" s="195" t="s">
        <v>330</v>
      </c>
      <c r="D56" s="195" t="s">
        <v>331</v>
      </c>
      <c r="E56" s="195" t="s">
        <v>220</v>
      </c>
      <c r="F56" s="196">
        <v>1</v>
      </c>
      <c r="G56" s="197">
        <v>0</v>
      </c>
      <c r="H56" s="185">
        <f t="shared" si="0"/>
        <v>0</v>
      </c>
    </row>
    <row r="57" spans="1:8" ht="13.5" customHeight="1">
      <c r="A57" s="194">
        <v>40</v>
      </c>
      <c r="B57" s="195" t="s">
        <v>274</v>
      </c>
      <c r="C57" s="195" t="s">
        <v>332</v>
      </c>
      <c r="D57" s="195" t="s">
        <v>333</v>
      </c>
      <c r="E57" s="195" t="s">
        <v>220</v>
      </c>
      <c r="F57" s="196">
        <v>3</v>
      </c>
      <c r="G57" s="197">
        <v>0</v>
      </c>
      <c r="H57" s="185">
        <f t="shared" si="0"/>
        <v>0</v>
      </c>
    </row>
    <row r="58" spans="1:8" ht="13.5" customHeight="1">
      <c r="A58" s="194">
        <v>41</v>
      </c>
      <c r="B58" s="195" t="s">
        <v>274</v>
      </c>
      <c r="C58" s="195" t="s">
        <v>334</v>
      </c>
      <c r="D58" s="195" t="s">
        <v>335</v>
      </c>
      <c r="E58" s="195" t="s">
        <v>220</v>
      </c>
      <c r="F58" s="196">
        <v>4</v>
      </c>
      <c r="G58" s="197">
        <v>0</v>
      </c>
      <c r="H58" s="185">
        <f t="shared" si="0"/>
        <v>0</v>
      </c>
    </row>
    <row r="59" spans="1:8" ht="24" customHeight="1">
      <c r="A59" s="182">
        <v>42</v>
      </c>
      <c r="B59" s="183" t="s">
        <v>125</v>
      </c>
      <c r="C59" s="183" t="s">
        <v>336</v>
      </c>
      <c r="D59" s="183" t="s">
        <v>337</v>
      </c>
      <c r="E59" s="183" t="s">
        <v>128</v>
      </c>
      <c r="F59" s="184">
        <v>3</v>
      </c>
      <c r="G59" s="185">
        <v>0</v>
      </c>
      <c r="H59" s="185">
        <f t="shared" si="0"/>
        <v>0</v>
      </c>
    </row>
    <row r="60" spans="1:8" ht="13.5" customHeight="1">
      <c r="A60" s="194">
        <v>43</v>
      </c>
      <c r="B60" s="195" t="s">
        <v>338</v>
      </c>
      <c r="C60" s="195" t="s">
        <v>339</v>
      </c>
      <c r="D60" s="195" t="s">
        <v>340</v>
      </c>
      <c r="E60" s="195" t="s">
        <v>128</v>
      </c>
      <c r="F60" s="196">
        <v>3</v>
      </c>
      <c r="G60" s="197">
        <v>0</v>
      </c>
      <c r="H60" s="185">
        <f t="shared" si="0"/>
        <v>0</v>
      </c>
    </row>
    <row r="61" spans="1:8" ht="13.5" customHeight="1">
      <c r="A61" s="182">
        <v>44</v>
      </c>
      <c r="B61" s="183" t="s">
        <v>125</v>
      </c>
      <c r="C61" s="183" t="s">
        <v>341</v>
      </c>
      <c r="D61" s="183" t="s">
        <v>342</v>
      </c>
      <c r="E61" s="183" t="s">
        <v>128</v>
      </c>
      <c r="F61" s="184">
        <v>21</v>
      </c>
      <c r="G61" s="185">
        <v>0</v>
      </c>
      <c r="H61" s="185">
        <f t="shared" si="0"/>
        <v>0</v>
      </c>
    </row>
    <row r="62" spans="1:8" ht="13.5" customHeight="1">
      <c r="A62" s="182">
        <v>45</v>
      </c>
      <c r="B62" s="183" t="s">
        <v>125</v>
      </c>
      <c r="C62" s="183" t="s">
        <v>343</v>
      </c>
      <c r="D62" s="183" t="s">
        <v>344</v>
      </c>
      <c r="E62" s="183" t="s">
        <v>128</v>
      </c>
      <c r="F62" s="184">
        <v>6</v>
      </c>
      <c r="G62" s="185">
        <v>0</v>
      </c>
      <c r="H62" s="185">
        <f t="shared" si="0"/>
        <v>0</v>
      </c>
    </row>
    <row r="63" spans="1:8" ht="24" customHeight="1">
      <c r="A63" s="182">
        <v>46</v>
      </c>
      <c r="B63" s="183" t="s">
        <v>125</v>
      </c>
      <c r="C63" s="183" t="s">
        <v>345</v>
      </c>
      <c r="D63" s="183" t="s">
        <v>346</v>
      </c>
      <c r="E63" s="183" t="s">
        <v>128</v>
      </c>
      <c r="F63" s="184">
        <v>2</v>
      </c>
      <c r="G63" s="185">
        <v>0</v>
      </c>
      <c r="H63" s="185">
        <f t="shared" si="0"/>
        <v>0</v>
      </c>
    </row>
    <row r="64" spans="1:8" ht="13.5" customHeight="1">
      <c r="A64" s="182">
        <v>47</v>
      </c>
      <c r="B64" s="183" t="s">
        <v>125</v>
      </c>
      <c r="C64" s="183" t="s">
        <v>347</v>
      </c>
      <c r="D64" s="183" t="s">
        <v>348</v>
      </c>
      <c r="E64" s="183" t="s">
        <v>128</v>
      </c>
      <c r="F64" s="184">
        <v>0</v>
      </c>
      <c r="G64" s="185">
        <v>0</v>
      </c>
      <c r="H64" s="185">
        <f t="shared" si="0"/>
        <v>0</v>
      </c>
    </row>
    <row r="65" spans="1:8" ht="13.5" customHeight="1">
      <c r="A65" s="194">
        <v>48</v>
      </c>
      <c r="B65" s="195" t="s">
        <v>274</v>
      </c>
      <c r="C65" s="195" t="s">
        <v>349</v>
      </c>
      <c r="D65" s="195" t="s">
        <v>350</v>
      </c>
      <c r="E65" s="195" t="s">
        <v>351</v>
      </c>
      <c r="F65" s="196">
        <v>0</v>
      </c>
      <c r="G65" s="197">
        <v>0</v>
      </c>
      <c r="H65" s="185">
        <f t="shared" si="0"/>
        <v>0</v>
      </c>
    </row>
    <row r="66" spans="1:8" ht="24" customHeight="1">
      <c r="A66" s="182">
        <v>49</v>
      </c>
      <c r="B66" s="183" t="s">
        <v>125</v>
      </c>
      <c r="C66" s="183" t="s">
        <v>352</v>
      </c>
      <c r="D66" s="183" t="s">
        <v>353</v>
      </c>
      <c r="E66" s="183" t="s">
        <v>128</v>
      </c>
      <c r="F66" s="184">
        <v>1</v>
      </c>
      <c r="G66" s="185">
        <v>0</v>
      </c>
      <c r="H66" s="185">
        <f t="shared" si="0"/>
        <v>0</v>
      </c>
    </row>
    <row r="67" spans="1:8" ht="13.5" customHeight="1">
      <c r="A67" s="182">
        <v>50</v>
      </c>
      <c r="B67" s="183" t="s">
        <v>125</v>
      </c>
      <c r="C67" s="183" t="s">
        <v>354</v>
      </c>
      <c r="D67" s="183" t="s">
        <v>355</v>
      </c>
      <c r="E67" s="183" t="s">
        <v>128</v>
      </c>
      <c r="F67" s="184">
        <v>1</v>
      </c>
      <c r="G67" s="185">
        <v>0</v>
      </c>
      <c r="H67" s="185">
        <f t="shared" si="0"/>
        <v>0</v>
      </c>
    </row>
    <row r="68" spans="1:8" ht="13.5" customHeight="1">
      <c r="A68" s="182">
        <v>51</v>
      </c>
      <c r="B68" s="183" t="s">
        <v>125</v>
      </c>
      <c r="C68" s="183" t="s">
        <v>356</v>
      </c>
      <c r="D68" s="183" t="s">
        <v>357</v>
      </c>
      <c r="E68" s="183" t="s">
        <v>157</v>
      </c>
      <c r="F68" s="184">
        <v>1</v>
      </c>
      <c r="G68" s="185">
        <v>0</v>
      </c>
      <c r="H68" s="185">
        <f t="shared" si="0"/>
        <v>0</v>
      </c>
    </row>
    <row r="69" spans="1:8" ht="13.5" customHeight="1">
      <c r="A69" s="182">
        <v>52</v>
      </c>
      <c r="B69" s="183" t="s">
        <v>125</v>
      </c>
      <c r="C69" s="183" t="s">
        <v>358</v>
      </c>
      <c r="D69" s="183" t="s">
        <v>359</v>
      </c>
      <c r="E69" s="183" t="s">
        <v>137</v>
      </c>
      <c r="F69" s="184">
        <v>4.5</v>
      </c>
      <c r="G69" s="185">
        <v>0</v>
      </c>
      <c r="H69" s="185">
        <f t="shared" si="0"/>
        <v>0</v>
      </c>
    </row>
    <row r="70" spans="1:8" ht="24" customHeight="1">
      <c r="A70" s="194">
        <v>53</v>
      </c>
      <c r="B70" s="195" t="s">
        <v>274</v>
      </c>
      <c r="C70" s="195" t="s">
        <v>360</v>
      </c>
      <c r="D70" s="195" t="s">
        <v>361</v>
      </c>
      <c r="E70" s="195" t="s">
        <v>144</v>
      </c>
      <c r="F70" s="196">
        <v>4.5</v>
      </c>
      <c r="G70" s="197">
        <v>0</v>
      </c>
      <c r="H70" s="185">
        <f t="shared" si="0"/>
        <v>0</v>
      </c>
    </row>
    <row r="71" spans="1:8" ht="24" customHeight="1">
      <c r="A71" s="182">
        <v>54</v>
      </c>
      <c r="B71" s="183" t="s">
        <v>125</v>
      </c>
      <c r="C71" s="183" t="s">
        <v>362</v>
      </c>
      <c r="D71" s="183" t="s">
        <v>363</v>
      </c>
      <c r="E71" s="183" t="s">
        <v>128</v>
      </c>
      <c r="F71" s="184">
        <v>11</v>
      </c>
      <c r="G71" s="185">
        <v>0</v>
      </c>
      <c r="H71" s="185">
        <f t="shared" si="0"/>
        <v>0</v>
      </c>
    </row>
    <row r="72" spans="1:8" ht="24" customHeight="1">
      <c r="A72" s="194">
        <v>55</v>
      </c>
      <c r="B72" s="195" t="s">
        <v>364</v>
      </c>
      <c r="C72" s="195" t="s">
        <v>365</v>
      </c>
      <c r="D72" s="195" t="s">
        <v>690</v>
      </c>
      <c r="E72" s="195" t="s">
        <v>128</v>
      </c>
      <c r="F72" s="196">
        <v>11</v>
      </c>
      <c r="G72" s="197">
        <v>0</v>
      </c>
      <c r="H72" s="185">
        <f t="shared" si="0"/>
        <v>0</v>
      </c>
    </row>
    <row r="73" spans="1:8" ht="13.5" customHeight="1">
      <c r="A73" s="194">
        <v>56</v>
      </c>
      <c r="B73" s="195" t="s">
        <v>364</v>
      </c>
      <c r="C73" s="195" t="s">
        <v>366</v>
      </c>
      <c r="D73" s="195" t="s">
        <v>367</v>
      </c>
      <c r="E73" s="195" t="s">
        <v>128</v>
      </c>
      <c r="F73" s="196">
        <v>11</v>
      </c>
      <c r="G73" s="197">
        <v>0</v>
      </c>
      <c r="H73" s="185">
        <f t="shared" si="0"/>
        <v>0</v>
      </c>
    </row>
    <row r="74" spans="1:8" ht="24" customHeight="1">
      <c r="A74" s="182">
        <v>57</v>
      </c>
      <c r="B74" s="183" t="s">
        <v>125</v>
      </c>
      <c r="C74" s="183" t="s">
        <v>368</v>
      </c>
      <c r="D74" s="183" t="s">
        <v>369</v>
      </c>
      <c r="E74" s="183" t="s">
        <v>144</v>
      </c>
      <c r="F74" s="184">
        <v>65</v>
      </c>
      <c r="G74" s="185">
        <v>0</v>
      </c>
      <c r="H74" s="185">
        <f t="shared" si="0"/>
        <v>0</v>
      </c>
    </row>
    <row r="75" spans="1:8" ht="13.5" customHeight="1">
      <c r="A75" s="194">
        <v>58</v>
      </c>
      <c r="B75" s="195" t="s">
        <v>274</v>
      </c>
      <c r="C75" s="195" t="s">
        <v>370</v>
      </c>
      <c r="D75" s="195" t="s">
        <v>371</v>
      </c>
      <c r="E75" s="195" t="s">
        <v>132</v>
      </c>
      <c r="F75" s="196">
        <v>98</v>
      </c>
      <c r="G75" s="197">
        <v>0</v>
      </c>
      <c r="H75" s="185">
        <f t="shared" si="0"/>
        <v>0</v>
      </c>
    </row>
    <row r="76" spans="1:8" ht="13.5" customHeight="1">
      <c r="A76" s="194">
        <v>59</v>
      </c>
      <c r="B76" s="195" t="s">
        <v>274</v>
      </c>
      <c r="C76" s="195" t="s">
        <v>372</v>
      </c>
      <c r="D76" s="195" t="s">
        <v>373</v>
      </c>
      <c r="E76" s="195" t="s">
        <v>220</v>
      </c>
      <c r="F76" s="196">
        <v>22</v>
      </c>
      <c r="G76" s="197">
        <v>0</v>
      </c>
      <c r="H76" s="185">
        <f t="shared" si="0"/>
        <v>0</v>
      </c>
    </row>
    <row r="77" spans="1:8" ht="13.5" customHeight="1">
      <c r="A77" s="194">
        <v>60</v>
      </c>
      <c r="B77" s="195" t="s">
        <v>374</v>
      </c>
      <c r="C77" s="195" t="s">
        <v>375</v>
      </c>
      <c r="D77" s="195" t="s">
        <v>376</v>
      </c>
      <c r="E77" s="195" t="s">
        <v>128</v>
      </c>
      <c r="F77" s="196">
        <v>45</v>
      </c>
      <c r="G77" s="197">
        <v>0</v>
      </c>
      <c r="H77" s="185">
        <f t="shared" si="0"/>
        <v>0</v>
      </c>
    </row>
    <row r="78" spans="1:8" ht="24" customHeight="1">
      <c r="A78" s="194">
        <v>61</v>
      </c>
      <c r="B78" s="195" t="s">
        <v>374</v>
      </c>
      <c r="C78" s="195" t="s">
        <v>377</v>
      </c>
      <c r="D78" s="195" t="s">
        <v>378</v>
      </c>
      <c r="E78" s="195" t="s">
        <v>128</v>
      </c>
      <c r="F78" s="196">
        <v>6</v>
      </c>
      <c r="G78" s="197">
        <v>0</v>
      </c>
      <c r="H78" s="185">
        <f t="shared" si="0"/>
        <v>0</v>
      </c>
    </row>
    <row r="79" spans="1:8" ht="24" customHeight="1">
      <c r="A79" s="182">
        <v>62</v>
      </c>
      <c r="B79" s="183" t="s">
        <v>125</v>
      </c>
      <c r="C79" s="183" t="s">
        <v>379</v>
      </c>
      <c r="D79" s="183" t="s">
        <v>380</v>
      </c>
      <c r="E79" s="183" t="s">
        <v>144</v>
      </c>
      <c r="F79" s="184">
        <v>98</v>
      </c>
      <c r="G79" s="185">
        <v>0</v>
      </c>
      <c r="H79" s="185">
        <f t="shared" si="0"/>
        <v>0</v>
      </c>
    </row>
    <row r="80" spans="1:8" ht="13.5" customHeight="1">
      <c r="A80" s="194">
        <v>63</v>
      </c>
      <c r="B80" s="195" t="s">
        <v>381</v>
      </c>
      <c r="C80" s="195" t="s">
        <v>382</v>
      </c>
      <c r="D80" s="195" t="s">
        <v>383</v>
      </c>
      <c r="E80" s="195" t="s">
        <v>144</v>
      </c>
      <c r="F80" s="196">
        <v>21</v>
      </c>
      <c r="G80" s="197">
        <v>0</v>
      </c>
      <c r="H80" s="185">
        <f aca="true" t="shared" si="1" ref="H80:H145">G80*F80</f>
        <v>0</v>
      </c>
    </row>
    <row r="81" spans="1:8" ht="13.5" customHeight="1">
      <c r="A81" s="194">
        <v>64</v>
      </c>
      <c r="B81" s="195" t="s">
        <v>381</v>
      </c>
      <c r="C81" s="195" t="s">
        <v>384</v>
      </c>
      <c r="D81" s="195" t="s">
        <v>385</v>
      </c>
      <c r="E81" s="195" t="s">
        <v>144</v>
      </c>
      <c r="F81" s="196">
        <v>5</v>
      </c>
      <c r="G81" s="197">
        <v>0</v>
      </c>
      <c r="H81" s="185">
        <f t="shared" si="1"/>
        <v>0</v>
      </c>
    </row>
    <row r="82" spans="1:8" ht="13.5" customHeight="1">
      <c r="A82" s="194">
        <v>65</v>
      </c>
      <c r="B82" s="195" t="s">
        <v>274</v>
      </c>
      <c r="C82" s="195" t="s">
        <v>313</v>
      </c>
      <c r="D82" s="195" t="s">
        <v>314</v>
      </c>
      <c r="E82" s="195" t="s">
        <v>220</v>
      </c>
      <c r="F82" s="196">
        <v>4</v>
      </c>
      <c r="G82" s="197">
        <v>0</v>
      </c>
      <c r="H82" s="185">
        <f t="shared" si="1"/>
        <v>0</v>
      </c>
    </row>
    <row r="83" spans="1:8" ht="13.5" customHeight="1">
      <c r="A83" s="194">
        <v>66</v>
      </c>
      <c r="B83" s="195" t="s">
        <v>274</v>
      </c>
      <c r="C83" s="195" t="s">
        <v>386</v>
      </c>
      <c r="D83" s="195" t="s">
        <v>387</v>
      </c>
      <c r="E83" s="195" t="s">
        <v>220</v>
      </c>
      <c r="F83" s="196">
        <v>2</v>
      </c>
      <c r="G83" s="197">
        <v>0</v>
      </c>
      <c r="H83" s="185">
        <f t="shared" si="1"/>
        <v>0</v>
      </c>
    </row>
    <row r="84" spans="1:8" ht="13.5" customHeight="1">
      <c r="A84" s="182">
        <v>67</v>
      </c>
      <c r="B84" s="183" t="s">
        <v>125</v>
      </c>
      <c r="C84" s="183" t="s">
        <v>388</v>
      </c>
      <c r="D84" s="183" t="s">
        <v>389</v>
      </c>
      <c r="E84" s="183" t="s">
        <v>128</v>
      </c>
      <c r="F84" s="184">
        <v>3</v>
      </c>
      <c r="G84" s="185">
        <v>0</v>
      </c>
      <c r="H84" s="185">
        <f t="shared" si="1"/>
        <v>0</v>
      </c>
    </row>
    <row r="85" spans="1:8" ht="24" customHeight="1">
      <c r="A85" s="182">
        <v>68</v>
      </c>
      <c r="B85" s="183" t="s">
        <v>125</v>
      </c>
      <c r="C85" s="183" t="s">
        <v>390</v>
      </c>
      <c r="D85" s="183" t="s">
        <v>391</v>
      </c>
      <c r="E85" s="183" t="s">
        <v>137</v>
      </c>
      <c r="F85" s="184">
        <v>22.1</v>
      </c>
      <c r="G85" s="185">
        <v>0</v>
      </c>
      <c r="H85" s="185">
        <f t="shared" si="1"/>
        <v>0</v>
      </c>
    </row>
    <row r="86" spans="1:8" ht="13.5" customHeight="1">
      <c r="A86" s="182">
        <v>69</v>
      </c>
      <c r="B86" s="183" t="s">
        <v>125</v>
      </c>
      <c r="C86" s="183" t="s">
        <v>392</v>
      </c>
      <c r="D86" s="183" t="s">
        <v>393</v>
      </c>
      <c r="E86" s="183" t="s">
        <v>137</v>
      </c>
      <c r="F86" s="184">
        <v>41.5</v>
      </c>
      <c r="G86" s="185">
        <v>0</v>
      </c>
      <c r="H86" s="185">
        <f t="shared" si="1"/>
        <v>0</v>
      </c>
    </row>
    <row r="87" spans="1:8" ht="24" customHeight="1">
      <c r="A87" s="182">
        <v>70</v>
      </c>
      <c r="B87" s="183" t="s">
        <v>125</v>
      </c>
      <c r="C87" s="183" t="s">
        <v>394</v>
      </c>
      <c r="D87" s="183" t="s">
        <v>395</v>
      </c>
      <c r="E87" s="183" t="s">
        <v>137</v>
      </c>
      <c r="F87" s="184">
        <v>41.5</v>
      </c>
      <c r="G87" s="185">
        <v>0</v>
      </c>
      <c r="H87" s="185">
        <f t="shared" si="1"/>
        <v>0</v>
      </c>
    </row>
    <row r="88" spans="1:8" ht="24" customHeight="1">
      <c r="A88" s="182">
        <v>71</v>
      </c>
      <c r="B88" s="183" t="s">
        <v>125</v>
      </c>
      <c r="C88" s="183" t="s">
        <v>396</v>
      </c>
      <c r="D88" s="183" t="s">
        <v>397</v>
      </c>
      <c r="E88" s="183" t="s">
        <v>137</v>
      </c>
      <c r="F88" s="184">
        <v>41.5</v>
      </c>
      <c r="G88" s="185">
        <v>0</v>
      </c>
      <c r="H88" s="185">
        <f t="shared" si="1"/>
        <v>0</v>
      </c>
    </row>
    <row r="89" spans="1:8" ht="24" customHeight="1">
      <c r="A89" s="182">
        <v>72</v>
      </c>
      <c r="B89" s="183" t="s">
        <v>125</v>
      </c>
      <c r="C89" s="183" t="s">
        <v>398</v>
      </c>
      <c r="D89" s="183" t="s">
        <v>399</v>
      </c>
      <c r="E89" s="183" t="s">
        <v>128</v>
      </c>
      <c r="F89" s="184">
        <v>39</v>
      </c>
      <c r="G89" s="185">
        <v>0</v>
      </c>
      <c r="H89" s="185">
        <f t="shared" si="1"/>
        <v>0</v>
      </c>
    </row>
    <row r="90" spans="1:8" ht="24" customHeight="1">
      <c r="A90" s="194">
        <v>73</v>
      </c>
      <c r="B90" s="195" t="s">
        <v>400</v>
      </c>
      <c r="C90" s="195" t="s">
        <v>401</v>
      </c>
      <c r="D90" s="195" t="s">
        <v>402</v>
      </c>
      <c r="E90" s="195" t="s">
        <v>132</v>
      </c>
      <c r="F90" s="196">
        <v>5</v>
      </c>
      <c r="G90" s="197">
        <v>0</v>
      </c>
      <c r="H90" s="185">
        <f t="shared" si="1"/>
        <v>0</v>
      </c>
    </row>
    <row r="91" spans="1:8" ht="24" customHeight="1">
      <c r="A91" s="194">
        <v>74</v>
      </c>
      <c r="B91" s="195" t="s">
        <v>400</v>
      </c>
      <c r="C91" s="195" t="s">
        <v>403</v>
      </c>
      <c r="D91" s="195" t="s">
        <v>404</v>
      </c>
      <c r="E91" s="195" t="s">
        <v>132</v>
      </c>
      <c r="F91" s="196">
        <v>14</v>
      </c>
      <c r="G91" s="197">
        <v>0</v>
      </c>
      <c r="H91" s="185">
        <f t="shared" si="1"/>
        <v>0</v>
      </c>
    </row>
    <row r="92" spans="1:8" ht="13.5" customHeight="1">
      <c r="A92" s="194">
        <v>75</v>
      </c>
      <c r="B92" s="195" t="s">
        <v>400</v>
      </c>
      <c r="C92" s="195" t="s">
        <v>405</v>
      </c>
      <c r="D92" s="195" t="s">
        <v>406</v>
      </c>
      <c r="E92" s="195" t="s">
        <v>132</v>
      </c>
      <c r="F92" s="196">
        <v>9</v>
      </c>
      <c r="G92" s="197">
        <v>0</v>
      </c>
      <c r="H92" s="185">
        <f t="shared" si="1"/>
        <v>0</v>
      </c>
    </row>
    <row r="93" spans="1:8" ht="13.5" customHeight="1">
      <c r="A93" s="182">
        <v>76</v>
      </c>
      <c r="B93" s="183" t="s">
        <v>125</v>
      </c>
      <c r="C93" s="183" t="s">
        <v>407</v>
      </c>
      <c r="D93" s="183" t="s">
        <v>408</v>
      </c>
      <c r="E93" s="183" t="s">
        <v>188</v>
      </c>
      <c r="F93" s="184">
        <v>10</v>
      </c>
      <c r="G93" s="185">
        <v>0</v>
      </c>
      <c r="H93" s="185">
        <f t="shared" si="1"/>
        <v>0</v>
      </c>
    </row>
    <row r="94" spans="1:8" ht="24" customHeight="1">
      <c r="A94" s="182">
        <v>77</v>
      </c>
      <c r="B94" s="183" t="s">
        <v>125</v>
      </c>
      <c r="C94" s="183" t="s">
        <v>409</v>
      </c>
      <c r="D94" s="183" t="s">
        <v>410</v>
      </c>
      <c r="E94" s="183" t="s">
        <v>128</v>
      </c>
      <c r="F94" s="184">
        <v>4</v>
      </c>
      <c r="G94" s="185">
        <v>0</v>
      </c>
      <c r="H94" s="185">
        <f t="shared" si="1"/>
        <v>0</v>
      </c>
    </row>
    <row r="95" spans="1:8" ht="13.5" customHeight="1">
      <c r="A95" s="182">
        <v>78</v>
      </c>
      <c r="B95" s="183" t="s">
        <v>125</v>
      </c>
      <c r="C95" s="183" t="s">
        <v>411</v>
      </c>
      <c r="D95" s="183" t="s">
        <v>240</v>
      </c>
      <c r="E95" s="183" t="s">
        <v>188</v>
      </c>
      <c r="F95" s="184">
        <v>30</v>
      </c>
      <c r="G95" s="185">
        <v>0</v>
      </c>
      <c r="H95" s="185">
        <f t="shared" si="1"/>
        <v>0</v>
      </c>
    </row>
    <row r="96" spans="1:8" ht="24" customHeight="1">
      <c r="A96" s="182">
        <v>79</v>
      </c>
      <c r="B96" s="183" t="s">
        <v>125</v>
      </c>
      <c r="C96" s="183" t="s">
        <v>412</v>
      </c>
      <c r="D96" s="183" t="s">
        <v>413</v>
      </c>
      <c r="E96" s="183" t="s">
        <v>144</v>
      </c>
      <c r="F96" s="184">
        <v>10</v>
      </c>
      <c r="G96" s="185">
        <v>0</v>
      </c>
      <c r="H96" s="185">
        <f t="shared" si="1"/>
        <v>0</v>
      </c>
    </row>
    <row r="97" spans="1:8" ht="13.5" customHeight="1">
      <c r="A97" s="194">
        <v>80</v>
      </c>
      <c r="B97" s="195" t="s">
        <v>381</v>
      </c>
      <c r="C97" s="195" t="s">
        <v>414</v>
      </c>
      <c r="D97" s="195" t="s">
        <v>415</v>
      </c>
      <c r="E97" s="195" t="s">
        <v>144</v>
      </c>
      <c r="F97" s="196">
        <v>10</v>
      </c>
      <c r="G97" s="197">
        <v>0</v>
      </c>
      <c r="H97" s="185">
        <f t="shared" si="1"/>
        <v>0</v>
      </c>
    </row>
    <row r="98" spans="1:8" ht="24" customHeight="1">
      <c r="A98" s="182">
        <v>81</v>
      </c>
      <c r="B98" s="183" t="s">
        <v>125</v>
      </c>
      <c r="C98" s="183" t="s">
        <v>416</v>
      </c>
      <c r="D98" s="183" t="s">
        <v>417</v>
      </c>
      <c r="E98" s="183" t="s">
        <v>144</v>
      </c>
      <c r="F98" s="184">
        <v>32</v>
      </c>
      <c r="G98" s="185">
        <v>0</v>
      </c>
      <c r="H98" s="185">
        <f t="shared" si="1"/>
        <v>0</v>
      </c>
    </row>
    <row r="99" spans="1:8" ht="13.5" customHeight="1">
      <c r="A99" s="194">
        <v>82</v>
      </c>
      <c r="B99" s="195" t="s">
        <v>381</v>
      </c>
      <c r="C99" s="195" t="s">
        <v>418</v>
      </c>
      <c r="D99" s="195" t="s">
        <v>419</v>
      </c>
      <c r="E99" s="195" t="s">
        <v>144</v>
      </c>
      <c r="F99" s="196">
        <v>32</v>
      </c>
      <c r="G99" s="197">
        <v>0</v>
      </c>
      <c r="H99" s="185">
        <f t="shared" si="1"/>
        <v>0</v>
      </c>
    </row>
    <row r="100" spans="1:8" ht="24" customHeight="1">
      <c r="A100" s="182">
        <v>83</v>
      </c>
      <c r="B100" s="183" t="s">
        <v>125</v>
      </c>
      <c r="C100" s="183" t="s">
        <v>420</v>
      </c>
      <c r="D100" s="183" t="s">
        <v>421</v>
      </c>
      <c r="E100" s="183" t="s">
        <v>144</v>
      </c>
      <c r="F100" s="184">
        <v>60</v>
      </c>
      <c r="G100" s="185">
        <v>0</v>
      </c>
      <c r="H100" s="185">
        <f t="shared" si="1"/>
        <v>0</v>
      </c>
    </row>
    <row r="101" spans="1:8" ht="13.5" customHeight="1">
      <c r="A101" s="194">
        <v>84</v>
      </c>
      <c r="B101" s="195" t="s">
        <v>381</v>
      </c>
      <c r="C101" s="195" t="s">
        <v>422</v>
      </c>
      <c r="D101" s="195" t="s">
        <v>423</v>
      </c>
      <c r="E101" s="195" t="s">
        <v>144</v>
      </c>
      <c r="F101" s="196">
        <v>60</v>
      </c>
      <c r="G101" s="197">
        <v>0</v>
      </c>
      <c r="H101" s="185">
        <f t="shared" si="1"/>
        <v>0</v>
      </c>
    </row>
    <row r="102" spans="1:8" ht="34.5" customHeight="1">
      <c r="A102" s="182">
        <v>85</v>
      </c>
      <c r="B102" s="183" t="s">
        <v>125</v>
      </c>
      <c r="C102" s="183" t="s">
        <v>424</v>
      </c>
      <c r="D102" s="183" t="s">
        <v>425</v>
      </c>
      <c r="E102" s="183" t="s">
        <v>144</v>
      </c>
      <c r="F102" s="184">
        <v>110</v>
      </c>
      <c r="G102" s="185">
        <v>0</v>
      </c>
      <c r="H102" s="185">
        <f t="shared" si="1"/>
        <v>0</v>
      </c>
    </row>
    <row r="103" spans="1:8" ht="13.5" customHeight="1">
      <c r="A103" s="194">
        <v>86</v>
      </c>
      <c r="B103" s="195" t="s">
        <v>274</v>
      </c>
      <c r="C103" s="195" t="s">
        <v>426</v>
      </c>
      <c r="D103" s="195" t="s">
        <v>688</v>
      </c>
      <c r="E103" s="195" t="s">
        <v>144</v>
      </c>
      <c r="F103" s="196">
        <v>20</v>
      </c>
      <c r="G103" s="197">
        <v>0</v>
      </c>
      <c r="H103" s="185">
        <f t="shared" si="1"/>
        <v>0</v>
      </c>
    </row>
    <row r="104" spans="1:8" ht="13.5" customHeight="1">
      <c r="A104" s="194">
        <v>87</v>
      </c>
      <c r="B104" s="195" t="s">
        <v>274</v>
      </c>
      <c r="C104" s="195" t="s">
        <v>427</v>
      </c>
      <c r="D104" s="195" t="s">
        <v>689</v>
      </c>
      <c r="E104" s="195" t="s">
        <v>144</v>
      </c>
      <c r="F104" s="196">
        <v>90</v>
      </c>
      <c r="G104" s="197">
        <v>0</v>
      </c>
      <c r="H104" s="185">
        <f t="shared" si="1"/>
        <v>0</v>
      </c>
    </row>
    <row r="105" spans="1:8" ht="24" customHeight="1">
      <c r="A105" s="211">
        <v>88</v>
      </c>
      <c r="B105" s="183" t="s">
        <v>125</v>
      </c>
      <c r="C105" s="183" t="s">
        <v>428</v>
      </c>
      <c r="D105" s="183" t="s">
        <v>702</v>
      </c>
      <c r="E105" s="183" t="s">
        <v>144</v>
      </c>
      <c r="F105" s="184">
        <v>60</v>
      </c>
      <c r="G105" s="185">
        <v>0</v>
      </c>
      <c r="H105" s="185">
        <f>G105*F105</f>
        <v>0</v>
      </c>
    </row>
    <row r="106" spans="1:8" ht="13.5" customHeight="1">
      <c r="A106" s="212" t="s">
        <v>700</v>
      </c>
      <c r="B106" s="195" t="s">
        <v>274</v>
      </c>
      <c r="C106" s="195" t="s">
        <v>430</v>
      </c>
      <c r="D106" s="195" t="s">
        <v>704</v>
      </c>
      <c r="E106" s="195" t="s">
        <v>144</v>
      </c>
      <c r="F106" s="196">
        <v>30</v>
      </c>
      <c r="G106" s="197">
        <v>0</v>
      </c>
      <c r="H106" s="185">
        <f>G106*F106</f>
        <v>0</v>
      </c>
    </row>
    <row r="107" spans="1:8" ht="13.5" customHeight="1">
      <c r="A107" s="212" t="s">
        <v>701</v>
      </c>
      <c r="B107" s="195" t="s">
        <v>274</v>
      </c>
      <c r="C107" s="195" t="s">
        <v>430</v>
      </c>
      <c r="D107" s="195" t="s">
        <v>705</v>
      </c>
      <c r="E107" s="195" t="s">
        <v>144</v>
      </c>
      <c r="F107" s="196">
        <v>15</v>
      </c>
      <c r="G107" s="197">
        <v>0</v>
      </c>
      <c r="H107" s="185">
        <f>G107*F107</f>
        <v>0</v>
      </c>
    </row>
    <row r="108" spans="1:8" ht="24" customHeight="1">
      <c r="A108" s="213">
        <v>89</v>
      </c>
      <c r="B108" s="183" t="s">
        <v>125</v>
      </c>
      <c r="C108" s="183" t="s">
        <v>428</v>
      </c>
      <c r="D108" s="183" t="s">
        <v>429</v>
      </c>
      <c r="E108" s="183" t="s">
        <v>144</v>
      </c>
      <c r="F108" s="184">
        <v>66</v>
      </c>
      <c r="G108" s="185">
        <v>0</v>
      </c>
      <c r="H108" s="185">
        <f t="shared" si="1"/>
        <v>0</v>
      </c>
    </row>
    <row r="109" spans="1:8" ht="13.5" customHeight="1">
      <c r="A109" s="212" t="s">
        <v>703</v>
      </c>
      <c r="B109" s="195" t="s">
        <v>274</v>
      </c>
      <c r="C109" s="195" t="s">
        <v>430</v>
      </c>
      <c r="D109" s="195" t="s">
        <v>431</v>
      </c>
      <c r="E109" s="195" t="s">
        <v>144</v>
      </c>
      <c r="F109" s="196">
        <v>66</v>
      </c>
      <c r="G109" s="197">
        <v>0</v>
      </c>
      <c r="H109" s="185">
        <f t="shared" si="1"/>
        <v>0</v>
      </c>
    </row>
    <row r="110" spans="1:8" ht="24" customHeight="1">
      <c r="A110" s="211">
        <v>90</v>
      </c>
      <c r="B110" s="183" t="s">
        <v>125</v>
      </c>
      <c r="C110" s="183" t="s">
        <v>432</v>
      </c>
      <c r="D110" s="183" t="s">
        <v>682</v>
      </c>
      <c r="E110" s="183" t="s">
        <v>144</v>
      </c>
      <c r="F110" s="184">
        <v>0</v>
      </c>
      <c r="G110" s="185">
        <v>0</v>
      </c>
      <c r="H110" s="185">
        <f t="shared" si="1"/>
        <v>0</v>
      </c>
    </row>
    <row r="111" spans="1:8" ht="24" customHeight="1">
      <c r="A111" s="182">
        <v>133</v>
      </c>
      <c r="B111" s="183" t="s">
        <v>125</v>
      </c>
      <c r="C111" s="183" t="s">
        <v>433</v>
      </c>
      <c r="D111" s="183" t="s">
        <v>684</v>
      </c>
      <c r="E111" s="183" t="s">
        <v>144</v>
      </c>
      <c r="F111" s="184">
        <v>12</v>
      </c>
      <c r="G111" s="185">
        <v>0</v>
      </c>
      <c r="H111" s="185">
        <f t="shared" si="1"/>
        <v>0</v>
      </c>
    </row>
    <row r="112" spans="1:8" ht="24" customHeight="1">
      <c r="A112" s="182">
        <v>134</v>
      </c>
      <c r="B112" s="183" t="s">
        <v>125</v>
      </c>
      <c r="C112" s="183" t="s">
        <v>433</v>
      </c>
      <c r="D112" s="183" t="s">
        <v>683</v>
      </c>
      <c r="E112" s="183" t="s">
        <v>144</v>
      </c>
      <c r="F112" s="184">
        <v>22</v>
      </c>
      <c r="G112" s="185">
        <v>0</v>
      </c>
      <c r="H112" s="185">
        <f t="shared" si="1"/>
        <v>0</v>
      </c>
    </row>
    <row r="113" spans="1:8" ht="13.5" customHeight="1">
      <c r="A113" s="194">
        <v>135</v>
      </c>
      <c r="B113" s="195" t="s">
        <v>274</v>
      </c>
      <c r="C113" s="195" t="s">
        <v>434</v>
      </c>
      <c r="D113" s="195" t="s">
        <v>435</v>
      </c>
      <c r="E113" s="195" t="s">
        <v>144</v>
      </c>
      <c r="F113" s="196">
        <v>22</v>
      </c>
      <c r="G113" s="197">
        <v>0</v>
      </c>
      <c r="H113" s="185">
        <f t="shared" si="1"/>
        <v>0</v>
      </c>
    </row>
    <row r="114" spans="1:8" ht="13.5" customHeight="1">
      <c r="A114" s="182">
        <v>91</v>
      </c>
      <c r="B114" s="183" t="s">
        <v>125</v>
      </c>
      <c r="C114" s="183" t="s">
        <v>436</v>
      </c>
      <c r="D114" s="183" t="s">
        <v>437</v>
      </c>
      <c r="E114" s="183" t="s">
        <v>128</v>
      </c>
      <c r="F114" s="184">
        <v>14</v>
      </c>
      <c r="G114" s="185">
        <v>0</v>
      </c>
      <c r="H114" s="185">
        <f t="shared" si="1"/>
        <v>0</v>
      </c>
    </row>
    <row r="115" spans="1:8" ht="13.5" customHeight="1">
      <c r="A115" s="194">
        <v>92</v>
      </c>
      <c r="B115" s="195" t="s">
        <v>274</v>
      </c>
      <c r="C115" s="195" t="s">
        <v>438</v>
      </c>
      <c r="D115" s="195" t="s">
        <v>439</v>
      </c>
      <c r="E115" s="195" t="s">
        <v>220</v>
      </c>
      <c r="F115" s="196">
        <v>14</v>
      </c>
      <c r="G115" s="197">
        <v>0</v>
      </c>
      <c r="H115" s="185">
        <f t="shared" si="1"/>
        <v>0</v>
      </c>
    </row>
    <row r="116" spans="1:8" ht="13.5" customHeight="1">
      <c r="A116" s="194">
        <v>93</v>
      </c>
      <c r="B116" s="195" t="s">
        <v>274</v>
      </c>
      <c r="C116" s="195" t="s">
        <v>440</v>
      </c>
      <c r="D116" s="195" t="s">
        <v>441</v>
      </c>
      <c r="E116" s="195" t="s">
        <v>220</v>
      </c>
      <c r="F116" s="196">
        <v>14</v>
      </c>
      <c r="G116" s="197">
        <v>0</v>
      </c>
      <c r="H116" s="185">
        <f t="shared" si="1"/>
        <v>0</v>
      </c>
    </row>
    <row r="117" spans="1:8" ht="13.5" customHeight="1">
      <c r="A117" s="182">
        <v>94</v>
      </c>
      <c r="B117" s="183" t="s">
        <v>125</v>
      </c>
      <c r="C117" s="183" t="s">
        <v>442</v>
      </c>
      <c r="D117" s="183" t="s">
        <v>443</v>
      </c>
      <c r="E117" s="183" t="s">
        <v>128</v>
      </c>
      <c r="F117" s="184">
        <v>12</v>
      </c>
      <c r="G117" s="185">
        <v>0</v>
      </c>
      <c r="H117" s="185">
        <f t="shared" si="1"/>
        <v>0</v>
      </c>
    </row>
    <row r="118" spans="1:8" ht="13.5" customHeight="1">
      <c r="A118" s="194">
        <v>95</v>
      </c>
      <c r="B118" s="195" t="s">
        <v>274</v>
      </c>
      <c r="C118" s="195" t="s">
        <v>440</v>
      </c>
      <c r="D118" s="195" t="s">
        <v>441</v>
      </c>
      <c r="E118" s="195" t="s">
        <v>220</v>
      </c>
      <c r="F118" s="196">
        <v>24</v>
      </c>
      <c r="G118" s="197">
        <v>0</v>
      </c>
      <c r="H118" s="185">
        <f t="shared" si="1"/>
        <v>0</v>
      </c>
    </row>
    <row r="119" spans="1:8" ht="45" customHeight="1">
      <c r="A119" s="182">
        <v>96</v>
      </c>
      <c r="B119" s="183" t="s">
        <v>125</v>
      </c>
      <c r="C119" s="183" t="s">
        <v>444</v>
      </c>
      <c r="D119" s="183" t="s">
        <v>445</v>
      </c>
      <c r="E119" s="183" t="s">
        <v>128</v>
      </c>
      <c r="F119" s="184">
        <v>8</v>
      </c>
      <c r="G119" s="185">
        <v>0</v>
      </c>
      <c r="H119" s="185">
        <f t="shared" si="1"/>
        <v>0</v>
      </c>
    </row>
    <row r="120" spans="1:8" ht="13.5" customHeight="1">
      <c r="A120" s="194">
        <v>97</v>
      </c>
      <c r="B120" s="195" t="s">
        <v>338</v>
      </c>
      <c r="C120" s="195" t="s">
        <v>446</v>
      </c>
      <c r="D120" s="195" t="s">
        <v>447</v>
      </c>
      <c r="E120" s="195" t="s">
        <v>128</v>
      </c>
      <c r="F120" s="196">
        <v>8</v>
      </c>
      <c r="G120" s="197">
        <v>0</v>
      </c>
      <c r="H120" s="185">
        <f t="shared" si="1"/>
        <v>0</v>
      </c>
    </row>
    <row r="121" spans="1:8" ht="13.5" customHeight="1">
      <c r="A121" s="182">
        <v>98</v>
      </c>
      <c r="B121" s="183" t="s">
        <v>448</v>
      </c>
      <c r="C121" s="183" t="s">
        <v>449</v>
      </c>
      <c r="D121" s="183" t="s">
        <v>450</v>
      </c>
      <c r="E121" s="183" t="s">
        <v>144</v>
      </c>
      <c r="F121" s="184">
        <v>86</v>
      </c>
      <c r="G121" s="185">
        <v>0</v>
      </c>
      <c r="H121" s="185">
        <f t="shared" si="1"/>
        <v>0</v>
      </c>
    </row>
    <row r="122" spans="1:8" ht="24" customHeight="1">
      <c r="A122" s="194">
        <v>99</v>
      </c>
      <c r="B122" s="195" t="s">
        <v>338</v>
      </c>
      <c r="C122" s="195" t="s">
        <v>451</v>
      </c>
      <c r="D122" s="195" t="s">
        <v>452</v>
      </c>
      <c r="E122" s="195" t="s">
        <v>144</v>
      </c>
      <c r="F122" s="196">
        <v>86</v>
      </c>
      <c r="G122" s="197">
        <v>0</v>
      </c>
      <c r="H122" s="185">
        <f t="shared" si="1"/>
        <v>0</v>
      </c>
    </row>
    <row r="123" spans="1:8" ht="13.5" customHeight="1">
      <c r="A123" s="182">
        <v>100</v>
      </c>
      <c r="B123" s="183" t="s">
        <v>217</v>
      </c>
      <c r="C123" s="183" t="s">
        <v>453</v>
      </c>
      <c r="D123" s="183" t="s">
        <v>454</v>
      </c>
      <c r="E123" s="183" t="s">
        <v>74</v>
      </c>
      <c r="F123" s="184">
        <v>525.53</v>
      </c>
      <c r="G123" s="185">
        <v>0</v>
      </c>
      <c r="H123" s="185">
        <f t="shared" si="1"/>
        <v>0</v>
      </c>
    </row>
    <row r="124" spans="1:8" ht="13.5" customHeight="1">
      <c r="A124" s="182">
        <v>101</v>
      </c>
      <c r="B124" s="183" t="s">
        <v>217</v>
      </c>
      <c r="C124" s="183" t="s">
        <v>455</v>
      </c>
      <c r="D124" s="183" t="s">
        <v>456</v>
      </c>
      <c r="E124" s="183" t="s">
        <v>74</v>
      </c>
      <c r="F124" s="184">
        <v>1533.91</v>
      </c>
      <c r="G124" s="185">
        <v>0</v>
      </c>
      <c r="H124" s="185">
        <f t="shared" si="1"/>
        <v>0</v>
      </c>
    </row>
    <row r="125" spans="1:8" ht="24" customHeight="1">
      <c r="A125" s="182">
        <v>129</v>
      </c>
      <c r="B125" s="183" t="s">
        <v>125</v>
      </c>
      <c r="C125" s="183" t="s">
        <v>457</v>
      </c>
      <c r="D125" s="183" t="s">
        <v>458</v>
      </c>
      <c r="E125" s="183" t="s">
        <v>128</v>
      </c>
      <c r="F125" s="184">
        <v>0</v>
      </c>
      <c r="G125" s="185">
        <v>0</v>
      </c>
      <c r="H125" s="185">
        <f t="shared" si="1"/>
        <v>0</v>
      </c>
    </row>
    <row r="126" spans="1:8" ht="24" customHeight="1">
      <c r="A126" s="182">
        <v>102</v>
      </c>
      <c r="B126" s="183" t="s">
        <v>125</v>
      </c>
      <c r="C126" s="183" t="s">
        <v>396</v>
      </c>
      <c r="D126" s="183" t="s">
        <v>397</v>
      </c>
      <c r="E126" s="183" t="s">
        <v>137</v>
      </c>
      <c r="F126" s="184">
        <v>12</v>
      </c>
      <c r="G126" s="185">
        <v>0</v>
      </c>
      <c r="H126" s="185">
        <f t="shared" si="1"/>
        <v>0</v>
      </c>
    </row>
    <row r="127" spans="1:8" ht="24" customHeight="1">
      <c r="A127" s="194">
        <v>103</v>
      </c>
      <c r="B127" s="195" t="s">
        <v>400</v>
      </c>
      <c r="C127" s="195" t="s">
        <v>459</v>
      </c>
      <c r="D127" s="195" t="s">
        <v>460</v>
      </c>
      <c r="E127" s="195" t="s">
        <v>132</v>
      </c>
      <c r="F127" s="196">
        <v>6</v>
      </c>
      <c r="G127" s="197">
        <v>0</v>
      </c>
      <c r="H127" s="185">
        <f t="shared" si="1"/>
        <v>0</v>
      </c>
    </row>
    <row r="128" spans="1:8" ht="24" customHeight="1">
      <c r="A128" s="194">
        <v>104</v>
      </c>
      <c r="B128" s="195" t="s">
        <v>400</v>
      </c>
      <c r="C128" s="195" t="s">
        <v>461</v>
      </c>
      <c r="D128" s="195" t="s">
        <v>462</v>
      </c>
      <c r="E128" s="195" t="s">
        <v>132</v>
      </c>
      <c r="F128" s="196">
        <v>6</v>
      </c>
      <c r="G128" s="197">
        <v>0</v>
      </c>
      <c r="H128" s="185">
        <f t="shared" si="1"/>
        <v>0</v>
      </c>
    </row>
    <row r="129" spans="1:8" ht="13.5" customHeight="1">
      <c r="A129" s="182">
        <v>105</v>
      </c>
      <c r="B129" s="183" t="s">
        <v>125</v>
      </c>
      <c r="C129" s="183" t="s">
        <v>463</v>
      </c>
      <c r="D129" s="183" t="s">
        <v>464</v>
      </c>
      <c r="E129" s="183" t="s">
        <v>465</v>
      </c>
      <c r="F129" s="184">
        <v>1</v>
      </c>
      <c r="G129" s="185">
        <v>0</v>
      </c>
      <c r="H129" s="185">
        <f t="shared" si="1"/>
        <v>0</v>
      </c>
    </row>
    <row r="130" spans="1:8" ht="21" customHeight="1">
      <c r="A130" s="198"/>
      <c r="B130" s="199"/>
      <c r="C130" s="199"/>
      <c r="D130" s="199" t="s">
        <v>466</v>
      </c>
      <c r="E130" s="199"/>
      <c r="F130" s="200"/>
      <c r="G130" s="201">
        <v>0</v>
      </c>
      <c r="H130" s="185">
        <f t="shared" si="1"/>
        <v>0</v>
      </c>
    </row>
    <row r="131" spans="1:8" ht="13.5" customHeight="1">
      <c r="A131" s="194">
        <v>106</v>
      </c>
      <c r="B131" s="195" t="s">
        <v>274</v>
      </c>
      <c r="C131" s="195" t="s">
        <v>467</v>
      </c>
      <c r="D131" s="195" t="s">
        <v>468</v>
      </c>
      <c r="E131" s="195" t="s">
        <v>220</v>
      </c>
      <c r="F131" s="196">
        <v>5</v>
      </c>
      <c r="G131" s="197">
        <v>0</v>
      </c>
      <c r="H131" s="185">
        <f t="shared" si="1"/>
        <v>0</v>
      </c>
    </row>
    <row r="132" spans="1:8" ht="13.5" customHeight="1">
      <c r="A132" s="194">
        <v>107</v>
      </c>
      <c r="B132" s="195" t="s">
        <v>274</v>
      </c>
      <c r="C132" s="195" t="s">
        <v>469</v>
      </c>
      <c r="D132" s="195" t="s">
        <v>470</v>
      </c>
      <c r="E132" s="195" t="s">
        <v>220</v>
      </c>
      <c r="F132" s="196">
        <v>2</v>
      </c>
      <c r="G132" s="197">
        <v>0</v>
      </c>
      <c r="H132" s="185">
        <f t="shared" si="1"/>
        <v>0</v>
      </c>
    </row>
    <row r="133" spans="1:8" ht="13.5" customHeight="1">
      <c r="A133" s="182">
        <v>108</v>
      </c>
      <c r="B133" s="183" t="s">
        <v>217</v>
      </c>
      <c r="C133" s="183" t="s">
        <v>471</v>
      </c>
      <c r="D133" s="183" t="s">
        <v>472</v>
      </c>
      <c r="E133" s="183" t="s">
        <v>220</v>
      </c>
      <c r="F133" s="184">
        <v>4</v>
      </c>
      <c r="G133" s="185">
        <v>0</v>
      </c>
      <c r="H133" s="185">
        <f t="shared" si="1"/>
        <v>0</v>
      </c>
    </row>
    <row r="134" spans="1:8" ht="13.5" customHeight="1">
      <c r="A134" s="194">
        <v>109</v>
      </c>
      <c r="B134" s="195"/>
      <c r="C134" s="195" t="s">
        <v>203</v>
      </c>
      <c r="D134" s="195" t="s">
        <v>473</v>
      </c>
      <c r="E134" s="195" t="s">
        <v>220</v>
      </c>
      <c r="F134" s="196">
        <v>4</v>
      </c>
      <c r="G134" s="197">
        <v>0</v>
      </c>
      <c r="H134" s="185">
        <f t="shared" si="1"/>
        <v>0</v>
      </c>
    </row>
    <row r="135" spans="1:8" ht="13.5" customHeight="1">
      <c r="A135" s="182">
        <v>110</v>
      </c>
      <c r="B135" s="183" t="s">
        <v>125</v>
      </c>
      <c r="C135" s="183" t="s">
        <v>474</v>
      </c>
      <c r="D135" s="183" t="s">
        <v>475</v>
      </c>
      <c r="E135" s="183" t="s">
        <v>157</v>
      </c>
      <c r="F135" s="184">
        <v>1</v>
      </c>
      <c r="G135" s="185">
        <v>0</v>
      </c>
      <c r="H135" s="185">
        <f t="shared" si="1"/>
        <v>0</v>
      </c>
    </row>
    <row r="136" spans="1:8" ht="24" customHeight="1">
      <c r="A136" s="182">
        <v>111</v>
      </c>
      <c r="B136" s="183" t="s">
        <v>125</v>
      </c>
      <c r="C136" s="183" t="s">
        <v>394</v>
      </c>
      <c r="D136" s="183" t="s">
        <v>395</v>
      </c>
      <c r="E136" s="183" t="s">
        <v>137</v>
      </c>
      <c r="F136" s="184">
        <v>14</v>
      </c>
      <c r="G136" s="185">
        <v>0</v>
      </c>
      <c r="H136" s="185">
        <f t="shared" si="1"/>
        <v>0</v>
      </c>
    </row>
    <row r="137" spans="1:8" ht="13.5" customHeight="1">
      <c r="A137" s="182">
        <v>112</v>
      </c>
      <c r="B137" s="183" t="s">
        <v>125</v>
      </c>
      <c r="C137" s="183" t="s">
        <v>277</v>
      </c>
      <c r="D137" s="183" t="s">
        <v>278</v>
      </c>
      <c r="E137" s="183" t="s">
        <v>128</v>
      </c>
      <c r="F137" s="184">
        <v>15</v>
      </c>
      <c r="G137" s="185">
        <v>0</v>
      </c>
      <c r="H137" s="185">
        <f t="shared" si="1"/>
        <v>0</v>
      </c>
    </row>
    <row r="138" spans="1:8" ht="24" customHeight="1">
      <c r="A138" s="182">
        <v>113</v>
      </c>
      <c r="B138" s="183" t="s">
        <v>125</v>
      </c>
      <c r="C138" s="183" t="s">
        <v>390</v>
      </c>
      <c r="D138" s="183" t="s">
        <v>391</v>
      </c>
      <c r="E138" s="183" t="s">
        <v>137</v>
      </c>
      <c r="F138" s="184">
        <v>3</v>
      </c>
      <c r="G138" s="185">
        <v>0</v>
      </c>
      <c r="H138" s="185">
        <f t="shared" si="1"/>
        <v>0</v>
      </c>
    </row>
    <row r="139" spans="1:8" ht="13.5" customHeight="1">
      <c r="A139" s="182">
        <v>114</v>
      </c>
      <c r="B139" s="183" t="s">
        <v>217</v>
      </c>
      <c r="C139" s="183" t="s">
        <v>476</v>
      </c>
      <c r="D139" s="183" t="s">
        <v>477</v>
      </c>
      <c r="E139" s="183" t="s">
        <v>74</v>
      </c>
      <c r="F139" s="184">
        <v>500</v>
      </c>
      <c r="G139" s="185">
        <v>0</v>
      </c>
      <c r="H139" s="185">
        <f t="shared" si="1"/>
        <v>0</v>
      </c>
    </row>
    <row r="140" spans="1:8" ht="24" customHeight="1">
      <c r="A140" s="182">
        <v>115</v>
      </c>
      <c r="B140" s="183" t="s">
        <v>478</v>
      </c>
      <c r="C140" s="183" t="s">
        <v>479</v>
      </c>
      <c r="D140" s="183" t="s">
        <v>480</v>
      </c>
      <c r="E140" s="183" t="s">
        <v>128</v>
      </c>
      <c r="F140" s="184">
        <v>8</v>
      </c>
      <c r="G140" s="185">
        <v>0</v>
      </c>
      <c r="H140" s="185">
        <f t="shared" si="1"/>
        <v>0</v>
      </c>
    </row>
    <row r="141" spans="1:8" ht="13.5" customHeight="1">
      <c r="A141" s="194">
        <v>116</v>
      </c>
      <c r="B141" s="195" t="s">
        <v>274</v>
      </c>
      <c r="C141" s="195" t="s">
        <v>481</v>
      </c>
      <c r="D141" s="195" t="s">
        <v>482</v>
      </c>
      <c r="E141" s="195" t="s">
        <v>144</v>
      </c>
      <c r="F141" s="196">
        <v>4</v>
      </c>
      <c r="G141" s="197">
        <v>0</v>
      </c>
      <c r="H141" s="185">
        <f t="shared" si="1"/>
        <v>0</v>
      </c>
    </row>
    <row r="142" spans="1:8" ht="24" customHeight="1">
      <c r="A142" s="182">
        <v>117</v>
      </c>
      <c r="B142" s="183" t="s">
        <v>478</v>
      </c>
      <c r="C142" s="183" t="s">
        <v>483</v>
      </c>
      <c r="D142" s="183" t="s">
        <v>484</v>
      </c>
      <c r="E142" s="183" t="s">
        <v>137</v>
      </c>
      <c r="F142" s="184">
        <v>0</v>
      </c>
      <c r="G142" s="185">
        <v>0</v>
      </c>
      <c r="H142" s="185">
        <f t="shared" si="1"/>
        <v>0</v>
      </c>
    </row>
    <row r="143" spans="1:8" ht="24" customHeight="1">
      <c r="A143" s="182">
        <v>118</v>
      </c>
      <c r="B143" s="183" t="s">
        <v>478</v>
      </c>
      <c r="C143" s="183" t="s">
        <v>485</v>
      </c>
      <c r="D143" s="183" t="s">
        <v>486</v>
      </c>
      <c r="E143" s="183" t="s">
        <v>487</v>
      </c>
      <c r="F143" s="184">
        <v>0.05</v>
      </c>
      <c r="G143" s="185">
        <v>0</v>
      </c>
      <c r="H143" s="185">
        <f t="shared" si="1"/>
        <v>0</v>
      </c>
    </row>
    <row r="144" spans="1:8" ht="13.5" customHeight="1">
      <c r="A144" s="182">
        <v>120</v>
      </c>
      <c r="B144" s="183" t="s">
        <v>217</v>
      </c>
      <c r="C144" s="183" t="s">
        <v>489</v>
      </c>
      <c r="D144" s="183" t="s">
        <v>490</v>
      </c>
      <c r="E144" s="183" t="s">
        <v>220</v>
      </c>
      <c r="F144" s="184">
        <v>54</v>
      </c>
      <c r="G144" s="185">
        <v>0</v>
      </c>
      <c r="H144" s="185">
        <f t="shared" si="1"/>
        <v>0</v>
      </c>
    </row>
    <row r="145" spans="1:8" ht="24" customHeight="1">
      <c r="A145" s="182">
        <v>121</v>
      </c>
      <c r="B145" s="183" t="s">
        <v>217</v>
      </c>
      <c r="C145" s="183" t="s">
        <v>491</v>
      </c>
      <c r="D145" s="183" t="s">
        <v>492</v>
      </c>
      <c r="E145" s="183" t="s">
        <v>132</v>
      </c>
      <c r="F145" s="184">
        <v>871</v>
      </c>
      <c r="G145" s="185">
        <v>0</v>
      </c>
      <c r="H145" s="185">
        <f t="shared" si="1"/>
        <v>0</v>
      </c>
    </row>
    <row r="146" spans="1:8" ht="13.5" customHeight="1">
      <c r="A146" s="182">
        <v>122</v>
      </c>
      <c r="B146" s="183" t="s">
        <v>217</v>
      </c>
      <c r="C146" s="183" t="s">
        <v>493</v>
      </c>
      <c r="D146" s="183" t="s">
        <v>494</v>
      </c>
      <c r="E146" s="183" t="s">
        <v>157</v>
      </c>
      <c r="F146" s="184">
        <v>1</v>
      </c>
      <c r="G146" s="185">
        <v>0</v>
      </c>
      <c r="H146" s="185">
        <f aca="true" t="shared" si="2" ref="H146:H154">G146*F146</f>
        <v>0</v>
      </c>
    </row>
    <row r="147" spans="1:8" ht="24" customHeight="1">
      <c r="A147" s="182">
        <v>123</v>
      </c>
      <c r="B147" s="183" t="s">
        <v>495</v>
      </c>
      <c r="C147" s="183" t="s">
        <v>496</v>
      </c>
      <c r="D147" s="183" t="s">
        <v>497</v>
      </c>
      <c r="E147" s="183" t="s">
        <v>128</v>
      </c>
      <c r="F147" s="184">
        <v>6</v>
      </c>
      <c r="G147" s="185">
        <v>0</v>
      </c>
      <c r="H147" s="185">
        <f t="shared" si="2"/>
        <v>0</v>
      </c>
    </row>
    <row r="148" spans="1:8" ht="13.5" customHeight="1">
      <c r="A148" s="182">
        <v>124</v>
      </c>
      <c r="B148" s="183" t="s">
        <v>495</v>
      </c>
      <c r="C148" s="183" t="s">
        <v>498</v>
      </c>
      <c r="D148" s="183" t="s">
        <v>499</v>
      </c>
      <c r="E148" s="183" t="s">
        <v>128</v>
      </c>
      <c r="F148" s="184">
        <v>6</v>
      </c>
      <c r="G148" s="185">
        <v>0</v>
      </c>
      <c r="H148" s="185">
        <f t="shared" si="2"/>
        <v>0</v>
      </c>
    </row>
    <row r="149" spans="1:8" ht="24" customHeight="1">
      <c r="A149" s="182">
        <v>125</v>
      </c>
      <c r="B149" s="183" t="s">
        <v>500</v>
      </c>
      <c r="C149" s="183" t="s">
        <v>501</v>
      </c>
      <c r="D149" s="183" t="s">
        <v>502</v>
      </c>
      <c r="E149" s="183" t="s">
        <v>144</v>
      </c>
      <c r="F149" s="184">
        <v>4</v>
      </c>
      <c r="G149" s="185">
        <v>0</v>
      </c>
      <c r="H149" s="185">
        <f t="shared" si="2"/>
        <v>0</v>
      </c>
    </row>
    <row r="150" spans="1:8" ht="24" customHeight="1">
      <c r="A150" s="182">
        <v>126</v>
      </c>
      <c r="B150" s="183" t="s">
        <v>217</v>
      </c>
      <c r="C150" s="183" t="s">
        <v>503</v>
      </c>
      <c r="D150" s="183" t="s">
        <v>698</v>
      </c>
      <c r="E150" s="183" t="s">
        <v>220</v>
      </c>
      <c r="F150" s="184">
        <v>1</v>
      </c>
      <c r="G150" s="185">
        <v>0</v>
      </c>
      <c r="H150" s="185">
        <f t="shared" si="2"/>
        <v>0</v>
      </c>
    </row>
    <row r="151" spans="1:8" ht="24" customHeight="1">
      <c r="A151" s="182">
        <v>127</v>
      </c>
      <c r="B151" s="183" t="s">
        <v>217</v>
      </c>
      <c r="C151" s="183" t="s">
        <v>504</v>
      </c>
      <c r="D151" s="183" t="s">
        <v>505</v>
      </c>
      <c r="E151" s="183" t="s">
        <v>128</v>
      </c>
      <c r="F151" s="184">
        <v>2</v>
      </c>
      <c r="G151" s="185">
        <v>0</v>
      </c>
      <c r="H151" s="185">
        <f t="shared" si="2"/>
        <v>0</v>
      </c>
    </row>
    <row r="152" spans="1:8" ht="24" customHeight="1">
      <c r="A152" s="182">
        <v>128</v>
      </c>
      <c r="B152" s="183" t="s">
        <v>217</v>
      </c>
      <c r="C152" s="183" t="s">
        <v>506</v>
      </c>
      <c r="D152" s="183" t="s">
        <v>507</v>
      </c>
      <c r="E152" s="183" t="s">
        <v>74</v>
      </c>
      <c r="F152" s="184">
        <v>0.22</v>
      </c>
      <c r="G152" s="185">
        <v>0</v>
      </c>
      <c r="H152" s="185">
        <f t="shared" si="2"/>
        <v>0</v>
      </c>
    </row>
    <row r="153" spans="1:8" ht="24" customHeight="1">
      <c r="A153" s="182">
        <v>129</v>
      </c>
      <c r="B153" s="183" t="s">
        <v>274</v>
      </c>
      <c r="C153" s="183" t="s">
        <v>659</v>
      </c>
      <c r="D153" s="183" t="s">
        <v>660</v>
      </c>
      <c r="E153" s="183" t="s">
        <v>144</v>
      </c>
      <c r="F153" s="184">
        <v>5</v>
      </c>
      <c r="G153" s="185">
        <v>0</v>
      </c>
      <c r="H153" s="185">
        <f t="shared" si="2"/>
        <v>0</v>
      </c>
    </row>
    <row r="154" spans="1:8" ht="24" customHeight="1">
      <c r="A154" s="182">
        <v>130</v>
      </c>
      <c r="B154" s="183" t="s">
        <v>274</v>
      </c>
      <c r="C154" s="183" t="s">
        <v>661</v>
      </c>
      <c r="D154" s="183" t="s">
        <v>662</v>
      </c>
      <c r="E154" s="183" t="s">
        <v>144</v>
      </c>
      <c r="F154" s="184">
        <v>5</v>
      </c>
      <c r="G154" s="185">
        <v>0</v>
      </c>
      <c r="H154" s="185">
        <f t="shared" si="2"/>
        <v>0</v>
      </c>
    </row>
    <row r="155" spans="1:8" ht="30.75" customHeight="1">
      <c r="A155" s="186"/>
      <c r="B155" s="187"/>
      <c r="C155" s="187"/>
      <c r="D155" s="187" t="s">
        <v>241</v>
      </c>
      <c r="E155" s="187"/>
      <c r="F155" s="188"/>
      <c r="G155" s="189"/>
      <c r="H155" s="189">
        <f>SUM(H15:H154)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9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G20" sqref="G20"/>
    </sheetView>
  </sheetViews>
  <sheetFormatPr defaultColWidth="10.5" defaultRowHeight="12" customHeight="1"/>
  <cols>
    <col min="1" max="1" width="7" style="190" customWidth="1"/>
    <col min="2" max="2" width="8.66015625" style="191" customWidth="1"/>
    <col min="3" max="3" width="15.5" style="191" customWidth="1"/>
    <col min="4" max="4" width="46.83203125" style="191" customWidth="1"/>
    <col min="5" max="5" width="5.5" style="191" customWidth="1"/>
    <col min="6" max="6" width="11.16015625" style="192" customWidth="1"/>
    <col min="7" max="7" width="13.33203125" style="193" customWidth="1"/>
    <col min="8" max="8" width="21.16015625" style="193" customWidth="1"/>
    <col min="9" max="16384" width="10.5" style="2" customWidth="1"/>
  </cols>
  <sheetData>
    <row r="1" spans="1:8" ht="27.75" customHeight="1">
      <c r="A1" s="284" t="s">
        <v>111</v>
      </c>
      <c r="B1" s="284"/>
      <c r="C1" s="284"/>
      <c r="D1" s="284"/>
      <c r="E1" s="284"/>
      <c r="F1" s="284"/>
      <c r="G1" s="284"/>
      <c r="H1" s="284"/>
    </row>
    <row r="2" spans="1:8" ht="12.75" customHeight="1">
      <c r="A2" s="162" t="s">
        <v>668</v>
      </c>
      <c r="B2" s="162"/>
      <c r="C2" s="162"/>
      <c r="D2" s="162"/>
      <c r="E2" s="162"/>
      <c r="F2" s="162"/>
      <c r="G2" s="162"/>
      <c r="H2" s="162"/>
    </row>
    <row r="3" spans="1:8" ht="12.75" customHeight="1">
      <c r="A3" s="162" t="s">
        <v>674</v>
      </c>
      <c r="B3" s="162"/>
      <c r="C3" s="162"/>
      <c r="D3" s="162"/>
      <c r="E3" s="162"/>
      <c r="F3" s="162"/>
      <c r="G3" s="162"/>
      <c r="H3" s="162"/>
    </row>
    <row r="4" spans="1:8" ht="13.5" customHeight="1">
      <c r="A4" s="163" t="s">
        <v>112</v>
      </c>
      <c r="B4" s="162"/>
      <c r="C4" s="163" t="s">
        <v>706</v>
      </c>
      <c r="D4" s="162"/>
      <c r="E4" s="162"/>
      <c r="F4" s="162"/>
      <c r="G4" s="162"/>
      <c r="H4" s="162"/>
    </row>
    <row r="5" spans="1:8" ht="6.75" customHeight="1">
      <c r="A5" s="164"/>
      <c r="B5" s="165"/>
      <c r="C5" s="166"/>
      <c r="D5" s="165"/>
      <c r="E5" s="165"/>
      <c r="F5" s="167"/>
      <c r="G5" s="168"/>
      <c r="H5" s="168"/>
    </row>
    <row r="6" spans="1:8" ht="12.75" customHeight="1">
      <c r="A6" s="169" t="s">
        <v>669</v>
      </c>
      <c r="B6" s="169"/>
      <c r="C6" s="169"/>
      <c r="D6" s="169"/>
      <c r="E6" s="169"/>
      <c r="F6" s="169"/>
      <c r="G6" s="169"/>
      <c r="H6" s="169"/>
    </row>
    <row r="7" spans="1:8" ht="13.5" customHeight="1">
      <c r="A7" s="169" t="s">
        <v>670</v>
      </c>
      <c r="B7" s="169"/>
      <c r="C7" s="169"/>
      <c r="D7" s="169"/>
      <c r="E7" s="169"/>
      <c r="F7" s="169"/>
      <c r="G7" s="169" t="s">
        <v>672</v>
      </c>
      <c r="H7" s="169"/>
    </row>
    <row r="8" spans="1:8" ht="13.5" customHeight="1">
      <c r="A8" s="169" t="s">
        <v>671</v>
      </c>
      <c r="B8" s="170"/>
      <c r="C8" s="170"/>
      <c r="D8" s="170"/>
      <c r="E8" s="170"/>
      <c r="F8" s="171"/>
      <c r="G8" s="169" t="s">
        <v>673</v>
      </c>
      <c r="H8" s="172"/>
    </row>
    <row r="9" spans="1:8" ht="6" customHeight="1" thickBot="1">
      <c r="A9" s="34"/>
      <c r="B9" s="34"/>
      <c r="C9" s="34"/>
      <c r="D9" s="34"/>
      <c r="E9" s="34"/>
      <c r="F9" s="34"/>
      <c r="G9" s="34"/>
      <c r="H9" s="34"/>
    </row>
    <row r="10" spans="1:8" ht="25.5" customHeight="1" thickBot="1">
      <c r="A10" s="173" t="s">
        <v>113</v>
      </c>
      <c r="B10" s="173" t="s">
        <v>114</v>
      </c>
      <c r="C10" s="173" t="s">
        <v>115</v>
      </c>
      <c r="D10" s="173" t="s">
        <v>116</v>
      </c>
      <c r="E10" s="173" t="s">
        <v>117</v>
      </c>
      <c r="F10" s="173" t="s">
        <v>118</v>
      </c>
      <c r="G10" s="173" t="s">
        <v>119</v>
      </c>
      <c r="H10" s="173" t="s">
        <v>120</v>
      </c>
    </row>
    <row r="11" spans="1:8" ht="12.75" customHeight="1" hidden="1">
      <c r="A11" s="173" t="s">
        <v>28</v>
      </c>
      <c r="B11" s="173" t="s">
        <v>35</v>
      </c>
      <c r="C11" s="173" t="s">
        <v>41</v>
      </c>
      <c r="D11" s="173" t="s">
        <v>47</v>
      </c>
      <c r="E11" s="173" t="s">
        <v>51</v>
      </c>
      <c r="F11" s="173" t="s">
        <v>55</v>
      </c>
      <c r="G11" s="173" t="s">
        <v>58</v>
      </c>
      <c r="H11" s="173" t="s">
        <v>31</v>
      </c>
    </row>
    <row r="12" spans="1:8" ht="4.5" customHeight="1">
      <c r="A12" s="34"/>
      <c r="B12" s="34"/>
      <c r="C12" s="34"/>
      <c r="D12" s="34"/>
      <c r="E12" s="34"/>
      <c r="F12" s="34"/>
      <c r="G12" s="34"/>
      <c r="H12" s="34"/>
    </row>
    <row r="13" spans="1:8" ht="30.75" customHeight="1">
      <c r="A13" s="174"/>
      <c r="B13" s="175"/>
      <c r="C13" s="175" t="s">
        <v>508</v>
      </c>
      <c r="D13" s="175" t="s">
        <v>509</v>
      </c>
      <c r="E13" s="175"/>
      <c r="F13" s="176"/>
      <c r="G13" s="177"/>
      <c r="H13" s="177">
        <f>H19</f>
        <v>0</v>
      </c>
    </row>
    <row r="14" spans="1:8" ht="28.5" customHeight="1">
      <c r="A14" s="178"/>
      <c r="B14" s="179"/>
      <c r="C14" s="179" t="s">
        <v>510</v>
      </c>
      <c r="D14" s="179" t="s">
        <v>509</v>
      </c>
      <c r="E14" s="179"/>
      <c r="F14" s="180"/>
      <c r="G14" s="181"/>
      <c r="H14" s="181">
        <f>SUM(H15:H18)</f>
        <v>0</v>
      </c>
    </row>
    <row r="15" spans="1:8" ht="24" customHeight="1">
      <c r="A15" s="182">
        <v>1</v>
      </c>
      <c r="B15" s="183" t="s">
        <v>274</v>
      </c>
      <c r="C15" s="183" t="s">
        <v>511</v>
      </c>
      <c r="D15" s="183" t="s">
        <v>512</v>
      </c>
      <c r="E15" s="183" t="s">
        <v>157</v>
      </c>
      <c r="F15" s="184">
        <v>1</v>
      </c>
      <c r="G15" s="185">
        <v>0</v>
      </c>
      <c r="H15" s="185">
        <f>G15*F15</f>
        <v>0</v>
      </c>
    </row>
    <row r="16" spans="1:8" ht="13.5" customHeight="1">
      <c r="A16" s="182">
        <v>2</v>
      </c>
      <c r="B16" s="183">
        <v>0</v>
      </c>
      <c r="C16" s="183" t="s">
        <v>744</v>
      </c>
      <c r="D16" s="183" t="s">
        <v>745</v>
      </c>
      <c r="E16" s="183" t="s">
        <v>157</v>
      </c>
      <c r="F16" s="184">
        <v>1</v>
      </c>
      <c r="G16" s="185">
        <v>0</v>
      </c>
      <c r="H16" s="185">
        <f>G16*F16</f>
        <v>0</v>
      </c>
    </row>
    <row r="17" spans="1:8" ht="13.5" customHeight="1">
      <c r="A17" s="182">
        <v>3</v>
      </c>
      <c r="B17" s="183" t="s">
        <v>274</v>
      </c>
      <c r="C17" s="183" t="s">
        <v>513</v>
      </c>
      <c r="D17" s="183" t="s">
        <v>514</v>
      </c>
      <c r="E17" s="183" t="s">
        <v>157</v>
      </c>
      <c r="F17" s="184">
        <v>1</v>
      </c>
      <c r="G17" s="185">
        <v>0</v>
      </c>
      <c r="H17" s="185">
        <f>G17*F17</f>
        <v>0</v>
      </c>
    </row>
    <row r="18" spans="1:8" ht="24" customHeight="1">
      <c r="A18" s="182">
        <v>4</v>
      </c>
      <c r="B18" s="183" t="s">
        <v>125</v>
      </c>
      <c r="C18" s="183" t="s">
        <v>515</v>
      </c>
      <c r="D18" s="183" t="s">
        <v>516</v>
      </c>
      <c r="E18" s="183" t="s">
        <v>128</v>
      </c>
      <c r="F18" s="184">
        <v>1</v>
      </c>
      <c r="G18" s="185">
        <v>0</v>
      </c>
      <c r="H18" s="185">
        <f>G18*F18</f>
        <v>0</v>
      </c>
    </row>
    <row r="19" spans="1:8" ht="30.75" customHeight="1">
      <c r="A19" s="186"/>
      <c r="B19" s="187"/>
      <c r="C19" s="187"/>
      <c r="D19" s="187" t="s">
        <v>241</v>
      </c>
      <c r="E19" s="187"/>
      <c r="F19" s="188"/>
      <c r="G19" s="189"/>
      <c r="H19" s="189">
        <f>SUM(H15:H18)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9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G22" sqref="G22"/>
    </sheetView>
  </sheetViews>
  <sheetFormatPr defaultColWidth="10.5" defaultRowHeight="12" customHeight="1"/>
  <cols>
    <col min="1" max="1" width="7" style="190" customWidth="1"/>
    <col min="2" max="2" width="8.66015625" style="191" customWidth="1"/>
    <col min="3" max="3" width="15.5" style="191" customWidth="1"/>
    <col min="4" max="4" width="46.83203125" style="191" customWidth="1"/>
    <col min="5" max="5" width="5.5" style="191" customWidth="1"/>
    <col min="6" max="6" width="11.16015625" style="192" customWidth="1"/>
    <col min="7" max="7" width="13.33203125" style="193" customWidth="1"/>
    <col min="8" max="8" width="21.16015625" style="193" customWidth="1"/>
    <col min="9" max="16384" width="10.5" style="2" customWidth="1"/>
  </cols>
  <sheetData>
    <row r="1" spans="1:8" ht="27.75" customHeight="1">
      <c r="A1" s="284" t="s">
        <v>111</v>
      </c>
      <c r="B1" s="284"/>
      <c r="C1" s="284"/>
      <c r="D1" s="284"/>
      <c r="E1" s="284"/>
      <c r="F1" s="284"/>
      <c r="G1" s="284"/>
      <c r="H1" s="284"/>
    </row>
    <row r="2" spans="1:8" ht="12.75" customHeight="1">
      <c r="A2" s="162" t="s">
        <v>668</v>
      </c>
      <c r="B2" s="162"/>
      <c r="C2" s="162"/>
      <c r="D2" s="162"/>
      <c r="E2" s="162"/>
      <c r="F2" s="162"/>
      <c r="G2" s="162"/>
      <c r="H2" s="162"/>
    </row>
    <row r="3" spans="1:8" ht="12.75" customHeight="1">
      <c r="A3" s="162" t="s">
        <v>674</v>
      </c>
      <c r="B3" s="162"/>
      <c r="C3" s="162"/>
      <c r="D3" s="162"/>
      <c r="E3" s="162"/>
      <c r="F3" s="162"/>
      <c r="G3" s="162"/>
      <c r="H3" s="162"/>
    </row>
    <row r="4" spans="1:8" ht="13.5" customHeight="1">
      <c r="A4" s="163" t="s">
        <v>112</v>
      </c>
      <c r="B4" s="162"/>
      <c r="C4" s="163" t="s">
        <v>517</v>
      </c>
      <c r="D4" s="162"/>
      <c r="E4" s="162"/>
      <c r="F4" s="162"/>
      <c r="G4" s="162"/>
      <c r="H4" s="162"/>
    </row>
    <row r="5" spans="1:8" ht="6.75" customHeight="1">
      <c r="A5" s="164"/>
      <c r="B5" s="165"/>
      <c r="C5" s="166"/>
      <c r="D5" s="165"/>
      <c r="E5" s="165"/>
      <c r="F5" s="167"/>
      <c r="G5" s="168"/>
      <c r="H5" s="168"/>
    </row>
    <row r="6" spans="1:8" ht="12.75" customHeight="1">
      <c r="A6" s="169" t="s">
        <v>669</v>
      </c>
      <c r="B6" s="169"/>
      <c r="C6" s="169"/>
      <c r="D6" s="169"/>
      <c r="E6" s="169"/>
      <c r="F6" s="169"/>
      <c r="G6" s="169"/>
      <c r="H6" s="169"/>
    </row>
    <row r="7" spans="1:8" ht="13.5" customHeight="1">
      <c r="A7" s="169" t="s">
        <v>670</v>
      </c>
      <c r="B7" s="169"/>
      <c r="C7" s="169"/>
      <c r="D7" s="169"/>
      <c r="E7" s="169"/>
      <c r="F7" s="169"/>
      <c r="G7" s="169" t="s">
        <v>672</v>
      </c>
      <c r="H7" s="169"/>
    </row>
    <row r="8" spans="1:8" ht="13.5" customHeight="1">
      <c r="A8" s="169" t="s">
        <v>671</v>
      </c>
      <c r="B8" s="170"/>
      <c r="C8" s="170"/>
      <c r="D8" s="170"/>
      <c r="E8" s="170"/>
      <c r="F8" s="171"/>
      <c r="G8" s="169" t="s">
        <v>673</v>
      </c>
      <c r="H8" s="172"/>
    </row>
    <row r="9" spans="1:8" ht="6" customHeight="1" thickBot="1">
      <c r="A9" s="34"/>
      <c r="B9" s="34"/>
      <c r="C9" s="34"/>
      <c r="D9" s="34"/>
      <c r="E9" s="34"/>
      <c r="F9" s="34"/>
      <c r="G9" s="34"/>
      <c r="H9" s="34"/>
    </row>
    <row r="10" spans="1:8" ht="25.5" customHeight="1" thickBot="1">
      <c r="A10" s="173" t="s">
        <v>113</v>
      </c>
      <c r="B10" s="173" t="s">
        <v>114</v>
      </c>
      <c r="C10" s="173" t="s">
        <v>115</v>
      </c>
      <c r="D10" s="173" t="s">
        <v>116</v>
      </c>
      <c r="E10" s="173" t="s">
        <v>117</v>
      </c>
      <c r="F10" s="173" t="s">
        <v>118</v>
      </c>
      <c r="G10" s="173" t="s">
        <v>119</v>
      </c>
      <c r="H10" s="173" t="s">
        <v>120</v>
      </c>
    </row>
    <row r="11" spans="1:8" ht="12.75" customHeight="1" hidden="1">
      <c r="A11" s="173" t="s">
        <v>28</v>
      </c>
      <c r="B11" s="173" t="s">
        <v>35</v>
      </c>
      <c r="C11" s="173" t="s">
        <v>41</v>
      </c>
      <c r="D11" s="173" t="s">
        <v>47</v>
      </c>
      <c r="E11" s="173" t="s">
        <v>51</v>
      </c>
      <c r="F11" s="173" t="s">
        <v>55</v>
      </c>
      <c r="G11" s="173" t="s">
        <v>58</v>
      </c>
      <c r="H11" s="173" t="s">
        <v>31</v>
      </c>
    </row>
    <row r="12" spans="1:8" ht="4.5" customHeight="1">
      <c r="A12" s="34"/>
      <c r="B12" s="34"/>
      <c r="C12" s="34"/>
      <c r="D12" s="34"/>
      <c r="E12" s="34"/>
      <c r="F12" s="34"/>
      <c r="G12" s="34"/>
      <c r="H12" s="34"/>
    </row>
    <row r="13" spans="1:8" ht="30.75" customHeight="1">
      <c r="A13" s="174"/>
      <c r="B13" s="175"/>
      <c r="C13" s="175" t="s">
        <v>121</v>
      </c>
      <c r="D13" s="175" t="s">
        <v>242</v>
      </c>
      <c r="E13" s="175"/>
      <c r="F13" s="176"/>
      <c r="G13" s="177"/>
      <c r="H13" s="177">
        <f>H16</f>
        <v>0</v>
      </c>
    </row>
    <row r="14" spans="1:8" ht="28.5" customHeight="1">
      <c r="A14" s="178"/>
      <c r="B14" s="179"/>
      <c r="C14" s="179" t="s">
        <v>518</v>
      </c>
      <c r="D14" s="179" t="s">
        <v>519</v>
      </c>
      <c r="E14" s="179"/>
      <c r="F14" s="180"/>
      <c r="G14" s="181"/>
      <c r="H14" s="181">
        <f>SUM(H15)</f>
        <v>0</v>
      </c>
    </row>
    <row r="15" spans="1:8" ht="24" customHeight="1">
      <c r="A15" s="182">
        <v>2</v>
      </c>
      <c r="B15" s="183" t="s">
        <v>488</v>
      </c>
      <c r="C15" s="183" t="s">
        <v>520</v>
      </c>
      <c r="D15" s="183" t="s">
        <v>521</v>
      </c>
      <c r="E15" s="183" t="s">
        <v>522</v>
      </c>
      <c r="F15" s="184">
        <v>2</v>
      </c>
      <c r="G15" s="185">
        <v>0</v>
      </c>
      <c r="H15" s="185">
        <f>G15*F15</f>
        <v>0</v>
      </c>
    </row>
    <row r="16" spans="1:8" ht="30.75" customHeight="1">
      <c r="A16" s="186"/>
      <c r="B16" s="187"/>
      <c r="C16" s="187"/>
      <c r="D16" s="187" t="s">
        <v>241</v>
      </c>
      <c r="E16" s="187"/>
      <c r="F16" s="188"/>
      <c r="G16" s="189"/>
      <c r="H16" s="189">
        <f>SUM(H15)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9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G26" sqref="G26"/>
    </sheetView>
  </sheetViews>
  <sheetFormatPr defaultColWidth="10.5" defaultRowHeight="12" customHeight="1"/>
  <cols>
    <col min="1" max="1" width="7" style="190" customWidth="1"/>
    <col min="2" max="2" width="8.66015625" style="191" customWidth="1"/>
    <col min="3" max="3" width="15.5" style="191" customWidth="1"/>
    <col min="4" max="4" width="46.83203125" style="191" customWidth="1"/>
    <col min="5" max="5" width="5.5" style="191" customWidth="1"/>
    <col min="6" max="6" width="11.16015625" style="192" customWidth="1"/>
    <col min="7" max="7" width="13.33203125" style="193" customWidth="1"/>
    <col min="8" max="8" width="21.16015625" style="193" customWidth="1"/>
    <col min="9" max="16384" width="10.5" style="2" customWidth="1"/>
  </cols>
  <sheetData>
    <row r="1" spans="1:8" ht="27.75" customHeight="1">
      <c r="A1" s="284" t="s">
        <v>111</v>
      </c>
      <c r="B1" s="284"/>
      <c r="C1" s="284"/>
      <c r="D1" s="284"/>
      <c r="E1" s="284"/>
      <c r="F1" s="284"/>
      <c r="G1" s="284"/>
      <c r="H1" s="284"/>
    </row>
    <row r="2" spans="1:8" ht="12.75" customHeight="1">
      <c r="A2" s="162" t="s">
        <v>668</v>
      </c>
      <c r="B2" s="162"/>
      <c r="C2" s="162"/>
      <c r="D2" s="162"/>
      <c r="E2" s="162"/>
      <c r="F2" s="162"/>
      <c r="G2" s="162"/>
      <c r="H2" s="162"/>
    </row>
    <row r="3" spans="1:8" ht="12.75" customHeight="1">
      <c r="A3" s="162" t="s">
        <v>674</v>
      </c>
      <c r="B3" s="162"/>
      <c r="C3" s="162"/>
      <c r="D3" s="162"/>
      <c r="E3" s="162"/>
      <c r="F3" s="162"/>
      <c r="G3" s="162"/>
      <c r="H3" s="162"/>
    </row>
    <row r="4" spans="1:8" ht="13.5" customHeight="1">
      <c r="A4" s="163" t="s">
        <v>112</v>
      </c>
      <c r="B4" s="162"/>
      <c r="C4" s="163" t="s">
        <v>714</v>
      </c>
      <c r="D4" s="162"/>
      <c r="E4" s="162"/>
      <c r="F4" s="162"/>
      <c r="G4" s="162"/>
      <c r="H4" s="162"/>
    </row>
    <row r="5" spans="1:8" ht="6.75" customHeight="1">
      <c r="A5" s="164"/>
      <c r="B5" s="165"/>
      <c r="C5" s="166"/>
      <c r="D5" s="165"/>
      <c r="E5" s="165"/>
      <c r="F5" s="167"/>
      <c r="G5" s="168"/>
      <c r="H5" s="168"/>
    </row>
    <row r="6" spans="1:8" ht="12.75" customHeight="1">
      <c r="A6" s="169" t="s">
        <v>669</v>
      </c>
      <c r="B6" s="169"/>
      <c r="C6" s="169"/>
      <c r="D6" s="169"/>
      <c r="E6" s="169"/>
      <c r="F6" s="169"/>
      <c r="G6" s="169"/>
      <c r="H6" s="169"/>
    </row>
    <row r="7" spans="1:8" ht="13.5" customHeight="1">
      <c r="A7" s="169" t="s">
        <v>670</v>
      </c>
      <c r="B7" s="169"/>
      <c r="C7" s="169"/>
      <c r="D7" s="169"/>
      <c r="E7" s="169"/>
      <c r="F7" s="169"/>
      <c r="G7" s="169" t="s">
        <v>672</v>
      </c>
      <c r="H7" s="169"/>
    </row>
    <row r="8" spans="1:8" ht="13.5" customHeight="1">
      <c r="A8" s="169" t="s">
        <v>671</v>
      </c>
      <c r="B8" s="170"/>
      <c r="C8" s="170"/>
      <c r="D8" s="170"/>
      <c r="E8" s="170"/>
      <c r="F8" s="171"/>
      <c r="G8" s="169" t="s">
        <v>673</v>
      </c>
      <c r="H8" s="172"/>
    </row>
    <row r="9" spans="1:8" ht="6" customHeight="1" thickBot="1">
      <c r="A9" s="34"/>
      <c r="B9" s="34"/>
      <c r="C9" s="34"/>
      <c r="D9" s="34"/>
      <c r="E9" s="34"/>
      <c r="F9" s="34"/>
      <c r="G9" s="34"/>
      <c r="H9" s="34"/>
    </row>
    <row r="10" spans="1:8" ht="25.5" customHeight="1" thickBot="1">
      <c r="A10" s="173" t="s">
        <v>113</v>
      </c>
      <c r="B10" s="173" t="s">
        <v>114</v>
      </c>
      <c r="C10" s="173" t="s">
        <v>115</v>
      </c>
      <c r="D10" s="173" t="s">
        <v>116</v>
      </c>
      <c r="E10" s="173" t="s">
        <v>117</v>
      </c>
      <c r="F10" s="173" t="s">
        <v>118</v>
      </c>
      <c r="G10" s="173" t="s">
        <v>119</v>
      </c>
      <c r="H10" s="173" t="s">
        <v>120</v>
      </c>
    </row>
    <row r="11" spans="1:8" ht="12.75" customHeight="1" hidden="1">
      <c r="A11" s="173" t="s">
        <v>28</v>
      </c>
      <c r="B11" s="173" t="s">
        <v>35</v>
      </c>
      <c r="C11" s="173" t="s">
        <v>41</v>
      </c>
      <c r="D11" s="173" t="s">
        <v>47</v>
      </c>
      <c r="E11" s="173" t="s">
        <v>51</v>
      </c>
      <c r="F11" s="173" t="s">
        <v>55</v>
      </c>
      <c r="G11" s="173" t="s">
        <v>58</v>
      </c>
      <c r="H11" s="173" t="s">
        <v>31</v>
      </c>
    </row>
    <row r="12" spans="1:8" ht="4.5" customHeight="1">
      <c r="A12" s="34"/>
      <c r="B12" s="34"/>
      <c r="C12" s="34"/>
      <c r="D12" s="34"/>
      <c r="E12" s="34"/>
      <c r="F12" s="34"/>
      <c r="G12" s="34"/>
      <c r="H12" s="34"/>
    </row>
    <row r="13" spans="1:8" ht="30.75" customHeight="1">
      <c r="A13" s="174"/>
      <c r="B13" s="175"/>
      <c r="C13" s="175" t="s">
        <v>121</v>
      </c>
      <c r="D13" s="175" t="s">
        <v>523</v>
      </c>
      <c r="E13" s="175"/>
      <c r="F13" s="176"/>
      <c r="G13" s="177"/>
      <c r="H13" s="177">
        <f>H25</f>
        <v>0</v>
      </c>
    </row>
    <row r="14" spans="1:8" ht="28.5" customHeight="1">
      <c r="A14" s="178"/>
      <c r="B14" s="179"/>
      <c r="C14" s="179" t="s">
        <v>524</v>
      </c>
      <c r="D14" s="179" t="s">
        <v>681</v>
      </c>
      <c r="E14" s="179"/>
      <c r="F14" s="180"/>
      <c r="G14" s="181"/>
      <c r="H14" s="181">
        <f>SUM(H15:H24)</f>
        <v>0</v>
      </c>
    </row>
    <row r="15" spans="1:8" ht="13.5" customHeight="1">
      <c r="A15" s="194">
        <v>1</v>
      </c>
      <c r="B15" s="195" t="s">
        <v>274</v>
      </c>
      <c r="C15" s="195" t="s">
        <v>525</v>
      </c>
      <c r="D15" s="195" t="s">
        <v>685</v>
      </c>
      <c r="E15" s="195" t="s">
        <v>220</v>
      </c>
      <c r="F15" s="196">
        <v>1</v>
      </c>
      <c r="G15" s="197">
        <v>0</v>
      </c>
      <c r="H15" s="197">
        <f aca="true" t="shared" si="0" ref="H15:H24">G15*F15</f>
        <v>0</v>
      </c>
    </row>
    <row r="16" spans="1:8" ht="13.5" customHeight="1">
      <c r="A16" s="194">
        <v>2</v>
      </c>
      <c r="B16" s="195" t="s">
        <v>274</v>
      </c>
      <c r="C16" s="195" t="s">
        <v>525</v>
      </c>
      <c r="D16" s="195" t="s">
        <v>686</v>
      </c>
      <c r="E16" s="195" t="s">
        <v>220</v>
      </c>
      <c r="F16" s="196">
        <v>1</v>
      </c>
      <c r="G16" s="197">
        <v>0</v>
      </c>
      <c r="H16" s="197">
        <f t="shared" si="0"/>
        <v>0</v>
      </c>
    </row>
    <row r="17" spans="1:8" ht="13.5" customHeight="1">
      <c r="A17" s="194">
        <v>3</v>
      </c>
      <c r="B17" s="195" t="s">
        <v>274</v>
      </c>
      <c r="C17" s="195" t="s">
        <v>526</v>
      </c>
      <c r="D17" s="195" t="s">
        <v>687</v>
      </c>
      <c r="E17" s="195" t="s">
        <v>220</v>
      </c>
      <c r="F17" s="196">
        <v>1</v>
      </c>
      <c r="G17" s="197">
        <v>0</v>
      </c>
      <c r="H17" s="197">
        <f t="shared" si="0"/>
        <v>0</v>
      </c>
    </row>
    <row r="18" spans="1:8" ht="13.5" customHeight="1">
      <c r="A18" s="194">
        <v>4</v>
      </c>
      <c r="B18" s="195" t="s">
        <v>274</v>
      </c>
      <c r="C18" s="195" t="s">
        <v>527</v>
      </c>
      <c r="D18" s="195" t="s">
        <v>677</v>
      </c>
      <c r="E18" s="195" t="s">
        <v>220</v>
      </c>
      <c r="F18" s="196">
        <v>6</v>
      </c>
      <c r="G18" s="197">
        <v>0</v>
      </c>
      <c r="H18" s="197">
        <f t="shared" si="0"/>
        <v>0</v>
      </c>
    </row>
    <row r="19" spans="1:8" ht="24" customHeight="1">
      <c r="A19" s="194">
        <v>5</v>
      </c>
      <c r="B19" s="195" t="s">
        <v>274</v>
      </c>
      <c r="C19" s="195">
        <v>1003636510</v>
      </c>
      <c r="D19" s="195" t="s">
        <v>696</v>
      </c>
      <c r="E19" s="195" t="s">
        <v>220</v>
      </c>
      <c r="F19" s="196">
        <v>3</v>
      </c>
      <c r="G19" s="197">
        <v>0</v>
      </c>
      <c r="H19" s="197">
        <f t="shared" si="0"/>
        <v>0</v>
      </c>
    </row>
    <row r="20" spans="1:8" ht="24" customHeight="1">
      <c r="A20" s="194">
        <v>6</v>
      </c>
      <c r="B20" s="195" t="s">
        <v>274</v>
      </c>
      <c r="C20" s="195">
        <v>1003636500</v>
      </c>
      <c r="D20" s="195" t="s">
        <v>695</v>
      </c>
      <c r="E20" s="195" t="s">
        <v>220</v>
      </c>
      <c r="F20" s="196">
        <v>3</v>
      </c>
      <c r="G20" s="197">
        <v>0</v>
      </c>
      <c r="H20" s="197">
        <f>G20*F20</f>
        <v>0</v>
      </c>
    </row>
    <row r="21" spans="1:8" ht="24" customHeight="1">
      <c r="A21" s="194">
        <v>7</v>
      </c>
      <c r="B21" s="195" t="s">
        <v>274</v>
      </c>
      <c r="C21" s="195">
        <v>1003659190</v>
      </c>
      <c r="D21" s="195" t="s">
        <v>694</v>
      </c>
      <c r="E21" s="195" t="s">
        <v>220</v>
      </c>
      <c r="F21" s="196">
        <v>0</v>
      </c>
      <c r="G21" s="197">
        <v>0</v>
      </c>
      <c r="H21" s="197">
        <f>G21*F21</f>
        <v>0</v>
      </c>
    </row>
    <row r="22" spans="1:8" ht="24" customHeight="1">
      <c r="A22" s="194">
        <v>8</v>
      </c>
      <c r="B22" s="195" t="s">
        <v>274</v>
      </c>
      <c r="C22" s="195">
        <v>1003659200</v>
      </c>
      <c r="D22" s="195" t="s">
        <v>693</v>
      </c>
      <c r="E22" s="195" t="s">
        <v>220</v>
      </c>
      <c r="F22" s="196">
        <v>6</v>
      </c>
      <c r="G22" s="197">
        <v>0</v>
      </c>
      <c r="H22" s="197">
        <f t="shared" si="0"/>
        <v>0</v>
      </c>
    </row>
    <row r="23" spans="1:8" ht="24" customHeight="1">
      <c r="A23" s="194">
        <v>9</v>
      </c>
      <c r="B23" s="195" t="s">
        <v>274</v>
      </c>
      <c r="C23" s="195">
        <v>1000039320</v>
      </c>
      <c r="D23" s="195" t="s">
        <v>691</v>
      </c>
      <c r="E23" s="195" t="s">
        <v>220</v>
      </c>
      <c r="F23" s="196">
        <v>1</v>
      </c>
      <c r="G23" s="197">
        <v>0</v>
      </c>
      <c r="H23" s="197">
        <f>G23*F23</f>
        <v>0</v>
      </c>
    </row>
    <row r="24" spans="1:8" ht="24" customHeight="1">
      <c r="A24" s="194">
        <v>10</v>
      </c>
      <c r="B24" s="195" t="s">
        <v>274</v>
      </c>
      <c r="C24" s="195">
        <v>1003149340</v>
      </c>
      <c r="D24" s="195" t="s">
        <v>692</v>
      </c>
      <c r="E24" s="195" t="s">
        <v>220</v>
      </c>
      <c r="F24" s="196">
        <v>3</v>
      </c>
      <c r="G24" s="197">
        <v>0</v>
      </c>
      <c r="H24" s="197">
        <f t="shared" si="0"/>
        <v>0</v>
      </c>
    </row>
    <row r="25" spans="1:8" ht="30.75" customHeight="1">
      <c r="A25" s="186"/>
      <c r="B25" s="187"/>
      <c r="C25" s="187"/>
      <c r="D25" s="187" t="s">
        <v>241</v>
      </c>
      <c r="E25" s="187"/>
      <c r="F25" s="188"/>
      <c r="G25" s="189"/>
      <c r="H25" s="189">
        <f>SUM(H15:H24)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9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G16" sqref="G16"/>
    </sheetView>
  </sheetViews>
  <sheetFormatPr defaultColWidth="10.5" defaultRowHeight="12" customHeight="1"/>
  <cols>
    <col min="1" max="1" width="7" style="190" customWidth="1"/>
    <col min="2" max="2" width="8.66015625" style="191" customWidth="1"/>
    <col min="3" max="3" width="15.5" style="191" customWidth="1"/>
    <col min="4" max="4" width="46.83203125" style="191" customWidth="1"/>
    <col min="5" max="5" width="5.5" style="191" customWidth="1"/>
    <col min="6" max="6" width="11.16015625" style="192" customWidth="1"/>
    <col min="7" max="7" width="13.33203125" style="193" customWidth="1"/>
    <col min="8" max="8" width="21.16015625" style="193" customWidth="1"/>
    <col min="9" max="16384" width="10.5" style="2" customWidth="1"/>
  </cols>
  <sheetData>
    <row r="1" spans="1:8" ht="27.75" customHeight="1">
      <c r="A1" s="284" t="s">
        <v>111</v>
      </c>
      <c r="B1" s="284"/>
      <c r="C1" s="284"/>
      <c r="D1" s="284"/>
      <c r="E1" s="284"/>
      <c r="F1" s="284"/>
      <c r="G1" s="284"/>
      <c r="H1" s="284"/>
    </row>
    <row r="2" spans="1:8" ht="12.75" customHeight="1">
      <c r="A2" s="162" t="s">
        <v>668</v>
      </c>
      <c r="B2" s="162"/>
      <c r="C2" s="162"/>
      <c r="D2" s="162"/>
      <c r="E2" s="162"/>
      <c r="F2" s="162"/>
      <c r="G2" s="162"/>
      <c r="H2" s="162"/>
    </row>
    <row r="3" spans="1:8" ht="12.75" customHeight="1">
      <c r="A3" s="162" t="s">
        <v>674</v>
      </c>
      <c r="B3" s="162"/>
      <c r="C3" s="162"/>
      <c r="D3" s="162"/>
      <c r="E3" s="162"/>
      <c r="F3" s="162"/>
      <c r="G3" s="162"/>
      <c r="H3" s="162"/>
    </row>
    <row r="4" spans="1:8" ht="13.5" customHeight="1">
      <c r="A4" s="163" t="s">
        <v>112</v>
      </c>
      <c r="B4" s="162"/>
      <c r="C4" s="163" t="s">
        <v>715</v>
      </c>
      <c r="D4" s="162"/>
      <c r="E4" s="162"/>
      <c r="F4" s="162"/>
      <c r="G4" s="162"/>
      <c r="H4" s="162"/>
    </row>
    <row r="5" spans="1:8" ht="6.75" customHeight="1">
      <c r="A5" s="164"/>
      <c r="B5" s="165"/>
      <c r="C5" s="166"/>
      <c r="D5" s="165"/>
      <c r="E5" s="165"/>
      <c r="F5" s="167"/>
      <c r="G5" s="168"/>
      <c r="H5" s="168"/>
    </row>
    <row r="6" spans="1:8" ht="12.75" customHeight="1">
      <c r="A6" s="169" t="s">
        <v>669</v>
      </c>
      <c r="B6" s="169"/>
      <c r="C6" s="169"/>
      <c r="D6" s="169"/>
      <c r="E6" s="169"/>
      <c r="F6" s="169"/>
      <c r="G6" s="169"/>
      <c r="H6" s="169"/>
    </row>
    <row r="7" spans="1:8" ht="13.5" customHeight="1">
      <c r="A7" s="169" t="s">
        <v>670</v>
      </c>
      <c r="B7" s="169"/>
      <c r="C7" s="169"/>
      <c r="D7" s="169"/>
      <c r="E7" s="169"/>
      <c r="F7" s="169"/>
      <c r="G7" s="169" t="s">
        <v>672</v>
      </c>
      <c r="H7" s="169"/>
    </row>
    <row r="8" spans="1:8" ht="13.5" customHeight="1">
      <c r="A8" s="169" t="s">
        <v>671</v>
      </c>
      <c r="B8" s="170"/>
      <c r="C8" s="170"/>
      <c r="D8" s="170"/>
      <c r="E8" s="170"/>
      <c r="F8" s="171"/>
      <c r="G8" s="169" t="s">
        <v>673</v>
      </c>
      <c r="H8" s="172"/>
    </row>
    <row r="9" spans="1:8" ht="6" customHeight="1" thickBot="1">
      <c r="A9" s="34"/>
      <c r="B9" s="34"/>
      <c r="C9" s="34"/>
      <c r="D9" s="34"/>
      <c r="E9" s="34"/>
      <c r="F9" s="34"/>
      <c r="G9" s="34"/>
      <c r="H9" s="34"/>
    </row>
    <row r="10" spans="1:8" ht="25.5" customHeight="1" thickBot="1">
      <c r="A10" s="173" t="s">
        <v>113</v>
      </c>
      <c r="B10" s="173" t="s">
        <v>114</v>
      </c>
      <c r="C10" s="173" t="s">
        <v>115</v>
      </c>
      <c r="D10" s="173" t="s">
        <v>116</v>
      </c>
      <c r="E10" s="173" t="s">
        <v>117</v>
      </c>
      <c r="F10" s="173" t="s">
        <v>118</v>
      </c>
      <c r="G10" s="173" t="s">
        <v>119</v>
      </c>
      <c r="H10" s="173" t="s">
        <v>120</v>
      </c>
    </row>
    <row r="11" spans="1:8" ht="12.75" customHeight="1" hidden="1">
      <c r="A11" s="173" t="s">
        <v>28</v>
      </c>
      <c r="B11" s="173" t="s">
        <v>35</v>
      </c>
      <c r="C11" s="173" t="s">
        <v>41</v>
      </c>
      <c r="D11" s="173" t="s">
        <v>47</v>
      </c>
      <c r="E11" s="173" t="s">
        <v>51</v>
      </c>
      <c r="F11" s="173" t="s">
        <v>55</v>
      </c>
      <c r="G11" s="173" t="s">
        <v>58</v>
      </c>
      <c r="H11" s="173" t="s">
        <v>31</v>
      </c>
    </row>
    <row r="12" spans="1:8" ht="4.5" customHeight="1">
      <c r="A12" s="34"/>
      <c r="B12" s="34"/>
      <c r="C12" s="34"/>
      <c r="D12" s="34"/>
      <c r="E12" s="34"/>
      <c r="F12" s="34"/>
      <c r="G12" s="34"/>
      <c r="H12" s="34"/>
    </row>
    <row r="13" spans="1:8" ht="30.75" customHeight="1">
      <c r="A13" s="174"/>
      <c r="B13" s="175"/>
      <c r="C13" s="175" t="s">
        <v>121</v>
      </c>
      <c r="D13" s="175" t="s">
        <v>523</v>
      </c>
      <c r="E13" s="175"/>
      <c r="F13" s="176"/>
      <c r="G13" s="177"/>
      <c r="H13" s="177">
        <f>H16</f>
        <v>0</v>
      </c>
    </row>
    <row r="14" spans="1:8" ht="28.5" customHeight="1">
      <c r="A14" s="178"/>
      <c r="B14" s="179"/>
      <c r="C14" s="179" t="s">
        <v>524</v>
      </c>
      <c r="D14" s="179" t="s">
        <v>681</v>
      </c>
      <c r="E14" s="179"/>
      <c r="F14" s="180"/>
      <c r="G14" s="181"/>
      <c r="H14" s="181">
        <f>SUM(H15)</f>
        <v>0</v>
      </c>
    </row>
    <row r="15" spans="1:8" ht="24" customHeight="1">
      <c r="A15" s="194">
        <v>2</v>
      </c>
      <c r="B15" s="195" t="s">
        <v>274</v>
      </c>
      <c r="C15" s="195" t="s">
        <v>528</v>
      </c>
      <c r="D15" s="195" t="s">
        <v>678</v>
      </c>
      <c r="E15" s="195" t="s">
        <v>220</v>
      </c>
      <c r="F15" s="196">
        <v>2</v>
      </c>
      <c r="G15" s="197">
        <v>0</v>
      </c>
      <c r="H15" s="197">
        <f>G15*F15</f>
        <v>0</v>
      </c>
    </row>
    <row r="16" spans="1:8" ht="30.75" customHeight="1">
      <c r="A16" s="186"/>
      <c r="B16" s="187"/>
      <c r="C16" s="187"/>
      <c r="D16" s="187" t="s">
        <v>241</v>
      </c>
      <c r="E16" s="187"/>
      <c r="F16" s="188"/>
      <c r="G16" s="189"/>
      <c r="H16" s="189">
        <f>SUM(H15)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9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showGridLines="0" zoomScalePageLayoutView="0" workbookViewId="0" topLeftCell="A1">
      <pane ySplit="12" topLeftCell="A20" activePane="bottomLeft" state="frozen"/>
      <selection pane="topLeft" activeCell="A1" sqref="A1"/>
      <selection pane="bottomLeft" activeCell="G79" sqref="G79"/>
    </sheetView>
  </sheetViews>
  <sheetFormatPr defaultColWidth="10.5" defaultRowHeight="12" customHeight="1"/>
  <cols>
    <col min="1" max="1" width="7" style="190" customWidth="1"/>
    <col min="2" max="2" width="8.66015625" style="191" customWidth="1"/>
    <col min="3" max="3" width="15.5" style="191" customWidth="1"/>
    <col min="4" max="4" width="46.83203125" style="191" customWidth="1"/>
    <col min="5" max="5" width="5.5" style="191" customWidth="1"/>
    <col min="6" max="6" width="11.16015625" style="192" customWidth="1"/>
    <col min="7" max="7" width="13.33203125" style="193" customWidth="1"/>
    <col min="8" max="8" width="21.16015625" style="193" customWidth="1"/>
    <col min="9" max="16384" width="10.5" style="2" customWidth="1"/>
  </cols>
  <sheetData>
    <row r="1" spans="1:8" ht="27.75" customHeight="1">
      <c r="A1" s="284" t="s">
        <v>111</v>
      </c>
      <c r="B1" s="284"/>
      <c r="C1" s="284"/>
      <c r="D1" s="284"/>
      <c r="E1" s="284"/>
      <c r="F1" s="284"/>
      <c r="G1" s="284"/>
      <c r="H1" s="284"/>
    </row>
    <row r="2" spans="1:8" ht="12.75" customHeight="1">
      <c r="A2" s="162" t="s">
        <v>668</v>
      </c>
      <c r="B2" s="162"/>
      <c r="C2" s="162"/>
      <c r="D2" s="162"/>
      <c r="E2" s="162"/>
      <c r="F2" s="162"/>
      <c r="G2" s="162"/>
      <c r="H2" s="162"/>
    </row>
    <row r="3" spans="1:8" ht="12.75" customHeight="1">
      <c r="A3" s="162" t="s">
        <v>674</v>
      </c>
      <c r="B3" s="162"/>
      <c r="C3" s="162"/>
      <c r="D3" s="162"/>
      <c r="E3" s="162"/>
      <c r="F3" s="162"/>
      <c r="G3" s="162"/>
      <c r="H3" s="162"/>
    </row>
    <row r="4" spans="1:8" ht="13.5" customHeight="1">
      <c r="A4" s="163" t="s">
        <v>112</v>
      </c>
      <c r="B4" s="162"/>
      <c r="C4" s="163" t="s">
        <v>716</v>
      </c>
      <c r="D4" s="162"/>
      <c r="E4" s="162"/>
      <c r="F4" s="162"/>
      <c r="G4" s="162"/>
      <c r="H4" s="162"/>
    </row>
    <row r="5" spans="1:8" ht="6.75" customHeight="1">
      <c r="A5" s="164"/>
      <c r="B5" s="165"/>
      <c r="C5" s="166"/>
      <c r="D5" s="165"/>
      <c r="E5" s="165"/>
      <c r="F5" s="167"/>
      <c r="G5" s="168"/>
      <c r="H5" s="168"/>
    </row>
    <row r="6" spans="1:8" ht="12.75" customHeight="1">
      <c r="A6" s="169" t="s">
        <v>669</v>
      </c>
      <c r="B6" s="169"/>
      <c r="C6" s="169"/>
      <c r="D6" s="169"/>
      <c r="E6" s="169"/>
      <c r="F6" s="169"/>
      <c r="G6" s="169"/>
      <c r="H6" s="169"/>
    </row>
    <row r="7" spans="1:8" ht="13.5" customHeight="1">
      <c r="A7" s="169" t="s">
        <v>670</v>
      </c>
      <c r="B7" s="169"/>
      <c r="C7" s="169"/>
      <c r="D7" s="169"/>
      <c r="E7" s="169"/>
      <c r="F7" s="169"/>
      <c r="G7" s="169" t="s">
        <v>672</v>
      </c>
      <c r="H7" s="169"/>
    </row>
    <row r="8" spans="1:8" ht="13.5" customHeight="1">
      <c r="A8" s="169" t="s">
        <v>671</v>
      </c>
      <c r="B8" s="170"/>
      <c r="C8" s="170"/>
      <c r="D8" s="170"/>
      <c r="E8" s="170"/>
      <c r="F8" s="171"/>
      <c r="G8" s="169" t="s">
        <v>673</v>
      </c>
      <c r="H8" s="172"/>
    </row>
    <row r="9" spans="1:8" ht="6" customHeight="1" thickBot="1">
      <c r="A9" s="34"/>
      <c r="B9" s="34"/>
      <c r="C9" s="34"/>
      <c r="D9" s="34"/>
      <c r="E9" s="34"/>
      <c r="F9" s="34"/>
      <c r="G9" s="34"/>
      <c r="H9" s="34"/>
    </row>
    <row r="10" spans="1:8" ht="25.5" customHeight="1" thickBot="1">
      <c r="A10" s="173" t="s">
        <v>113</v>
      </c>
      <c r="B10" s="173" t="s">
        <v>114</v>
      </c>
      <c r="C10" s="173" t="s">
        <v>115</v>
      </c>
      <c r="D10" s="173" t="s">
        <v>116</v>
      </c>
      <c r="E10" s="173" t="s">
        <v>117</v>
      </c>
      <c r="F10" s="173" t="s">
        <v>118</v>
      </c>
      <c r="G10" s="173" t="s">
        <v>119</v>
      </c>
      <c r="H10" s="173" t="s">
        <v>120</v>
      </c>
    </row>
    <row r="11" spans="1:8" ht="12.75" customHeight="1" hidden="1">
      <c r="A11" s="173" t="s">
        <v>28</v>
      </c>
      <c r="B11" s="173" t="s">
        <v>35</v>
      </c>
      <c r="C11" s="173" t="s">
        <v>41</v>
      </c>
      <c r="D11" s="173" t="s">
        <v>47</v>
      </c>
      <c r="E11" s="173" t="s">
        <v>51</v>
      </c>
      <c r="F11" s="173" t="s">
        <v>55</v>
      </c>
      <c r="G11" s="173" t="s">
        <v>58</v>
      </c>
      <c r="H11" s="173" t="s">
        <v>31</v>
      </c>
    </row>
    <row r="12" spans="1:8" ht="4.5" customHeight="1">
      <c r="A12" s="34"/>
      <c r="B12" s="34"/>
      <c r="C12" s="34"/>
      <c r="D12" s="34"/>
      <c r="E12" s="34"/>
      <c r="F12" s="34"/>
      <c r="G12" s="34"/>
      <c r="H12" s="34"/>
    </row>
    <row r="13" spans="1:8" ht="30.75" customHeight="1">
      <c r="A13" s="174"/>
      <c r="B13" s="175"/>
      <c r="C13" s="175" t="s">
        <v>29</v>
      </c>
      <c r="D13" s="175" t="s">
        <v>529</v>
      </c>
      <c r="E13" s="175"/>
      <c r="F13" s="176"/>
      <c r="G13" s="177"/>
      <c r="H13" s="177">
        <f>H14</f>
        <v>0</v>
      </c>
    </row>
    <row r="14" spans="1:8" ht="28.5" customHeight="1">
      <c r="A14" s="178"/>
      <c r="B14" s="179"/>
      <c r="C14" s="179" t="s">
        <v>55</v>
      </c>
      <c r="D14" s="179" t="s">
        <v>530</v>
      </c>
      <c r="E14" s="179"/>
      <c r="F14" s="180"/>
      <c r="G14" s="181"/>
      <c r="H14" s="181">
        <f>SUM(H15:H20)</f>
        <v>0</v>
      </c>
    </row>
    <row r="15" spans="1:8" ht="34.5" customHeight="1">
      <c r="A15" s="182">
        <v>1</v>
      </c>
      <c r="B15" s="183" t="s">
        <v>478</v>
      </c>
      <c r="C15" s="183" t="s">
        <v>531</v>
      </c>
      <c r="D15" s="183" t="s">
        <v>532</v>
      </c>
      <c r="E15" s="183" t="s">
        <v>128</v>
      </c>
      <c r="F15" s="184">
        <v>1</v>
      </c>
      <c r="G15" s="185">
        <v>0</v>
      </c>
      <c r="H15" s="185">
        <f aca="true" t="shared" si="0" ref="H15:H20">G15*F15</f>
        <v>0</v>
      </c>
    </row>
    <row r="16" spans="1:8" ht="24" customHeight="1">
      <c r="A16" s="182">
        <v>2</v>
      </c>
      <c r="B16" s="183" t="s">
        <v>533</v>
      </c>
      <c r="C16" s="183" t="s">
        <v>534</v>
      </c>
      <c r="D16" s="183" t="s">
        <v>535</v>
      </c>
      <c r="E16" s="183" t="s">
        <v>137</v>
      </c>
      <c r="F16" s="184">
        <v>5</v>
      </c>
      <c r="G16" s="185">
        <v>0</v>
      </c>
      <c r="H16" s="185">
        <f t="shared" si="0"/>
        <v>0</v>
      </c>
    </row>
    <row r="17" spans="1:8" ht="13.5" customHeight="1">
      <c r="A17" s="182">
        <v>3</v>
      </c>
      <c r="B17" s="183" t="s">
        <v>217</v>
      </c>
      <c r="C17" s="183" t="s">
        <v>536</v>
      </c>
      <c r="D17" s="183" t="s">
        <v>537</v>
      </c>
      <c r="E17" s="183" t="s">
        <v>137</v>
      </c>
      <c r="F17" s="184">
        <v>5</v>
      </c>
      <c r="G17" s="185">
        <v>0</v>
      </c>
      <c r="H17" s="185">
        <f t="shared" si="0"/>
        <v>0</v>
      </c>
    </row>
    <row r="18" spans="1:8" ht="13.5" customHeight="1">
      <c r="A18" s="182">
        <v>4</v>
      </c>
      <c r="B18" s="183" t="s">
        <v>495</v>
      </c>
      <c r="C18" s="183" t="s">
        <v>538</v>
      </c>
      <c r="D18" s="183" t="s">
        <v>539</v>
      </c>
      <c r="E18" s="183" t="s">
        <v>137</v>
      </c>
      <c r="F18" s="184">
        <v>5</v>
      </c>
      <c r="G18" s="185">
        <v>0</v>
      </c>
      <c r="H18" s="185">
        <f t="shared" si="0"/>
        <v>0</v>
      </c>
    </row>
    <row r="19" spans="1:8" ht="24" customHeight="1">
      <c r="A19" s="182">
        <v>5</v>
      </c>
      <c r="B19" s="183" t="s">
        <v>495</v>
      </c>
      <c r="C19" s="183" t="s">
        <v>540</v>
      </c>
      <c r="D19" s="183" t="s">
        <v>541</v>
      </c>
      <c r="E19" s="183" t="s">
        <v>137</v>
      </c>
      <c r="F19" s="184">
        <v>5</v>
      </c>
      <c r="G19" s="185">
        <v>0</v>
      </c>
      <c r="H19" s="185">
        <f t="shared" si="0"/>
        <v>0</v>
      </c>
    </row>
    <row r="20" spans="1:8" ht="13.5" customHeight="1">
      <c r="A20" s="182">
        <v>6</v>
      </c>
      <c r="B20" s="183" t="s">
        <v>478</v>
      </c>
      <c r="C20" s="183" t="s">
        <v>542</v>
      </c>
      <c r="D20" s="183" t="s">
        <v>543</v>
      </c>
      <c r="E20" s="183" t="s">
        <v>487</v>
      </c>
      <c r="F20" s="184">
        <v>0.5</v>
      </c>
      <c r="G20" s="185">
        <v>0</v>
      </c>
      <c r="H20" s="185">
        <f t="shared" si="0"/>
        <v>0</v>
      </c>
    </row>
    <row r="21" spans="1:8" ht="30.75" customHeight="1">
      <c r="A21" s="174"/>
      <c r="B21" s="175"/>
      <c r="C21" s="175" t="s">
        <v>42</v>
      </c>
      <c r="D21" s="175" t="s">
        <v>544</v>
      </c>
      <c r="E21" s="175"/>
      <c r="F21" s="176"/>
      <c r="G21" s="177">
        <v>0</v>
      </c>
      <c r="H21" s="177">
        <f>H22+H47+H52+H61+H65+H67</f>
        <v>0</v>
      </c>
    </row>
    <row r="22" spans="1:8" ht="28.5" customHeight="1">
      <c r="A22" s="178"/>
      <c r="B22" s="179"/>
      <c r="C22" s="179" t="s">
        <v>545</v>
      </c>
      <c r="D22" s="179" t="s">
        <v>546</v>
      </c>
      <c r="E22" s="179"/>
      <c r="F22" s="180"/>
      <c r="G22" s="181">
        <v>0</v>
      </c>
      <c r="H22" s="181">
        <f>SUM(H23:H46)</f>
        <v>0</v>
      </c>
    </row>
    <row r="23" spans="1:8" ht="24" customHeight="1">
      <c r="A23" s="182">
        <v>24</v>
      </c>
      <c r="B23" s="183" t="s">
        <v>125</v>
      </c>
      <c r="C23" s="183" t="s">
        <v>547</v>
      </c>
      <c r="D23" s="183" t="s">
        <v>548</v>
      </c>
      <c r="E23" s="183" t="s">
        <v>132</v>
      </c>
      <c r="F23" s="184">
        <v>16</v>
      </c>
      <c r="G23" s="185">
        <v>0</v>
      </c>
      <c r="H23" s="185">
        <f>G23*F23</f>
        <v>0</v>
      </c>
    </row>
    <row r="24" spans="1:8" ht="24" customHeight="1">
      <c r="A24" s="182">
        <v>28</v>
      </c>
      <c r="B24" s="183" t="s">
        <v>125</v>
      </c>
      <c r="C24" s="183" t="s">
        <v>549</v>
      </c>
      <c r="D24" s="183" t="s">
        <v>550</v>
      </c>
      <c r="E24" s="183" t="s">
        <v>132</v>
      </c>
      <c r="F24" s="184">
        <v>31</v>
      </c>
      <c r="G24" s="185">
        <v>0</v>
      </c>
      <c r="H24" s="185">
        <f aca="true" t="shared" si="1" ref="H24:H46">G24*F24</f>
        <v>0</v>
      </c>
    </row>
    <row r="25" spans="1:8" ht="24" customHeight="1">
      <c r="A25" s="182">
        <v>31</v>
      </c>
      <c r="B25" s="183" t="s">
        <v>125</v>
      </c>
      <c r="C25" s="183" t="s">
        <v>551</v>
      </c>
      <c r="D25" s="183" t="s">
        <v>552</v>
      </c>
      <c r="E25" s="183" t="s">
        <v>132</v>
      </c>
      <c r="F25" s="184">
        <v>60</v>
      </c>
      <c r="G25" s="185">
        <v>0</v>
      </c>
      <c r="H25" s="185">
        <f t="shared" si="1"/>
        <v>0</v>
      </c>
    </row>
    <row r="26" spans="1:8" ht="24" customHeight="1">
      <c r="A26" s="182">
        <v>37</v>
      </c>
      <c r="B26" s="183" t="s">
        <v>125</v>
      </c>
      <c r="C26" s="183" t="s">
        <v>553</v>
      </c>
      <c r="D26" s="183" t="s">
        <v>554</v>
      </c>
      <c r="E26" s="183" t="s">
        <v>220</v>
      </c>
      <c r="F26" s="184">
        <v>2</v>
      </c>
      <c r="G26" s="185">
        <v>0</v>
      </c>
      <c r="H26" s="185">
        <f t="shared" si="1"/>
        <v>0</v>
      </c>
    </row>
    <row r="27" spans="1:8" ht="24" customHeight="1">
      <c r="A27" s="182">
        <v>25</v>
      </c>
      <c r="B27" s="183" t="s">
        <v>125</v>
      </c>
      <c r="C27" s="183" t="s">
        <v>555</v>
      </c>
      <c r="D27" s="183" t="s">
        <v>556</v>
      </c>
      <c r="E27" s="183" t="s">
        <v>128</v>
      </c>
      <c r="F27" s="184">
        <v>26</v>
      </c>
      <c r="G27" s="185">
        <v>0</v>
      </c>
      <c r="H27" s="185">
        <f t="shared" si="1"/>
        <v>0</v>
      </c>
    </row>
    <row r="28" spans="1:8" ht="24" customHeight="1">
      <c r="A28" s="182">
        <v>29</v>
      </c>
      <c r="B28" s="183" t="s">
        <v>125</v>
      </c>
      <c r="C28" s="183" t="s">
        <v>557</v>
      </c>
      <c r="D28" s="183" t="s">
        <v>556</v>
      </c>
      <c r="E28" s="183" t="s">
        <v>128</v>
      </c>
      <c r="F28" s="184">
        <v>11</v>
      </c>
      <c r="G28" s="185">
        <v>0</v>
      </c>
      <c r="H28" s="185">
        <f t="shared" si="1"/>
        <v>0</v>
      </c>
    </row>
    <row r="29" spans="1:8" ht="13.5" customHeight="1">
      <c r="A29" s="194">
        <v>30</v>
      </c>
      <c r="B29" s="195" t="s">
        <v>249</v>
      </c>
      <c r="C29" s="195" t="s">
        <v>558</v>
      </c>
      <c r="D29" s="195" t="s">
        <v>559</v>
      </c>
      <c r="E29" s="195" t="s">
        <v>252</v>
      </c>
      <c r="F29" s="196">
        <v>0.031</v>
      </c>
      <c r="G29" s="197">
        <v>0</v>
      </c>
      <c r="H29" s="185">
        <f t="shared" si="1"/>
        <v>0</v>
      </c>
    </row>
    <row r="30" spans="1:8" ht="13.5" customHeight="1">
      <c r="A30" s="182">
        <v>26</v>
      </c>
      <c r="B30" s="183" t="s">
        <v>125</v>
      </c>
      <c r="C30" s="183" t="s">
        <v>560</v>
      </c>
      <c r="D30" s="183" t="s">
        <v>561</v>
      </c>
      <c r="E30" s="183" t="s">
        <v>128</v>
      </c>
      <c r="F30" s="184">
        <v>26</v>
      </c>
      <c r="G30" s="185">
        <v>0</v>
      </c>
      <c r="H30" s="185">
        <f t="shared" si="1"/>
        <v>0</v>
      </c>
    </row>
    <row r="31" spans="1:8" ht="24" customHeight="1">
      <c r="A31" s="194">
        <v>27</v>
      </c>
      <c r="B31" s="195" t="s">
        <v>249</v>
      </c>
      <c r="C31" s="195" t="s">
        <v>562</v>
      </c>
      <c r="D31" s="195" t="s">
        <v>563</v>
      </c>
      <c r="E31" s="195" t="s">
        <v>252</v>
      </c>
      <c r="F31" s="196">
        <v>0.016</v>
      </c>
      <c r="G31" s="197">
        <v>0</v>
      </c>
      <c r="H31" s="185">
        <f t="shared" si="1"/>
        <v>0</v>
      </c>
    </row>
    <row r="32" spans="1:8" ht="13.5" customHeight="1">
      <c r="A32" s="182">
        <v>32</v>
      </c>
      <c r="B32" s="183" t="s">
        <v>448</v>
      </c>
      <c r="C32" s="183" t="s">
        <v>564</v>
      </c>
      <c r="D32" s="183" t="s">
        <v>565</v>
      </c>
      <c r="E32" s="183" t="s">
        <v>137</v>
      </c>
      <c r="F32" s="184">
        <v>11</v>
      </c>
      <c r="G32" s="185">
        <v>0</v>
      </c>
      <c r="H32" s="185">
        <f t="shared" si="1"/>
        <v>0</v>
      </c>
    </row>
    <row r="33" spans="1:8" ht="24" customHeight="1">
      <c r="A33" s="194">
        <v>33</v>
      </c>
      <c r="B33" s="195" t="s">
        <v>266</v>
      </c>
      <c r="C33" s="195" t="s">
        <v>566</v>
      </c>
      <c r="D33" s="195" t="s">
        <v>567</v>
      </c>
      <c r="E33" s="195" t="s">
        <v>220</v>
      </c>
      <c r="F33" s="196">
        <v>3</v>
      </c>
      <c r="G33" s="197">
        <v>0</v>
      </c>
      <c r="H33" s="185">
        <f t="shared" si="1"/>
        <v>0</v>
      </c>
    </row>
    <row r="34" spans="1:8" ht="13.5" customHeight="1">
      <c r="A34" s="194">
        <v>34</v>
      </c>
      <c r="B34" s="195" t="s">
        <v>568</v>
      </c>
      <c r="C34" s="195" t="s">
        <v>569</v>
      </c>
      <c r="D34" s="195" t="s">
        <v>570</v>
      </c>
      <c r="E34" s="195" t="s">
        <v>252</v>
      </c>
      <c r="F34" s="196">
        <v>0.02</v>
      </c>
      <c r="G34" s="197">
        <v>0</v>
      </c>
      <c r="H34" s="185">
        <f t="shared" si="1"/>
        <v>0</v>
      </c>
    </row>
    <row r="35" spans="1:8" ht="13.5" customHeight="1">
      <c r="A35" s="194">
        <v>35</v>
      </c>
      <c r="B35" s="195" t="s">
        <v>568</v>
      </c>
      <c r="C35" s="195" t="s">
        <v>571</v>
      </c>
      <c r="D35" s="195" t="s">
        <v>572</v>
      </c>
      <c r="E35" s="195" t="s">
        <v>252</v>
      </c>
      <c r="F35" s="196">
        <v>0.02</v>
      </c>
      <c r="G35" s="197">
        <v>0</v>
      </c>
      <c r="H35" s="185">
        <f t="shared" si="1"/>
        <v>0</v>
      </c>
    </row>
    <row r="36" spans="1:8" ht="13.5" customHeight="1">
      <c r="A36" s="194">
        <v>36</v>
      </c>
      <c r="B36" s="195" t="s">
        <v>568</v>
      </c>
      <c r="C36" s="195" t="s">
        <v>573</v>
      </c>
      <c r="D36" s="195" t="s">
        <v>574</v>
      </c>
      <c r="E36" s="195" t="s">
        <v>252</v>
      </c>
      <c r="F36" s="196">
        <v>0.011</v>
      </c>
      <c r="G36" s="197">
        <v>0</v>
      </c>
      <c r="H36" s="185">
        <f t="shared" si="1"/>
        <v>0</v>
      </c>
    </row>
    <row r="37" spans="1:8" ht="13.5" customHeight="1">
      <c r="A37" s="182">
        <v>18</v>
      </c>
      <c r="B37" s="183" t="s">
        <v>545</v>
      </c>
      <c r="C37" s="183" t="s">
        <v>575</v>
      </c>
      <c r="D37" s="183" t="s">
        <v>576</v>
      </c>
      <c r="E37" s="183" t="s">
        <v>132</v>
      </c>
      <c r="F37" s="184">
        <v>50</v>
      </c>
      <c r="G37" s="185">
        <v>0</v>
      </c>
      <c r="H37" s="185">
        <f t="shared" si="1"/>
        <v>0</v>
      </c>
    </row>
    <row r="38" spans="1:8" ht="13.5" customHeight="1">
      <c r="A38" s="182">
        <v>19</v>
      </c>
      <c r="B38" s="183" t="s">
        <v>545</v>
      </c>
      <c r="C38" s="183" t="s">
        <v>577</v>
      </c>
      <c r="D38" s="183" t="s">
        <v>578</v>
      </c>
      <c r="E38" s="183" t="s">
        <v>132</v>
      </c>
      <c r="F38" s="184">
        <v>135</v>
      </c>
      <c r="G38" s="185">
        <v>0</v>
      </c>
      <c r="H38" s="185">
        <f t="shared" si="1"/>
        <v>0</v>
      </c>
    </row>
    <row r="39" spans="1:8" ht="13.5" customHeight="1">
      <c r="A39" s="182">
        <v>21</v>
      </c>
      <c r="B39" s="183" t="s">
        <v>545</v>
      </c>
      <c r="C39" s="183" t="s">
        <v>579</v>
      </c>
      <c r="D39" s="183" t="s">
        <v>580</v>
      </c>
      <c r="E39" s="183" t="s">
        <v>128</v>
      </c>
      <c r="F39" s="184">
        <v>3</v>
      </c>
      <c r="G39" s="185">
        <v>0</v>
      </c>
      <c r="H39" s="185">
        <f t="shared" si="1"/>
        <v>0</v>
      </c>
    </row>
    <row r="40" spans="1:8" ht="13.5" customHeight="1">
      <c r="A40" s="182">
        <v>22</v>
      </c>
      <c r="B40" s="183" t="s">
        <v>545</v>
      </c>
      <c r="C40" s="183" t="s">
        <v>581</v>
      </c>
      <c r="D40" s="183" t="s">
        <v>582</v>
      </c>
      <c r="E40" s="183" t="s">
        <v>128</v>
      </c>
      <c r="F40" s="184">
        <v>4</v>
      </c>
      <c r="G40" s="185">
        <v>0</v>
      </c>
      <c r="H40" s="185">
        <f t="shared" si="1"/>
        <v>0</v>
      </c>
    </row>
    <row r="41" spans="1:8" ht="24" customHeight="1">
      <c r="A41" s="182">
        <v>38</v>
      </c>
      <c r="B41" s="183" t="s">
        <v>545</v>
      </c>
      <c r="C41" s="183" t="s">
        <v>583</v>
      </c>
      <c r="D41" s="183" t="s">
        <v>584</v>
      </c>
      <c r="E41" s="183" t="s">
        <v>128</v>
      </c>
      <c r="F41" s="184">
        <v>2</v>
      </c>
      <c r="G41" s="185">
        <v>0</v>
      </c>
      <c r="H41" s="185">
        <f t="shared" si="1"/>
        <v>0</v>
      </c>
    </row>
    <row r="42" spans="1:8" ht="24" customHeight="1">
      <c r="A42" s="194">
        <v>42</v>
      </c>
      <c r="B42" s="195" t="s">
        <v>585</v>
      </c>
      <c r="C42" s="195" t="s">
        <v>586</v>
      </c>
      <c r="D42" s="195" t="s">
        <v>587</v>
      </c>
      <c r="E42" s="195" t="s">
        <v>588</v>
      </c>
      <c r="F42" s="196">
        <v>0.01</v>
      </c>
      <c r="G42" s="197">
        <v>0</v>
      </c>
      <c r="H42" s="185">
        <f t="shared" si="1"/>
        <v>0</v>
      </c>
    </row>
    <row r="43" spans="1:8" ht="24" customHeight="1">
      <c r="A43" s="194">
        <v>43</v>
      </c>
      <c r="B43" s="195" t="s">
        <v>589</v>
      </c>
      <c r="C43" s="195" t="s">
        <v>590</v>
      </c>
      <c r="D43" s="195" t="s">
        <v>591</v>
      </c>
      <c r="E43" s="195" t="s">
        <v>588</v>
      </c>
      <c r="F43" s="196">
        <v>0.01</v>
      </c>
      <c r="G43" s="197">
        <v>0</v>
      </c>
      <c r="H43" s="185">
        <f t="shared" si="1"/>
        <v>0</v>
      </c>
    </row>
    <row r="44" spans="1:8" ht="24" customHeight="1">
      <c r="A44" s="194">
        <v>44</v>
      </c>
      <c r="B44" s="195" t="s">
        <v>592</v>
      </c>
      <c r="C44" s="195" t="s">
        <v>593</v>
      </c>
      <c r="D44" s="195" t="s">
        <v>594</v>
      </c>
      <c r="E44" s="195" t="s">
        <v>588</v>
      </c>
      <c r="F44" s="196">
        <v>0.04</v>
      </c>
      <c r="G44" s="197">
        <v>0</v>
      </c>
      <c r="H44" s="185">
        <f t="shared" si="1"/>
        <v>0</v>
      </c>
    </row>
    <row r="45" spans="1:8" ht="24" customHeight="1">
      <c r="A45" s="182">
        <v>20</v>
      </c>
      <c r="B45" s="183" t="s">
        <v>545</v>
      </c>
      <c r="C45" s="183" t="s">
        <v>595</v>
      </c>
      <c r="D45" s="183" t="s">
        <v>596</v>
      </c>
      <c r="E45" s="183" t="s">
        <v>144</v>
      </c>
      <c r="F45" s="184">
        <v>6</v>
      </c>
      <c r="G45" s="185">
        <v>0</v>
      </c>
      <c r="H45" s="185">
        <f t="shared" si="1"/>
        <v>0</v>
      </c>
    </row>
    <row r="46" spans="1:8" ht="24" customHeight="1">
      <c r="A46" s="182">
        <v>45</v>
      </c>
      <c r="B46" s="183" t="s">
        <v>545</v>
      </c>
      <c r="C46" s="183" t="s">
        <v>597</v>
      </c>
      <c r="D46" s="183" t="s">
        <v>598</v>
      </c>
      <c r="E46" s="183" t="s">
        <v>252</v>
      </c>
      <c r="F46" s="184">
        <v>0.236</v>
      </c>
      <c r="G46" s="185">
        <v>0</v>
      </c>
      <c r="H46" s="185">
        <f t="shared" si="1"/>
        <v>0</v>
      </c>
    </row>
    <row r="47" spans="1:8" ht="28.5" customHeight="1">
      <c r="A47" s="178"/>
      <c r="B47" s="179"/>
      <c r="C47" s="179" t="s">
        <v>599</v>
      </c>
      <c r="D47" s="179" t="s">
        <v>600</v>
      </c>
      <c r="E47" s="179"/>
      <c r="F47" s="180"/>
      <c r="G47" s="181">
        <v>0</v>
      </c>
      <c r="H47" s="181">
        <f>SUM(H48:H51)</f>
        <v>0</v>
      </c>
    </row>
    <row r="48" spans="1:8" ht="13.5" customHeight="1">
      <c r="A48" s="182">
        <v>57</v>
      </c>
      <c r="B48" s="183" t="s">
        <v>478</v>
      </c>
      <c r="C48" s="183" t="s">
        <v>601</v>
      </c>
      <c r="D48" s="183" t="s">
        <v>602</v>
      </c>
      <c r="E48" s="183" t="s">
        <v>137</v>
      </c>
      <c r="F48" s="184">
        <v>5</v>
      </c>
      <c r="G48" s="185">
        <v>0</v>
      </c>
      <c r="H48" s="185">
        <f>G48*F48</f>
        <v>0</v>
      </c>
    </row>
    <row r="49" spans="1:8" ht="24" customHeight="1">
      <c r="A49" s="182">
        <v>58</v>
      </c>
      <c r="B49" s="183" t="s">
        <v>599</v>
      </c>
      <c r="C49" s="183" t="s">
        <v>603</v>
      </c>
      <c r="D49" s="183" t="s">
        <v>604</v>
      </c>
      <c r="E49" s="183" t="s">
        <v>137</v>
      </c>
      <c r="F49" s="184">
        <v>5</v>
      </c>
      <c r="G49" s="185">
        <v>0</v>
      </c>
      <c r="H49" s="185">
        <f>G49*F49</f>
        <v>0</v>
      </c>
    </row>
    <row r="50" spans="1:8" ht="34.5" customHeight="1">
      <c r="A50" s="182">
        <v>59</v>
      </c>
      <c r="B50" s="183" t="s">
        <v>478</v>
      </c>
      <c r="C50" s="183" t="s">
        <v>605</v>
      </c>
      <c r="D50" s="183" t="s">
        <v>606</v>
      </c>
      <c r="E50" s="183" t="s">
        <v>137</v>
      </c>
      <c r="F50" s="184">
        <v>5</v>
      </c>
      <c r="G50" s="185">
        <v>0</v>
      </c>
      <c r="H50" s="185">
        <f>G50*F50</f>
        <v>0</v>
      </c>
    </row>
    <row r="51" spans="1:8" ht="13.5" customHeight="1">
      <c r="A51" s="194">
        <v>60</v>
      </c>
      <c r="B51" s="195" t="s">
        <v>607</v>
      </c>
      <c r="C51" s="195" t="s">
        <v>608</v>
      </c>
      <c r="D51" s="195" t="s">
        <v>609</v>
      </c>
      <c r="E51" s="195" t="s">
        <v>132</v>
      </c>
      <c r="F51" s="196">
        <v>2</v>
      </c>
      <c r="G51" s="197">
        <v>0</v>
      </c>
      <c r="H51" s="185">
        <f>G51*F51</f>
        <v>0</v>
      </c>
    </row>
    <row r="52" spans="1:8" ht="28.5" customHeight="1">
      <c r="A52" s="178"/>
      <c r="B52" s="179"/>
      <c r="C52" s="179" t="s">
        <v>37</v>
      </c>
      <c r="D52" s="179" t="s">
        <v>610</v>
      </c>
      <c r="E52" s="179"/>
      <c r="F52" s="180"/>
      <c r="G52" s="181">
        <v>0</v>
      </c>
      <c r="H52" s="181">
        <f>SUM(H53:H60)</f>
        <v>0</v>
      </c>
    </row>
    <row r="53" spans="1:8" ht="24" customHeight="1">
      <c r="A53" s="182">
        <v>7</v>
      </c>
      <c r="B53" s="183" t="s">
        <v>478</v>
      </c>
      <c r="C53" s="183" t="s">
        <v>611</v>
      </c>
      <c r="D53" s="183" t="s">
        <v>612</v>
      </c>
      <c r="E53" s="183" t="s">
        <v>137</v>
      </c>
      <c r="F53" s="184">
        <v>5</v>
      </c>
      <c r="G53" s="185">
        <v>0</v>
      </c>
      <c r="H53" s="185">
        <f>G53*F53</f>
        <v>0</v>
      </c>
    </row>
    <row r="54" spans="1:8" ht="24" customHeight="1">
      <c r="A54" s="182">
        <v>8</v>
      </c>
      <c r="B54" s="183" t="s">
        <v>478</v>
      </c>
      <c r="C54" s="183" t="s">
        <v>613</v>
      </c>
      <c r="D54" s="183" t="s">
        <v>614</v>
      </c>
      <c r="E54" s="183" t="s">
        <v>137</v>
      </c>
      <c r="F54" s="184">
        <v>10</v>
      </c>
      <c r="G54" s="185">
        <v>0</v>
      </c>
      <c r="H54" s="185">
        <f aca="true" t="shared" si="2" ref="H54:H60">G54*F54</f>
        <v>0</v>
      </c>
    </row>
    <row r="55" spans="1:8" ht="24" customHeight="1">
      <c r="A55" s="182">
        <v>9</v>
      </c>
      <c r="B55" s="183" t="s">
        <v>478</v>
      </c>
      <c r="C55" s="183" t="s">
        <v>615</v>
      </c>
      <c r="D55" s="183" t="s">
        <v>616</v>
      </c>
      <c r="E55" s="183" t="s">
        <v>137</v>
      </c>
      <c r="F55" s="184">
        <v>5</v>
      </c>
      <c r="G55" s="185">
        <v>0</v>
      </c>
      <c r="H55" s="185">
        <f t="shared" si="2"/>
        <v>0</v>
      </c>
    </row>
    <row r="56" spans="1:8" ht="24" customHeight="1">
      <c r="A56" s="182">
        <v>10</v>
      </c>
      <c r="B56" s="183" t="s">
        <v>495</v>
      </c>
      <c r="C56" s="183" t="s">
        <v>617</v>
      </c>
      <c r="D56" s="183" t="s">
        <v>618</v>
      </c>
      <c r="E56" s="183" t="s">
        <v>137</v>
      </c>
      <c r="F56" s="184">
        <v>26</v>
      </c>
      <c r="G56" s="185">
        <v>0</v>
      </c>
      <c r="H56" s="185">
        <f t="shared" si="2"/>
        <v>0</v>
      </c>
    </row>
    <row r="57" spans="1:8" ht="24" customHeight="1">
      <c r="A57" s="182">
        <v>11</v>
      </c>
      <c r="B57" s="183" t="s">
        <v>495</v>
      </c>
      <c r="C57" s="183" t="s">
        <v>619</v>
      </c>
      <c r="D57" s="183" t="s">
        <v>620</v>
      </c>
      <c r="E57" s="183" t="s">
        <v>137</v>
      </c>
      <c r="F57" s="184">
        <v>14.5</v>
      </c>
      <c r="G57" s="185">
        <v>0</v>
      </c>
      <c r="H57" s="185">
        <f t="shared" si="2"/>
        <v>0</v>
      </c>
    </row>
    <row r="58" spans="1:8" ht="24" customHeight="1">
      <c r="A58" s="182">
        <v>13</v>
      </c>
      <c r="B58" s="183" t="s">
        <v>478</v>
      </c>
      <c r="C58" s="183" t="s">
        <v>621</v>
      </c>
      <c r="D58" s="183" t="s">
        <v>622</v>
      </c>
      <c r="E58" s="183" t="s">
        <v>128</v>
      </c>
      <c r="F58" s="184">
        <v>22</v>
      </c>
      <c r="G58" s="185">
        <v>0</v>
      </c>
      <c r="H58" s="185">
        <f t="shared" si="2"/>
        <v>0</v>
      </c>
    </row>
    <row r="59" spans="1:8" ht="24" customHeight="1">
      <c r="A59" s="182">
        <v>14</v>
      </c>
      <c r="B59" s="183" t="s">
        <v>478</v>
      </c>
      <c r="C59" s="183" t="s">
        <v>623</v>
      </c>
      <c r="D59" s="183" t="s">
        <v>624</v>
      </c>
      <c r="E59" s="183" t="s">
        <v>128</v>
      </c>
      <c r="F59" s="184">
        <v>22</v>
      </c>
      <c r="G59" s="185">
        <v>0</v>
      </c>
      <c r="H59" s="185">
        <f t="shared" si="2"/>
        <v>0</v>
      </c>
    </row>
    <row r="60" spans="1:8" ht="24" customHeight="1">
      <c r="A60" s="182">
        <v>12</v>
      </c>
      <c r="B60" s="183" t="s">
        <v>533</v>
      </c>
      <c r="C60" s="183" t="s">
        <v>625</v>
      </c>
      <c r="D60" s="183" t="s">
        <v>626</v>
      </c>
      <c r="E60" s="183" t="s">
        <v>128</v>
      </c>
      <c r="F60" s="184">
        <v>35</v>
      </c>
      <c r="G60" s="185">
        <v>0</v>
      </c>
      <c r="H60" s="185">
        <f t="shared" si="2"/>
        <v>0</v>
      </c>
    </row>
    <row r="61" spans="1:8" ht="28.5" customHeight="1">
      <c r="A61" s="178"/>
      <c r="B61" s="179"/>
      <c r="C61" s="179" t="s">
        <v>627</v>
      </c>
      <c r="D61" s="179" t="s">
        <v>628</v>
      </c>
      <c r="E61" s="179"/>
      <c r="F61" s="180"/>
      <c r="G61" s="181">
        <v>0</v>
      </c>
      <c r="H61" s="181">
        <f>SUM(H62:H64)</f>
        <v>0</v>
      </c>
    </row>
    <row r="62" spans="1:8" ht="24" customHeight="1">
      <c r="A62" s="182">
        <v>16</v>
      </c>
      <c r="B62" s="183" t="s">
        <v>478</v>
      </c>
      <c r="C62" s="183" t="s">
        <v>629</v>
      </c>
      <c r="D62" s="183" t="s">
        <v>630</v>
      </c>
      <c r="E62" s="183" t="s">
        <v>252</v>
      </c>
      <c r="F62" s="184">
        <v>0.15</v>
      </c>
      <c r="G62" s="185">
        <v>0</v>
      </c>
      <c r="H62" s="185">
        <f>G62*F62</f>
        <v>0</v>
      </c>
    </row>
    <row r="63" spans="1:8" ht="24" customHeight="1">
      <c r="A63" s="182">
        <v>17</v>
      </c>
      <c r="B63" s="183" t="s">
        <v>478</v>
      </c>
      <c r="C63" s="183" t="s">
        <v>631</v>
      </c>
      <c r="D63" s="183" t="s">
        <v>632</v>
      </c>
      <c r="E63" s="183" t="s">
        <v>252</v>
      </c>
      <c r="F63" s="184">
        <v>150</v>
      </c>
      <c r="G63" s="185">
        <v>0</v>
      </c>
      <c r="H63" s="185">
        <f>G63*F63</f>
        <v>0</v>
      </c>
    </row>
    <row r="64" spans="1:8" ht="13.5" customHeight="1">
      <c r="A64" s="182">
        <v>15</v>
      </c>
      <c r="B64" s="183" t="s">
        <v>478</v>
      </c>
      <c r="C64" s="183" t="s">
        <v>633</v>
      </c>
      <c r="D64" s="183" t="s">
        <v>634</v>
      </c>
      <c r="E64" s="183" t="s">
        <v>252</v>
      </c>
      <c r="F64" s="184">
        <v>0.15</v>
      </c>
      <c r="G64" s="185">
        <v>0</v>
      </c>
      <c r="H64" s="185">
        <f>G64*F64</f>
        <v>0</v>
      </c>
    </row>
    <row r="65" spans="1:8" ht="28.5" customHeight="1">
      <c r="A65" s="178"/>
      <c r="B65" s="179"/>
      <c r="C65" s="179" t="s">
        <v>635</v>
      </c>
      <c r="D65" s="179" t="s">
        <v>636</v>
      </c>
      <c r="E65" s="179"/>
      <c r="F65" s="180"/>
      <c r="G65" s="181">
        <v>0</v>
      </c>
      <c r="H65" s="181">
        <f>SUM(H66)</f>
        <v>0</v>
      </c>
    </row>
    <row r="66" spans="1:8" ht="24" customHeight="1">
      <c r="A66" s="182">
        <v>46</v>
      </c>
      <c r="B66" s="183" t="s">
        <v>478</v>
      </c>
      <c r="C66" s="183" t="s">
        <v>637</v>
      </c>
      <c r="D66" s="183" t="s">
        <v>638</v>
      </c>
      <c r="E66" s="183" t="s">
        <v>137</v>
      </c>
      <c r="F66" s="184">
        <v>56.1</v>
      </c>
      <c r="G66" s="185">
        <v>0</v>
      </c>
      <c r="H66" s="185">
        <f>G66*F66</f>
        <v>0</v>
      </c>
    </row>
    <row r="67" spans="1:8" ht="28.5" customHeight="1">
      <c r="A67" s="178"/>
      <c r="B67" s="179"/>
      <c r="C67" s="179" t="s">
        <v>639</v>
      </c>
      <c r="D67" s="179" t="s">
        <v>640</v>
      </c>
      <c r="E67" s="179"/>
      <c r="F67" s="180"/>
      <c r="G67" s="181">
        <v>0</v>
      </c>
      <c r="H67" s="181">
        <f>SUM(H68:H77)</f>
        <v>0</v>
      </c>
    </row>
    <row r="68" spans="1:8" ht="24" customHeight="1">
      <c r="A68" s="182">
        <v>47</v>
      </c>
      <c r="B68" s="183" t="s">
        <v>448</v>
      </c>
      <c r="C68" s="183" t="s">
        <v>641</v>
      </c>
      <c r="D68" s="183" t="s">
        <v>642</v>
      </c>
      <c r="E68" s="183" t="s">
        <v>137</v>
      </c>
      <c r="F68" s="184">
        <v>20</v>
      </c>
      <c r="G68" s="185">
        <v>0</v>
      </c>
      <c r="H68" s="185">
        <f>G68*F68</f>
        <v>0</v>
      </c>
    </row>
    <row r="69" spans="1:8" ht="24" customHeight="1">
      <c r="A69" s="182">
        <v>48</v>
      </c>
      <c r="B69" s="183" t="s">
        <v>448</v>
      </c>
      <c r="C69" s="183" t="s">
        <v>643</v>
      </c>
      <c r="D69" s="183" t="s">
        <v>644</v>
      </c>
      <c r="E69" s="183" t="s">
        <v>137</v>
      </c>
      <c r="F69" s="184">
        <v>6</v>
      </c>
      <c r="G69" s="185">
        <v>0</v>
      </c>
      <c r="H69" s="185">
        <f aca="true" t="shared" si="3" ref="H69:H77">G69*F69</f>
        <v>0</v>
      </c>
    </row>
    <row r="70" spans="1:8" ht="24" customHeight="1">
      <c r="A70" s="182">
        <v>49</v>
      </c>
      <c r="B70" s="183" t="s">
        <v>448</v>
      </c>
      <c r="C70" s="183" t="s">
        <v>645</v>
      </c>
      <c r="D70" s="183" t="s">
        <v>646</v>
      </c>
      <c r="E70" s="183" t="s">
        <v>137</v>
      </c>
      <c r="F70" s="184">
        <v>8</v>
      </c>
      <c r="G70" s="185">
        <v>0</v>
      </c>
      <c r="H70" s="185">
        <f t="shared" si="3"/>
        <v>0</v>
      </c>
    </row>
    <row r="71" spans="1:8" ht="24" customHeight="1">
      <c r="A71" s="182">
        <v>50</v>
      </c>
      <c r="B71" s="183" t="s">
        <v>448</v>
      </c>
      <c r="C71" s="183" t="s">
        <v>647</v>
      </c>
      <c r="D71" s="183" t="s">
        <v>648</v>
      </c>
      <c r="E71" s="183" t="s">
        <v>137</v>
      </c>
      <c r="F71" s="184">
        <v>20</v>
      </c>
      <c r="G71" s="185">
        <v>0</v>
      </c>
      <c r="H71" s="185">
        <f t="shared" si="3"/>
        <v>0</v>
      </c>
    </row>
    <row r="72" spans="1:8" ht="24" customHeight="1">
      <c r="A72" s="182">
        <v>51</v>
      </c>
      <c r="B72" s="183" t="s">
        <v>448</v>
      </c>
      <c r="C72" s="183" t="s">
        <v>649</v>
      </c>
      <c r="D72" s="183" t="s">
        <v>650</v>
      </c>
      <c r="E72" s="183" t="s">
        <v>137</v>
      </c>
      <c r="F72" s="184">
        <v>34</v>
      </c>
      <c r="G72" s="185">
        <v>0</v>
      </c>
      <c r="H72" s="185">
        <f t="shared" si="3"/>
        <v>0</v>
      </c>
    </row>
    <row r="73" spans="1:8" ht="24" customHeight="1">
      <c r="A73" s="182">
        <v>52</v>
      </c>
      <c r="B73" s="183" t="s">
        <v>448</v>
      </c>
      <c r="C73" s="183" t="s">
        <v>651</v>
      </c>
      <c r="D73" s="183" t="s">
        <v>652</v>
      </c>
      <c r="E73" s="183" t="s">
        <v>137</v>
      </c>
      <c r="F73" s="184">
        <v>34</v>
      </c>
      <c r="G73" s="185">
        <v>0</v>
      </c>
      <c r="H73" s="185">
        <f t="shared" si="3"/>
        <v>0</v>
      </c>
    </row>
    <row r="74" spans="1:8" ht="24" customHeight="1">
      <c r="A74" s="194">
        <v>53</v>
      </c>
      <c r="B74" s="195" t="s">
        <v>400</v>
      </c>
      <c r="C74" s="195" t="s">
        <v>653</v>
      </c>
      <c r="D74" s="195" t="s">
        <v>654</v>
      </c>
      <c r="E74" s="195" t="s">
        <v>132</v>
      </c>
      <c r="F74" s="196">
        <v>4</v>
      </c>
      <c r="G74" s="197">
        <v>0</v>
      </c>
      <c r="H74" s="185">
        <f t="shared" si="3"/>
        <v>0</v>
      </c>
    </row>
    <row r="75" spans="1:8" ht="24" customHeight="1">
      <c r="A75" s="194">
        <v>54</v>
      </c>
      <c r="B75" s="195" t="s">
        <v>400</v>
      </c>
      <c r="C75" s="195" t="s">
        <v>403</v>
      </c>
      <c r="D75" s="195" t="s">
        <v>404</v>
      </c>
      <c r="E75" s="195" t="s">
        <v>132</v>
      </c>
      <c r="F75" s="196">
        <v>4</v>
      </c>
      <c r="G75" s="197">
        <v>0</v>
      </c>
      <c r="H75" s="185">
        <f t="shared" si="3"/>
        <v>0</v>
      </c>
    </row>
    <row r="76" spans="1:8" ht="24" customHeight="1">
      <c r="A76" s="194">
        <v>55</v>
      </c>
      <c r="B76" s="195" t="s">
        <v>400</v>
      </c>
      <c r="C76" s="195" t="s">
        <v>655</v>
      </c>
      <c r="D76" s="195" t="s">
        <v>656</v>
      </c>
      <c r="E76" s="195" t="s">
        <v>132</v>
      </c>
      <c r="F76" s="196">
        <v>2</v>
      </c>
      <c r="G76" s="197">
        <v>0</v>
      </c>
      <c r="H76" s="185">
        <f t="shared" si="3"/>
        <v>0</v>
      </c>
    </row>
    <row r="77" spans="1:8" ht="13.5" customHeight="1">
      <c r="A77" s="194">
        <v>56</v>
      </c>
      <c r="B77" s="195" t="s">
        <v>400</v>
      </c>
      <c r="C77" s="195" t="s">
        <v>657</v>
      </c>
      <c r="D77" s="195" t="s">
        <v>658</v>
      </c>
      <c r="E77" s="195" t="s">
        <v>132</v>
      </c>
      <c r="F77" s="196">
        <v>2</v>
      </c>
      <c r="G77" s="197">
        <v>0</v>
      </c>
      <c r="H77" s="185">
        <f t="shared" si="3"/>
        <v>0</v>
      </c>
    </row>
    <row r="78" spans="1:8" ht="30.75" customHeight="1">
      <c r="A78" s="174"/>
      <c r="B78" s="175"/>
      <c r="C78" s="175" t="s">
        <v>121</v>
      </c>
      <c r="D78" s="175" t="s">
        <v>242</v>
      </c>
      <c r="E78" s="175"/>
      <c r="F78" s="176"/>
      <c r="G78" s="177">
        <v>0</v>
      </c>
      <c r="H78" s="177">
        <f>H79</f>
        <v>0</v>
      </c>
    </row>
    <row r="79" spans="1:8" ht="28.5" customHeight="1">
      <c r="A79" s="178"/>
      <c r="B79" s="179"/>
      <c r="C79" s="179" t="s">
        <v>229</v>
      </c>
      <c r="D79" s="179" t="s">
        <v>230</v>
      </c>
      <c r="E79" s="179"/>
      <c r="F79" s="180"/>
      <c r="G79" s="181"/>
      <c r="H79" s="181">
        <f>SUM(H80)</f>
        <v>0</v>
      </c>
    </row>
    <row r="80" spans="1:8" ht="34.5" customHeight="1">
      <c r="A80" s="182">
        <v>61</v>
      </c>
      <c r="B80" s="183" t="s">
        <v>125</v>
      </c>
      <c r="C80" s="183" t="s">
        <v>680</v>
      </c>
      <c r="D80" s="183" t="s">
        <v>679</v>
      </c>
      <c r="E80" s="183" t="s">
        <v>188</v>
      </c>
      <c r="F80" s="184">
        <v>10</v>
      </c>
      <c r="G80" s="185">
        <v>0</v>
      </c>
      <c r="H80" s="185">
        <f>G80*F80</f>
        <v>0</v>
      </c>
    </row>
    <row r="81" spans="1:8" ht="30.75" customHeight="1">
      <c r="A81" s="186"/>
      <c r="B81" s="187"/>
      <c r="C81" s="187"/>
      <c r="D81" s="187" t="s">
        <v>241</v>
      </c>
      <c r="E81" s="187"/>
      <c r="F81" s="188"/>
      <c r="G81" s="189"/>
      <c r="H81" s="189">
        <f>H78+H21+H13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havlik</dc:creator>
  <cp:keywords/>
  <dc:description/>
  <cp:lastModifiedBy>Petr Havlík</cp:lastModifiedBy>
  <dcterms:created xsi:type="dcterms:W3CDTF">2020-11-12T06:43:56Z</dcterms:created>
  <dcterms:modified xsi:type="dcterms:W3CDTF">2021-05-31T13:32:21Z</dcterms:modified>
  <cp:category/>
  <cp:version/>
  <cp:contentType/>
  <cp:contentStatus/>
</cp:coreProperties>
</file>