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5010" windowWidth="28215" windowHeight="5055" activeTab="1"/>
  </bookViews>
  <sheets>
    <sheet name="Rekapitulace stavby" sheetId="1" r:id="rId1"/>
    <sheet name="01 - Výkaz výměr" sheetId="2" r:id="rId2"/>
  </sheets>
  <definedNames>
    <definedName name="_xlnm._FilterDatabase" localSheetId="1" hidden="1">'01 - Výkaz výměr'!$C$130:$K$239</definedName>
    <definedName name="_xlnm.Print_Area" localSheetId="1">'01 - Výkaz výměr'!$C$4:$J$76,'01 - Výkaz výměr'!$C$82:$J$112,'01 - Výkaz výměr'!$C$118:$K$239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Výkaz výměr'!$130:$130</definedName>
  </definedNames>
  <calcPr calcId="145621"/>
</workbook>
</file>

<file path=xl/sharedStrings.xml><?xml version="1.0" encoding="utf-8"?>
<sst xmlns="http://schemas.openxmlformats.org/spreadsheetml/2006/main" count="1433" uniqueCount="413">
  <si>
    <t>Export Komplet</t>
  </si>
  <si>
    <t/>
  </si>
  <si>
    <t>2.0</t>
  </si>
  <si>
    <t>False</t>
  </si>
  <si>
    <t>{a89a7a80-1493-4215-b48f-c15053b39ada}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</si>
  <si>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</si>
  <si>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</si>
  <si>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</si>
  <si>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</si>
  <si>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</si>
  <si>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</si>
  <si>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</si>
  <si>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</si>
  <si>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1219710194</t>
  </si>
  <si>
    <t>Stavba:</t>
  </si>
  <si>
    <t>Úsekové měření Český Brod - VÝKAZ VÝMĚR</t>
  </si>
  <si>
    <t>KSO:</t>
  </si>
  <si>
    <t>CC-CZ:</t>
  </si>
  <si>
    <t>Místo:</t>
  </si>
  <si>
    <t>Český Brod</t>
  </si>
  <si>
    <t>Datum:</t>
  </si>
  <si>
    <t>4. 6. 2020</t>
  </si>
  <si>
    <t>Zadavatel:</t>
  </si>
  <si>
    <t>IČ:</t>
  </si>
  <si>
    <t xml:space="preserve"> </t>
  </si>
  <si>
    <t>DIČ:</t>
  </si>
  <si>
    <t>Zhotovitel:</t>
  </si>
  <si>
    <t>Projektant:</t>
  </si>
  <si>
    <t>Bc. Michal Horčička</t>
  </si>
  <si>
    <t>True</t>
  </si>
  <si>
    <t>Zpracovatel:</t>
  </si>
  <si>
    <t xml:space="preserve">45274517 </t>
  </si>
  <si>
    <t>ELTODO a.s.</t>
  </si>
  <si>
    <t xml:space="preserve">CZ45274517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</si>
  <si>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</si>
  <si>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</si>
  <si>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</si>
  <si>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</si>
  <si>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</si>
  <si>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</si>
  <si>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</si>
  <si>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</si>
  <si>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</si>
  <si>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</si>
  <si>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</si>
  <si>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</si>
  <si>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</si>
  <si>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</si>
  <si>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</si>
  <si>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</si>
  <si>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</si>
  <si>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</si>
  <si>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</si>
  <si>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</si>
  <si>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</si>
  <si>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</si>
  <si>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</si>
  <si>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</si>
  <si>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</si>
  <si>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</si>
  <si>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</si>
  <si>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</si>
  <si>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</si>
  <si>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</si>
  <si>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</si>
  <si>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</si>
  <si>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</si>
  <si>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</si>
  <si>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</si>
  <si>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</si>
  <si>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</si>
  <si>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</si>
  <si>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</si>
  <si>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</si>
  <si>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</si>
  <si>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</si>
  <si>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</si>
  <si>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</si>
  <si>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</si>
  <si>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</si>
  <si>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</si>
  <si>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Výkaz výměr</t>
  </si>
  <si>
    <t>STA</t>
  </si>
  <si>
    <t>1</t>
  </si>
  <si>
    <t>{e02aad55-85c6-4e70-84a6-434ca17c0e7a}</t>
  </si>
  <si>
    <t>2</t>
  </si>
  <si>
    <t>KRYCÍ LIST SOUPISU PRACÍ</t>
  </si>
  <si>
    <t>Objekt:</t>
  </si>
  <si>
    <t>01 - Výkaz výměr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</si>
  <si>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</si>
  <si>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</si>
  <si>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</si>
  <si>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</si>
  <si>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</si>
  <si>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</si>
  <si>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V - Technologie úsekového měření</t>
  </si>
  <si>
    <t>R - Svodidla</t>
  </si>
  <si>
    <t xml:space="preserve">    1 - Zemní práce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</si>
  <si>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</si>
  <si>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</si>
  <si>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</si>
  <si>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</si>
  <si>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</si>
  <si>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</si>
  <si>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</si>
  <si>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</si>
  <si>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</si>
  <si>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</si>
  <si>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</si>
  <si>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</si>
  <si>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</si>
  <si>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</si>
  <si>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</si>
  <si>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</si>
  <si>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</si>
  <si>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</si>
  <si>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</si>
  <si>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</si>
  <si>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</si>
  <si>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</si>
  <si>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</si>
  <si>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</si>
  <si>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</si>
  <si>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</si>
  <si>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V</t>
  </si>
  <si>
    <t>Technologie úsekového měření</t>
  </si>
  <si>
    <t>K</t>
  </si>
  <si>
    <t>V001</t>
  </si>
  <si>
    <t>Kamerový set osazený v jedné lokalitě</t>
  </si>
  <si>
    <t>kpl</t>
  </si>
  <si>
    <t>4</t>
  </si>
  <si>
    <t>-190797267</t>
  </si>
  <si>
    <t>V002</t>
  </si>
  <si>
    <t>Přenosová soustava - jedno stanoviště LTE</t>
  </si>
  <si>
    <t>272026513</t>
  </si>
  <si>
    <t>V003</t>
  </si>
  <si>
    <t>Zpracování přestupků</t>
  </si>
  <si>
    <t>-564194309</t>
  </si>
  <si>
    <t>V004</t>
  </si>
  <si>
    <t>Kalibrace a certifikace zařízení</t>
  </si>
  <si>
    <t>-1602690493</t>
  </si>
  <si>
    <t>R</t>
  </si>
  <si>
    <t>Svodidla</t>
  </si>
  <si>
    <t>R011</t>
  </si>
  <si>
    <t>Bezpečnostní záchytná zařízení - úroveň zadržení N1, N2</t>
  </si>
  <si>
    <t>m</t>
  </si>
  <si>
    <t>345545549</t>
  </si>
  <si>
    <t>P</t>
  </si>
  <si>
    <t>Poznámka k položce:
Dodávka a montáž</t>
  </si>
  <si>
    <t>R012</t>
  </si>
  <si>
    <t>-1704637351</t>
  </si>
  <si>
    <t>R013</t>
  </si>
  <si>
    <t>Demontáž a odvozv bezpečnostního záchytného zařízení</t>
  </si>
  <si>
    <t>-1079268043</t>
  </si>
  <si>
    <t>Zemní práce</t>
  </si>
  <si>
    <t>141721211</t>
  </si>
  <si>
    <t>Řízený zemní protlak délky do 50 m hloubky do 6 m s protlačením potrubí vnějšího průměru vrtu do 90 mm v hornině třídy těžitelnosti I a II, skupiny 1 až 4</t>
  </si>
  <si>
    <t>-955757583</t>
  </si>
  <si>
    <t>M</t>
  </si>
  <si>
    <t>34571361</t>
  </si>
  <si>
    <t>8</t>
  </si>
  <si>
    <t>-1254523918</t>
  </si>
  <si>
    <t>PSV</t>
  </si>
  <si>
    <t>Práce a dodávky PSV</t>
  </si>
  <si>
    <t>741</t>
  </si>
  <si>
    <t>Elektroinstalace - silnoproud</t>
  </si>
  <si>
    <t>741110154</t>
  </si>
  <si>
    <t>Montáž trubka pancéřová kovová tuhá závitová D přes 42 mm uložená volně</t>
  </si>
  <si>
    <t>1585494941</t>
  </si>
  <si>
    <t>34571128</t>
  </si>
  <si>
    <t>trubka elektroinstalační ocelová lakovaná závitová D 42mm</t>
  </si>
  <si>
    <t>-65454480</t>
  </si>
  <si>
    <t>PASKA UPINACI NEREZ.STREDNI16/0,75MM</t>
  </si>
  <si>
    <t>443515838</t>
  </si>
  <si>
    <t>SPONA UPINACI NEREZ. STREDNI 16MM</t>
  </si>
  <si>
    <t>kus</t>
  </si>
  <si>
    <t>-497080001</t>
  </si>
  <si>
    <t>741122222</t>
  </si>
  <si>
    <t>Montáž kabel Cu plný kulatý žíla 4x10 mm2 uložený volně (CYKY)</t>
  </si>
  <si>
    <t>16</t>
  </si>
  <si>
    <t>211424846</t>
  </si>
  <si>
    <t>34111076</t>
  </si>
  <si>
    <t>kabel silový s Cu jádrem 1kV 4x10mm2</t>
  </si>
  <si>
    <t>32</t>
  </si>
  <si>
    <t>-2023718102</t>
  </si>
  <si>
    <t>Poznámka k položce:
CYKY-J 4x10</t>
  </si>
  <si>
    <t>741123311</t>
  </si>
  <si>
    <t>Montáž kabel Al plný nebo laněný kulatý žíla 4x10 až 16 mm2 uložený pevně (AYKY)</t>
  </si>
  <si>
    <t>-489397345</t>
  </si>
  <si>
    <t>34112312</t>
  </si>
  <si>
    <t>kabel silový s Al jádrem 1kV 4x10mm2</t>
  </si>
  <si>
    <t>1792884426</t>
  </si>
  <si>
    <t>Poznámka k položce:
AYKY-J 4x10</t>
  </si>
  <si>
    <t>741130134</t>
  </si>
  <si>
    <t>Ukončení šňůra 4x10 mm2 se zapojením</t>
  </si>
  <si>
    <t>-1950641450</t>
  </si>
  <si>
    <t>741136201</t>
  </si>
  <si>
    <t>Propojení kabel nebo vodič celoplast odbočnice do 1 kV litinová do 1x120, 2x50, 4x16 mm2</t>
  </si>
  <si>
    <t>-550287103</t>
  </si>
  <si>
    <t>R002</t>
  </si>
  <si>
    <t>svorka odbočná NN 16-70 mm2</t>
  </si>
  <si>
    <t>-1265491963</t>
  </si>
  <si>
    <t>741220002.R</t>
  </si>
  <si>
    <t>Montáž skříňě na sloup</t>
  </si>
  <si>
    <t>125301670</t>
  </si>
  <si>
    <t>R005</t>
  </si>
  <si>
    <t>SKRIN PRIPOJKOVA SP100/NNP1P</t>
  </si>
  <si>
    <t>-1253668035</t>
  </si>
  <si>
    <t>R006</t>
  </si>
  <si>
    <t>VRUT 6X70, ZAPUSTNA HLAVA, POZ.</t>
  </si>
  <si>
    <t>93120017</t>
  </si>
  <si>
    <t>R007</t>
  </si>
  <si>
    <t>PODLOZKA PLOCHA 6,4 POZ.</t>
  </si>
  <si>
    <t>1178223005</t>
  </si>
  <si>
    <t>R008</t>
  </si>
  <si>
    <t>1822828735</t>
  </si>
  <si>
    <t>741240001.R</t>
  </si>
  <si>
    <t>Montáž redukce do pojistkové skříně</t>
  </si>
  <si>
    <t>257096823</t>
  </si>
  <si>
    <t>Poznámka k položce:
REDUKCE (ADAPTER),NAHRADA POJ. 2,1 ZA 00</t>
  </si>
  <si>
    <t>ADAPTER S POJ.SPODKY VEL.00 3X R200/B,K</t>
  </si>
  <si>
    <t>-682773255</t>
  </si>
  <si>
    <t>741320042</t>
  </si>
  <si>
    <t>Montáž pojistka - patrona nožová se zapojením vodičů</t>
  </si>
  <si>
    <t>-1484525660</t>
  </si>
  <si>
    <t>R009</t>
  </si>
  <si>
    <t>2029020517</t>
  </si>
  <si>
    <t>R010</t>
  </si>
  <si>
    <t xml:space="preserve">POJISTKA NOZOVA NN VEL.000 GG  32A </t>
  </si>
  <si>
    <t>-646573420</t>
  </si>
  <si>
    <t>741810003</t>
  </si>
  <si>
    <t>Celková prohlídka elektrického rozvodu a zařízení do 1 milionu Kč</t>
  </si>
  <si>
    <t>386488591</t>
  </si>
  <si>
    <t>Poznámka k položce:
Zkoušky a prohlídky elektrických rozvodů a zařízení celková prohlídka a vyhotovení revizní zprávy pro objem montážních prací přes 500 do 1000 tis. Kč</t>
  </si>
  <si>
    <t>Práce a dodávky M</t>
  </si>
  <si>
    <t>3</t>
  </si>
  <si>
    <t>21-M</t>
  </si>
  <si>
    <t>Elektromontáže</t>
  </si>
  <si>
    <t>210220020</t>
  </si>
  <si>
    <t>Montáž uzemňovacího vedení vodičů FeZn pomocí svorek v zemi páskou do 120 mm2 ve městské zástavbě</t>
  </si>
  <si>
    <t>64</t>
  </si>
  <si>
    <t>100761699</t>
  </si>
  <si>
    <t>35442062</t>
  </si>
  <si>
    <t>kg</t>
  </si>
  <si>
    <t>128</t>
  </si>
  <si>
    <t>-1228656044</t>
  </si>
  <si>
    <t>210220301</t>
  </si>
  <si>
    <t>Montáž svorek hromosvodných se 2 šrouby</t>
  </si>
  <si>
    <t>270287535</t>
  </si>
  <si>
    <t>35441885</t>
  </si>
  <si>
    <t>svorka spojovací pro lano D 8-10mm</t>
  </si>
  <si>
    <t>-664926394</t>
  </si>
  <si>
    <t>210220302</t>
  </si>
  <si>
    <t>Montáž svorek hromosvodných se 3 a více šrouby</t>
  </si>
  <si>
    <t>34295948</t>
  </si>
  <si>
    <t>35441996</t>
  </si>
  <si>
    <t>svorka odbočovací a spojovací pro spojování kruhových a páskových vodičů, FeZn</t>
  </si>
  <si>
    <t>1972082434</t>
  </si>
  <si>
    <t>R1009</t>
  </si>
  <si>
    <t>Drobný elektroinstalační materiál</t>
  </si>
  <si>
    <t>-1564973354</t>
  </si>
  <si>
    <t>22-M</t>
  </si>
  <si>
    <t>Montáže technologických zařízení pro dopravní stavby</t>
  </si>
  <si>
    <t>220111711</t>
  </si>
  <si>
    <t>Montáž zemniče s bleskosvodem svodné lano 10 m</t>
  </si>
  <si>
    <t>228872673</t>
  </si>
  <si>
    <t>R001</t>
  </si>
  <si>
    <t xml:space="preserve">omezovač přepětí 1kv, izol. svorka 16-120  </t>
  </si>
  <si>
    <t>256</t>
  </si>
  <si>
    <t>-1368178032</t>
  </si>
  <si>
    <t>-1320330948</t>
  </si>
  <si>
    <t>220960227</t>
  </si>
  <si>
    <t>Montáž periferií MUR-07 pro jeden jízdní pruh v jednom směru</t>
  </si>
  <si>
    <t>-170743489</t>
  </si>
  <si>
    <t>220960228</t>
  </si>
  <si>
    <t>Montáž se zapojením skříně rozvaděče MUR-07</t>
  </si>
  <si>
    <t>-1283935584</t>
  </si>
  <si>
    <t>220960300</t>
  </si>
  <si>
    <t>Uvedení do provozu systém měření úsekové rychlosti</t>
  </si>
  <si>
    <t>1920667162</t>
  </si>
  <si>
    <t>46-M</t>
  </si>
  <si>
    <t>Zemní práce při extr.mont.pracích</t>
  </si>
  <si>
    <t>460010022</t>
  </si>
  <si>
    <t>Vytyčení trasy vedení kabelového podzemního podél silnice</t>
  </si>
  <si>
    <t>km</t>
  </si>
  <si>
    <t>-1384660020</t>
  </si>
  <si>
    <t>460030011</t>
  </si>
  <si>
    <t>Sejmutí drnu jakékoliv tloušťky</t>
  </si>
  <si>
    <t>m2</t>
  </si>
  <si>
    <t>-846882595</t>
  </si>
  <si>
    <t>460050014</t>
  </si>
  <si>
    <t>Hloubení nezapažených jam pro stožáry jednoduché délky do 10 m na rovině ručně v hornině tř 4</t>
  </si>
  <si>
    <t>-553902148</t>
  </si>
  <si>
    <t>460150164</t>
  </si>
  <si>
    <t>Hloubení kabelových zapažených i nezapažených rýh ručně š 35 cm, hl 80 cm, v hornině tř 4</t>
  </si>
  <si>
    <t>1511448398</t>
  </si>
  <si>
    <t>5</t>
  </si>
  <si>
    <t>460150304</t>
  </si>
  <si>
    <t>Hloubení kabelových zapažených i nezapažených rýh ručně š 50 cm, hl 120 cm, v hornině tř 4</t>
  </si>
  <si>
    <t>-890860236</t>
  </si>
  <si>
    <t>460421172</t>
  </si>
  <si>
    <t>Lože kabelů z písku nebo štěrkopísku tl 10 cm nad kabel, kryté plastovou deskou, š lože do 50 cm</t>
  </si>
  <si>
    <t>-843149022</t>
  </si>
  <si>
    <t>34575113</t>
  </si>
  <si>
    <t>deska kabelová krycí PE červená, 300x7x2mm</t>
  </si>
  <si>
    <t>1842859250</t>
  </si>
  <si>
    <t>460490013</t>
  </si>
  <si>
    <t>Krytí kabelů výstražnou fólií šířky 34 cm</t>
  </si>
  <si>
    <t>-956512081</t>
  </si>
  <si>
    <t>460510054</t>
  </si>
  <si>
    <t>Kabelové prostupy z trub plastových do rýhy bez obsypu, průměru do 10 cm</t>
  </si>
  <si>
    <t>281741719</t>
  </si>
  <si>
    <t>34571350</t>
  </si>
  <si>
    <t>trubka elektroinstalační ohebná dvouplášťová korugovaná (chránička) D 32/40mm, HDPE+LDPE</t>
  </si>
  <si>
    <t>-333769846</t>
  </si>
  <si>
    <t>460560154</t>
  </si>
  <si>
    <t>Zásyp rýh ručně šířky 35 cm, hloubky 70 cm, z horniny třídy 4</t>
  </si>
  <si>
    <t>-1651927965</t>
  </si>
  <si>
    <t>Poznámka k položce:
Zásyp kabelových rýh ručně s uložením výkopku ve vrstvách včetně zhutnění a urovnání povrchu šířky 35 cm hloubky 70 cm, v hornině třídy 4</t>
  </si>
  <si>
    <t>460560294</t>
  </si>
  <si>
    <t>Zásyp rýh ručně šířky 50 cm, hloubky 110 cm, z horniny třídy 4</t>
  </si>
  <si>
    <t>213686705</t>
  </si>
  <si>
    <t>Poznámka k položce:
Zásyp kabelových rýh ručně s uložením výkopku ve vrstvách včetně zhutnění a urovnání povrchu šířky 50 cm hloubky 110 cm, v hornině třídy 4</t>
  </si>
  <si>
    <t>460600023</t>
  </si>
  <si>
    <t>Vodorovné přemístění horniny jakékoliv třídy do 1000 m</t>
  </si>
  <si>
    <t>m3</t>
  </si>
  <si>
    <t>-995664113</t>
  </si>
  <si>
    <t>460600031</t>
  </si>
  <si>
    <t>Příplatek k vodorovnému přemístění horniny za každých dalších 1000 m</t>
  </si>
  <si>
    <t>914626545</t>
  </si>
  <si>
    <t>460650141</t>
  </si>
  <si>
    <t>Zřízení provizorní příjezdové komunikace ze silničních panelů se štěrkovým ložem</t>
  </si>
  <si>
    <t>-2089999785</t>
  </si>
  <si>
    <t>Panel silniční 300-200-15</t>
  </si>
  <si>
    <t>-746210156</t>
  </si>
  <si>
    <t>R014</t>
  </si>
  <si>
    <t>Panel silniční 300-100-15</t>
  </si>
  <si>
    <t>2025912985</t>
  </si>
  <si>
    <t>460650141.R</t>
  </si>
  <si>
    <t>Jeřábnické práce</t>
  </si>
  <si>
    <t>1430059169</t>
  </si>
  <si>
    <t>460650141.R2</t>
  </si>
  <si>
    <t>Pronájem plošiny</t>
  </si>
  <si>
    <t>1214926320</t>
  </si>
  <si>
    <t>R1003</t>
  </si>
  <si>
    <t>Drobný materiál základů stožárů Vo, drobné zemní práce</t>
  </si>
  <si>
    <t>-148549446</t>
  </si>
  <si>
    <t>R1008</t>
  </si>
  <si>
    <t>Montáž označovacího štítku kabelu</t>
  </si>
  <si>
    <t>1225369008</t>
  </si>
  <si>
    <t>Označovací štítek kabelu</t>
  </si>
  <si>
    <t>256705291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</si>
  <si>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</si>
  <si>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</si>
  <si>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</si>
  <si>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</si>
  <si>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</si>
  <si>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</si>
  <si>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</si>
  <si>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2111222212</t>
  </si>
  <si>
    <t>012303000</t>
  </si>
  <si>
    <t>Geodetické práce po výstavbě</t>
  </si>
  <si>
    <t>200795582</t>
  </si>
  <si>
    <t>013254000</t>
  </si>
  <si>
    <t>-90094738</t>
  </si>
  <si>
    <t>VRN4</t>
  </si>
  <si>
    <t>Inženýrská činnost</t>
  </si>
  <si>
    <t>042903000</t>
  </si>
  <si>
    <t>Statistický posudek stanoviště</t>
  </si>
  <si>
    <t>2099846208</t>
  </si>
  <si>
    <t>045303000</t>
  </si>
  <si>
    <t>-799891082</t>
  </si>
  <si>
    <t>VRN7</t>
  </si>
  <si>
    <t>Provozní vlivy</t>
  </si>
  <si>
    <t>072103011</t>
  </si>
  <si>
    <t>Zajištění DIO komunikace II. a III. třídy - jednoduché el. vedení</t>
  </si>
  <si>
    <t>-211127362</t>
  </si>
  <si>
    <t>Bezpečnostní záchytná zařízení (náběh svodidla) - úroveň zadržení N1, N2</t>
  </si>
  <si>
    <t>Bezpečnostní záchytná zařízení (napojení na stávající svodildo) - úroveň zadržení N1, N2</t>
  </si>
  <si>
    <t>Trubka PE 40x3,5mm</t>
  </si>
  <si>
    <t>zemnící drát FeZn průměr 10mm</t>
  </si>
  <si>
    <t>278381154</t>
  </si>
  <si>
    <t xml:space="preserve">Základy pod technologická zařízení půdorysné plochy do 1 m2 z betonu prostého tř. C 20/25 </t>
  </si>
  <si>
    <t>DESKA CETRIS 10MM 3350X1250MM</t>
  </si>
  <si>
    <t>Koordinační činnost včetně zajištění KS</t>
  </si>
  <si>
    <t>Poznámka k položce:
1) Geodetické zaměření skutečného provedení stavby - pro oba úseky   2) Geometrický plán pro zřízení služebnosti - pro 3 subjekty</t>
  </si>
  <si>
    <t>Dokumentace skutečného provedení stavby 2 x</t>
  </si>
  <si>
    <t>31674108.R</t>
  </si>
  <si>
    <t>stožár osvětlovací dálniční Pz 219/159/114 v 8 m</t>
  </si>
  <si>
    <t>-1370498417</t>
  </si>
  <si>
    <t>Poznámka k položce:
stožár zesílený, vybraný výrobek nutno nechat odsouhlasit ŘSD, závěsná výška 8 m</t>
  </si>
  <si>
    <t>210204011.R</t>
  </si>
  <si>
    <t>Montáž stožárů ocelových samostatně stojících délky do 12 m</t>
  </si>
  <si>
    <t>-152535249</t>
  </si>
  <si>
    <t>Poznámka k položce:
včetně nutných prací pro ukotvení, ustavení, zatažení kabelové trasy a přípravy pro osazení technologie</t>
  </si>
  <si>
    <t xml:space="preserve">POJISTKA NOZOVA NN VEL.000 GG  10A </t>
  </si>
  <si>
    <t>Montáž vypínače IS - 16/1 do pojistkové skříně</t>
  </si>
  <si>
    <t>Skříň pojistková na sloup s vypínačem IS -16/1</t>
  </si>
  <si>
    <t>Poznámka k položce:
Pojisková skříň bude osazena v úrovni rozvaděče technologie.</t>
  </si>
  <si>
    <t>Poznámka k položce:
Vypínač bude osazen do pojistkové skříni na sloupu a do něj bude zapojen kNN přípojky.</t>
  </si>
  <si>
    <t>VRN3</t>
  </si>
  <si>
    <t>Zařízení staveniště</t>
  </si>
  <si>
    <t>030000001</t>
  </si>
  <si>
    <t>741000001.R</t>
  </si>
  <si>
    <t xml:space="preserve">    VRN3 - Zařízení staveniště</t>
  </si>
  <si>
    <t>R003</t>
  </si>
  <si>
    <t>R004</t>
  </si>
  <si>
    <t>R015</t>
  </si>
  <si>
    <t>R016</t>
  </si>
  <si>
    <t>R017</t>
  </si>
  <si>
    <t>R018</t>
  </si>
  <si>
    <t>R019</t>
  </si>
  <si>
    <t>R020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</si>
</sst>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7"/>
      <color rgb="FF777777"/>
      <name val="Arial CE"/>
      <family val="2"/>
    </font>
    <font>
      <sz val="8"/>
      <color rgb="FF777777"/>
      <name val="Arial CE"/>
      <family val="2"/>
    </font>
    <font>
      <sz val="7"/>
      <color rgb="FF777777"/>
      <name val="Arial CE"/>
      <family val="2"/>
    </font>
    <font>
      <sz val="9"/>
      <color rgb="FF777777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0" fontId="30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9" fillId="5" borderId="17" xfId="0" applyFont="1" applyFill="1" applyBorder="1" applyAlignment="1" applyProtection="1">
      <alignment horizontal="left" vertical="center"/>
      <protection locked="0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0" fontId="18" fillId="0" borderId="22" xfId="0" applyFont="1" applyBorder="1"/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7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9" fillId="0" borderId="13" xfId="0" applyFont="1" applyBorder="1" applyAlignment="1" applyProtection="1">
      <alignment horizontal="center" vertical="center"/>
      <protection locked="0"/>
    </xf>
    <xf numFmtId="49" fontId="39" fillId="0" borderId="14" xfId="0" applyNumberFormat="1" applyFont="1" applyBorder="1" applyAlignment="1" applyProtection="1">
      <alignment horizontal="left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5" fillId="7" borderId="22" xfId="21" applyFont="1" applyFill="1" applyBorder="1" applyAlignment="1" applyProtection="1">
      <alignment horizontal="center" vertical="center"/>
      <protection locked="0"/>
    </xf>
    <xf numFmtId="49" fontId="35" fillId="7" borderId="22" xfId="21" applyNumberFormat="1" applyFont="1" applyFill="1" applyBorder="1" applyAlignment="1" applyProtection="1">
      <alignment horizontal="left" vertical="center" wrapText="1"/>
      <protection locked="0"/>
    </xf>
    <xf numFmtId="0" fontId="35" fillId="7" borderId="22" xfId="21" applyFont="1" applyFill="1" applyBorder="1" applyAlignment="1" applyProtection="1">
      <alignment horizontal="left" vertical="center" wrapText="1"/>
      <protection locked="0"/>
    </xf>
    <xf numFmtId="0" fontId="35" fillId="7" borderId="22" xfId="21" applyFont="1" applyFill="1" applyBorder="1" applyAlignment="1" applyProtection="1">
      <alignment horizontal="center" vertical="center" wrapText="1"/>
      <protection locked="0"/>
    </xf>
    <xf numFmtId="167" fontId="35" fillId="7" borderId="22" xfId="21" applyNumberFormat="1" applyFont="1" applyFill="1" applyBorder="1" applyAlignment="1" applyProtection="1">
      <alignment vertical="center"/>
      <protection/>
    </xf>
    <xf numFmtId="0" fontId="34" fillId="7" borderId="22" xfId="21" applyFont="1" applyFill="1" applyBorder="1" applyAlignment="1" applyProtection="1">
      <alignment horizontal="center" vertical="center"/>
      <protection locked="0"/>
    </xf>
    <xf numFmtId="49" fontId="34" fillId="7" borderId="22" xfId="21" applyNumberFormat="1" applyFont="1" applyFill="1" applyBorder="1" applyAlignment="1" applyProtection="1">
      <alignment horizontal="left" vertical="center" wrapText="1"/>
      <protection locked="0"/>
    </xf>
    <xf numFmtId="0" fontId="34" fillId="7" borderId="22" xfId="21" applyFont="1" applyFill="1" applyBorder="1" applyAlignment="1" applyProtection="1">
      <alignment horizontal="left" vertical="center" wrapText="1"/>
      <protection locked="0"/>
    </xf>
    <xf numFmtId="0" fontId="34" fillId="7" borderId="22" xfId="21" applyFont="1" applyFill="1" applyBorder="1" applyAlignment="1" applyProtection="1">
      <alignment horizontal="center" vertical="center" wrapText="1"/>
      <protection locked="0"/>
    </xf>
    <xf numFmtId="167" fontId="34" fillId="7" borderId="22" xfId="21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09">
      <selection activeCell="A3" sqref="A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9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84" t="s">
        <v>13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86" t="s">
        <v>15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24</v>
      </c>
      <c r="AK11" s="23" t="s">
        <v>25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26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24</v>
      </c>
      <c r="AK14" s="23" t="s">
        <v>25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27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23</v>
      </c>
      <c r="AN19" s="21" t="s">
        <v>31</v>
      </c>
      <c r="AR19" s="17"/>
      <c r="BS19" s="14" t="s">
        <v>6</v>
      </c>
    </row>
    <row r="20" spans="2:71" s="1" customFormat="1" ht="18.4" customHeight="1">
      <c r="B20" s="17"/>
      <c r="E20" s="21" t="s">
        <v>32</v>
      </c>
      <c r="AK20" s="23" t="s">
        <v>25</v>
      </c>
      <c r="AN20" s="21" t="s">
        <v>33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34</v>
      </c>
      <c r="AR22" s="17"/>
    </row>
    <row r="23" spans="2:44" s="1" customFormat="1" ht="16.5" customHeight="1">
      <c r="B23" s="17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8">
        <f>ROUND(AG94,2)</f>
        <v>0</v>
      </c>
      <c r="AL26" s="189"/>
      <c r="AM26" s="189"/>
      <c r="AN26" s="189"/>
      <c r="AO26" s="189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0" t="s">
        <v>36</v>
      </c>
      <c r="M28" s="190"/>
      <c r="N28" s="190"/>
      <c r="O28" s="190"/>
      <c r="P28" s="190"/>
      <c r="Q28" s="26"/>
      <c r="R28" s="26"/>
      <c r="S28" s="26"/>
      <c r="T28" s="26"/>
      <c r="U28" s="26"/>
      <c r="V28" s="26"/>
      <c r="W28" s="190" t="s">
        <v>37</v>
      </c>
      <c r="X28" s="190"/>
      <c r="Y28" s="190"/>
      <c r="Z28" s="190"/>
      <c r="AA28" s="190"/>
      <c r="AB28" s="190"/>
      <c r="AC28" s="190"/>
      <c r="AD28" s="190"/>
      <c r="AE28" s="190"/>
      <c r="AF28" s="26"/>
      <c r="AG28" s="26"/>
      <c r="AH28" s="26"/>
      <c r="AI28" s="26"/>
      <c r="AJ28" s="26"/>
      <c r="AK28" s="190" t="s">
        <v>38</v>
      </c>
      <c r="AL28" s="190"/>
      <c r="AM28" s="190"/>
      <c r="AN28" s="190"/>
      <c r="AO28" s="190"/>
      <c r="AP28" s="26"/>
      <c r="AQ28" s="26"/>
      <c r="AR28" s="27"/>
      <c r="BE28" s="26"/>
    </row>
    <row r="29" spans="2:44" s="3" customFormat="1" ht="14.45" customHeight="1">
      <c r="B29" s="31"/>
      <c r="D29" s="23" t="s">
        <v>39</v>
      </c>
      <c r="F29" s="23" t="s">
        <v>40</v>
      </c>
      <c r="L29" s="193">
        <v>0.21</v>
      </c>
      <c r="M29" s="192"/>
      <c r="N29" s="192"/>
      <c r="O29" s="192"/>
      <c r="P29" s="192"/>
      <c r="W29" s="191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ROUND(AV94,2)</f>
        <v>0</v>
      </c>
      <c r="AL29" s="192"/>
      <c r="AM29" s="192"/>
      <c r="AN29" s="192"/>
      <c r="AO29" s="192"/>
      <c r="AR29" s="31"/>
    </row>
    <row r="30" spans="2:44" s="3" customFormat="1" ht="14.45" customHeight="1">
      <c r="B30" s="31"/>
      <c r="F30" s="23" t="s">
        <v>41</v>
      </c>
      <c r="L30" s="193">
        <v>0.15</v>
      </c>
      <c r="M30" s="192"/>
      <c r="N30" s="192"/>
      <c r="O30" s="192"/>
      <c r="P30" s="192"/>
      <c r="W30" s="191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ROUND(AW94,2)</f>
        <v>0</v>
      </c>
      <c r="AL30" s="192"/>
      <c r="AM30" s="192"/>
      <c r="AN30" s="192"/>
      <c r="AO30" s="192"/>
      <c r="AR30" s="31"/>
    </row>
    <row r="31" spans="2:44" s="3" customFormat="1" ht="14.45" customHeight="1" hidden="1">
      <c r="B31" s="31"/>
      <c r="F31" s="23" t="s">
        <v>42</v>
      </c>
      <c r="L31" s="193">
        <v>0.21</v>
      </c>
      <c r="M31" s="192"/>
      <c r="N31" s="192"/>
      <c r="O31" s="192"/>
      <c r="P31" s="192"/>
      <c r="W31" s="191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1"/>
    </row>
    <row r="32" spans="2:44" s="3" customFormat="1" ht="14.45" customHeight="1" hidden="1">
      <c r="B32" s="31"/>
      <c r="F32" s="23" t="s">
        <v>43</v>
      </c>
      <c r="L32" s="193">
        <v>0.15</v>
      </c>
      <c r="M32" s="192"/>
      <c r="N32" s="192"/>
      <c r="O32" s="192"/>
      <c r="P32" s="192"/>
      <c r="W32" s="191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1"/>
    </row>
    <row r="33" spans="2:44" s="3" customFormat="1" ht="14.45" customHeight="1" hidden="1">
      <c r="B33" s="31"/>
      <c r="F33" s="23" t="s">
        <v>44</v>
      </c>
      <c r="L33" s="193">
        <v>0</v>
      </c>
      <c r="M33" s="192"/>
      <c r="N33" s="192"/>
      <c r="O33" s="192"/>
      <c r="P33" s="192"/>
      <c r="W33" s="191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46</v>
      </c>
      <c r="U35" s="34"/>
      <c r="V35" s="34"/>
      <c r="W35" s="34"/>
      <c r="X35" s="214" t="s">
        <v>47</v>
      </c>
      <c r="Y35" s="215"/>
      <c r="Z35" s="215"/>
      <c r="AA35" s="215"/>
      <c r="AB35" s="215"/>
      <c r="AC35" s="34"/>
      <c r="AD35" s="34"/>
      <c r="AE35" s="34"/>
      <c r="AF35" s="34"/>
      <c r="AG35" s="34"/>
      <c r="AH35" s="34"/>
      <c r="AI35" s="34"/>
      <c r="AJ35" s="34"/>
      <c r="AK35" s="216">
        <f>SUM(AK26:AK33)</f>
        <v>0</v>
      </c>
      <c r="AL35" s="215"/>
      <c r="AM35" s="215"/>
      <c r="AN35" s="215"/>
      <c r="AO35" s="21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50</v>
      </c>
      <c r="AI60" s="29"/>
      <c r="AJ60" s="29"/>
      <c r="AK60" s="29"/>
      <c r="AL60" s="29"/>
      <c r="AM60" s="39" t="s">
        <v>51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53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50</v>
      </c>
      <c r="AI75" s="29"/>
      <c r="AJ75" s="29"/>
      <c r="AK75" s="29"/>
      <c r="AL75" s="29"/>
      <c r="AM75" s="39" t="s">
        <v>51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1219710194</v>
      </c>
      <c r="AR84" s="45"/>
    </row>
    <row r="85" spans="2:44" s="5" customFormat="1" ht="36.95" customHeight="1">
      <c r="B85" s="46"/>
      <c r="C85" s="47" t="s">
        <v>14</v>
      </c>
      <c r="L85" s="205" t="str">
        <f>K6</f>
        <v>Úsekové měření Český Brod - VÝKAZ VÝMĚR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Český Brod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207" t="str">
        <f>IF(AN8="","",AN8)</f>
        <v>4. 6. 2020</v>
      </c>
      <c r="AN87" s="207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08" t="str">
        <f>IF(E17="","",E17)</f>
        <v>Bc. Michal Horčička</v>
      </c>
      <c r="AN89" s="209"/>
      <c r="AO89" s="209"/>
      <c r="AP89" s="209"/>
      <c r="AQ89" s="26"/>
      <c r="AR89" s="27"/>
      <c r="AS89" s="210" t="s">
        <v>55</v>
      </c>
      <c r="AT89" s="21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08" t="str">
        <f>IF(E20="","",E20)</f>
        <v>ELTODO a.s.</v>
      </c>
      <c r="AN90" s="209"/>
      <c r="AO90" s="209"/>
      <c r="AP90" s="209"/>
      <c r="AQ90" s="26"/>
      <c r="AR90" s="27"/>
      <c r="AS90" s="212"/>
      <c r="AT90" s="21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2"/>
      <c r="AT91" s="21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200" t="s">
        <v>56</v>
      </c>
      <c r="D92" s="201"/>
      <c r="E92" s="201"/>
      <c r="F92" s="201"/>
      <c r="G92" s="201"/>
      <c r="H92" s="54"/>
      <c r="I92" s="202" t="s">
        <v>57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58</v>
      </c>
      <c r="AH92" s="201"/>
      <c r="AI92" s="201"/>
      <c r="AJ92" s="201"/>
      <c r="AK92" s="201"/>
      <c r="AL92" s="201"/>
      <c r="AM92" s="201"/>
      <c r="AN92" s="202" t="s">
        <v>59</v>
      </c>
      <c r="AO92" s="201"/>
      <c r="AP92" s="204"/>
      <c r="AQ92" s="55" t="s">
        <v>60</v>
      </c>
      <c r="AR92" s="27"/>
      <c r="AS92" s="56" t="s">
        <v>61</v>
      </c>
      <c r="AT92" s="57" t="s">
        <v>62</v>
      </c>
      <c r="AU92" s="57" t="s">
        <v>63</v>
      </c>
      <c r="AV92" s="57" t="s">
        <v>64</v>
      </c>
      <c r="AW92" s="57" t="s">
        <v>65</v>
      </c>
      <c r="AX92" s="57" t="s">
        <v>66</v>
      </c>
      <c r="AY92" s="57" t="s">
        <v>67</v>
      </c>
      <c r="AZ92" s="57" t="s">
        <v>68</v>
      </c>
      <c r="BA92" s="57" t="s">
        <v>69</v>
      </c>
      <c r="BB92" s="57" t="s">
        <v>70</v>
      </c>
      <c r="BC92" s="57" t="s">
        <v>71</v>
      </c>
      <c r="BD92" s="58" t="s">
        <v>72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608.3043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7" customFormat="1" ht="16.5" customHeight="1">
      <c r="A95" s="73" t="s">
        <v>79</v>
      </c>
      <c r="B95" s="74"/>
      <c r="C95" s="75"/>
      <c r="D95" s="196" t="s">
        <v>80</v>
      </c>
      <c r="E95" s="196"/>
      <c r="F95" s="196"/>
      <c r="G95" s="196"/>
      <c r="H95" s="196"/>
      <c r="I95" s="76"/>
      <c r="J95" s="196" t="s">
        <v>81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'01 - Výkaz výměr'!J30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77" t="s">
        <v>82</v>
      </c>
      <c r="AR95" s="74"/>
      <c r="AS95" s="78">
        <v>0</v>
      </c>
      <c r="AT95" s="79">
        <f>ROUND(SUM(AV95:AW95),2)</f>
        <v>0</v>
      </c>
      <c r="AU95" s="80">
        <f>'01 - Výkaz výměr'!P131</f>
        <v>608.3043</v>
      </c>
      <c r="AV95" s="79">
        <f>'01 - Výkaz výměr'!J33</f>
        <v>0</v>
      </c>
      <c r="AW95" s="79">
        <f>'01 - Výkaz výměr'!J34</f>
        <v>0</v>
      </c>
      <c r="AX95" s="79">
        <f>'01 - Výkaz výměr'!J35</f>
        <v>0</v>
      </c>
      <c r="AY95" s="79">
        <f>'01 - Výkaz výměr'!J36</f>
        <v>0</v>
      </c>
      <c r="AZ95" s="79">
        <f>'01 - Výkaz výměr'!F33</f>
        <v>0</v>
      </c>
      <c r="BA95" s="79">
        <f>'01 - Výkaz výměr'!F34</f>
        <v>0</v>
      </c>
      <c r="BB95" s="79">
        <f>'01 - Výkaz výměr'!F35</f>
        <v>0</v>
      </c>
      <c r="BC95" s="79">
        <f>'01 - Výkaz výměr'!F36</f>
        <v>0</v>
      </c>
      <c r="BD95" s="81">
        <f>'01 - Výkaz výměr'!F37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Výkaz výmě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0"/>
  <sheetViews>
    <sheetView showGridLines="0" tabSelected="1" zoomScale="85" zoomScaleNormal="85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3" max="43" width="8.7109375" style="0" customWidth="1"/>
    <col min="44" max="62" width="9.28125" style="1" hidden="1" customWidth="1"/>
    <col min="63" max="63" width="14.28125" style="1" customWidth="1"/>
    <col min="64" max="64" width="7.140625" style="1" customWidth="1"/>
    <col min="65" max="65" width="8.00390625" style="1" customWidth="1"/>
  </cols>
  <sheetData>
    <row r="1" ht="12">
      <c r="A1" s="83"/>
    </row>
    <row r="2" spans="12:46" s="1" customFormat="1" ht="36.95" customHeight="1">
      <c r="L2" s="199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86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19" t="str">
        <f>'Rekapitulace stavby'!K6</f>
        <v>Úsekové měření Český Brod - VÝKAZ VÝMĚR</v>
      </c>
      <c r="F7" s="220"/>
      <c r="G7" s="220"/>
      <c r="H7" s="220"/>
      <c r="L7" s="17"/>
    </row>
    <row r="8" spans="1:31" s="2" customFormat="1" ht="12" customHeight="1">
      <c r="A8" s="26"/>
      <c r="B8" s="27"/>
      <c r="C8" s="26"/>
      <c r="D8" s="23" t="s">
        <v>87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05" t="s">
        <v>88</v>
      </c>
      <c r="F9" s="218"/>
      <c r="G9" s="218"/>
      <c r="H9" s="218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4. 6. 2020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25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'Rekapitulace stavby'!E14</f>
        <v xml:space="preserve"> </v>
      </c>
      <c r="F18" s="184"/>
      <c r="G18" s="184"/>
      <c r="H18" s="184"/>
      <c r="I18" s="23" t="s">
        <v>25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23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25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23</v>
      </c>
      <c r="J23" s="21" t="s">
        <v>31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32</v>
      </c>
      <c r="F24" s="26"/>
      <c r="G24" s="26"/>
      <c r="H24" s="26"/>
      <c r="I24" s="23" t="s">
        <v>25</v>
      </c>
      <c r="J24" s="21" t="s">
        <v>33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34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7" t="s">
        <v>1</v>
      </c>
      <c r="F27" s="187"/>
      <c r="G27" s="187"/>
      <c r="H27" s="18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35</v>
      </c>
      <c r="E30" s="26"/>
      <c r="F30" s="26"/>
      <c r="G30" s="26"/>
      <c r="H30" s="26"/>
      <c r="I30" s="26"/>
      <c r="J30" s="65">
        <f>ROUND(J131,2)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37</v>
      </c>
      <c r="G32" s="26"/>
      <c r="H32" s="26"/>
      <c r="I32" s="30" t="s">
        <v>36</v>
      </c>
      <c r="J32" s="30" t="s">
        <v>38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39</v>
      </c>
      <c r="E33" s="23" t="s">
        <v>40</v>
      </c>
      <c r="F33" s="90">
        <f>ROUND((SUM(BE131:BE239)),2)</f>
        <v>0</v>
      </c>
      <c r="G33" s="26"/>
      <c r="H33" s="26"/>
      <c r="I33" s="91">
        <v>0.21</v>
      </c>
      <c r="J33" s="90">
        <f>ROUND(((SUM(BE131:BE239))*I33),2)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41</v>
      </c>
      <c r="F34" s="90">
        <f>ROUND((SUM(BF131:BF239)),2)</f>
        <v>0</v>
      </c>
      <c r="G34" s="26"/>
      <c r="H34" s="26"/>
      <c r="I34" s="91">
        <v>0.15</v>
      </c>
      <c r="J34" s="90">
        <f>ROUND(((SUM(BF131:BF239))*I34),2)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42</v>
      </c>
      <c r="F35" s="90">
        <f>ROUND((SUM(BG131:BG239)),2)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43</v>
      </c>
      <c r="F36" s="90">
        <f>ROUND((SUM(BH131:BH239)),2)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44</v>
      </c>
      <c r="F37" s="90">
        <f>ROUND((SUM(BI131:BI239)),2)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45</v>
      </c>
      <c r="E39" s="54"/>
      <c r="F39" s="54"/>
      <c r="G39" s="94" t="s">
        <v>46</v>
      </c>
      <c r="H39" s="95" t="s">
        <v>47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50</v>
      </c>
      <c r="E61" s="29"/>
      <c r="F61" s="98" t="s">
        <v>51</v>
      </c>
      <c r="G61" s="39" t="s">
        <v>50</v>
      </c>
      <c r="H61" s="29"/>
      <c r="I61" s="29"/>
      <c r="J61" s="99" t="s">
        <v>51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52</v>
      </c>
      <c r="E65" s="40"/>
      <c r="F65" s="40"/>
      <c r="G65" s="37" t="s">
        <v>53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50</v>
      </c>
      <c r="E76" s="29"/>
      <c r="F76" s="98" t="s">
        <v>51</v>
      </c>
      <c r="G76" s="39" t="s">
        <v>50</v>
      </c>
      <c r="H76" s="29"/>
      <c r="I76" s="29"/>
      <c r="J76" s="99" t="s">
        <v>51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Úsekové měření Český Brod - VÝKAZ VÝMĚR</v>
      </c>
      <c r="F85" s="220"/>
      <c r="G85" s="220"/>
      <c r="H85" s="220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87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05" t="str">
        <f>E9</f>
        <v>01 - Výkaz výměr</v>
      </c>
      <c r="F87" s="218"/>
      <c r="G87" s="218"/>
      <c r="H87" s="218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Český Brod</v>
      </c>
      <c r="G89" s="26"/>
      <c r="H89" s="26"/>
      <c r="I89" s="23" t="s">
        <v>20</v>
      </c>
      <c r="J89" s="49" t="str">
        <f>IF(J12="","",J12)</f>
        <v>4. 6. 2020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5.7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27</v>
      </c>
      <c r="J91" s="24" t="str">
        <f>E21</f>
        <v>Bc. Michal Horčička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26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ELTODO a.s.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90</v>
      </c>
      <c r="D94" s="92"/>
      <c r="E94" s="92"/>
      <c r="F94" s="92"/>
      <c r="G94" s="92"/>
      <c r="H94" s="92"/>
      <c r="I94" s="92"/>
      <c r="J94" s="101" t="s">
        <v>91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92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93</v>
      </c>
    </row>
    <row r="97" spans="2:12" s="9" customFormat="1" ht="24.95" customHeight="1">
      <c r="B97" s="103"/>
      <c r="D97" s="104" t="s">
        <v>94</v>
      </c>
      <c r="E97" s="105"/>
      <c r="F97" s="105"/>
      <c r="G97" s="105"/>
      <c r="H97" s="105"/>
      <c r="I97" s="105"/>
      <c r="J97" s="106">
        <f>J132</f>
        <v>0</v>
      </c>
      <c r="L97" s="103"/>
    </row>
    <row r="98" spans="2:12" s="9" customFormat="1" ht="24.95" customHeight="1">
      <c r="B98" s="103"/>
      <c r="D98" s="104" t="s">
        <v>95</v>
      </c>
      <c r="E98" s="105"/>
      <c r="F98" s="105"/>
      <c r="G98" s="105"/>
      <c r="H98" s="105"/>
      <c r="I98" s="105"/>
      <c r="J98" s="106">
        <f>J137</f>
        <v>0</v>
      </c>
      <c r="L98" s="103"/>
    </row>
    <row r="99" spans="2:12" s="9" customFormat="1" ht="24.95" customHeight="1">
      <c r="B99" s="103"/>
      <c r="D99" s="104" t="s">
        <v>96</v>
      </c>
      <c r="E99" s="105"/>
      <c r="F99" s="105"/>
      <c r="G99" s="105"/>
      <c r="H99" s="105"/>
      <c r="I99" s="105"/>
      <c r="J99" s="106">
        <f>J142</f>
        <v>0</v>
      </c>
      <c r="L99" s="103"/>
    </row>
    <row r="100" spans="2:12" s="10" customFormat="1" ht="19.9" customHeight="1">
      <c r="B100" s="107"/>
      <c r="D100" s="108" t="s">
        <v>97</v>
      </c>
      <c r="E100" s="109"/>
      <c r="F100" s="109"/>
      <c r="G100" s="109"/>
      <c r="H100" s="109"/>
      <c r="I100" s="109"/>
      <c r="J100" s="110">
        <f>J150</f>
        <v>0</v>
      </c>
      <c r="L100" s="107"/>
    </row>
    <row r="101" spans="2:12" s="9" customFormat="1" ht="24.95" customHeight="1">
      <c r="B101" s="103"/>
      <c r="D101" s="104" t="s">
        <v>98</v>
      </c>
      <c r="E101" s="105"/>
      <c r="F101" s="105"/>
      <c r="G101" s="105"/>
      <c r="H101" s="105"/>
      <c r="I101" s="105"/>
      <c r="J101" s="106">
        <f>J153</f>
        <v>0</v>
      </c>
      <c r="L101" s="103"/>
    </row>
    <row r="102" spans="2:12" s="10" customFormat="1" ht="19.9" customHeight="1">
      <c r="B102" s="107"/>
      <c r="D102" s="108" t="s">
        <v>99</v>
      </c>
      <c r="E102" s="109"/>
      <c r="F102" s="109"/>
      <c r="G102" s="109"/>
      <c r="H102" s="109"/>
      <c r="I102" s="109"/>
      <c r="J102" s="110">
        <f>J154</f>
        <v>0</v>
      </c>
      <c r="L102" s="107"/>
    </row>
    <row r="103" spans="2:12" s="9" customFormat="1" ht="24.95" customHeight="1">
      <c r="B103" s="103"/>
      <c r="D103" s="104" t="s">
        <v>100</v>
      </c>
      <c r="E103" s="105"/>
      <c r="F103" s="105"/>
      <c r="G103" s="105"/>
      <c r="H103" s="105"/>
      <c r="I103" s="105"/>
      <c r="J103" s="106">
        <f>J185</f>
        <v>0</v>
      </c>
      <c r="L103" s="103"/>
    </row>
    <row r="104" spans="2:12" s="10" customFormat="1" ht="19.9" customHeight="1">
      <c r="B104" s="107"/>
      <c r="D104" s="108" t="s">
        <v>101</v>
      </c>
      <c r="E104" s="109"/>
      <c r="F104" s="109"/>
      <c r="G104" s="109"/>
      <c r="H104" s="109"/>
      <c r="I104" s="109"/>
      <c r="J104" s="110">
        <f>J186</f>
        <v>0</v>
      </c>
      <c r="L104" s="107"/>
    </row>
    <row r="105" spans="2:12" s="10" customFormat="1" ht="19.9" customHeight="1">
      <c r="B105" s="107"/>
      <c r="D105" s="108" t="s">
        <v>102</v>
      </c>
      <c r="E105" s="109"/>
      <c r="F105" s="109"/>
      <c r="G105" s="109"/>
      <c r="H105" s="109"/>
      <c r="I105" s="109"/>
      <c r="J105" s="110">
        <f>J194</f>
        <v>0</v>
      </c>
      <c r="L105" s="107"/>
    </row>
    <row r="106" spans="2:12" s="10" customFormat="1" ht="19.9" customHeight="1">
      <c r="B106" s="107"/>
      <c r="D106" s="108" t="s">
        <v>103</v>
      </c>
      <c r="E106" s="109"/>
      <c r="F106" s="109"/>
      <c r="G106" s="109"/>
      <c r="H106" s="109"/>
      <c r="I106" s="109"/>
      <c r="J106" s="110">
        <f>J201</f>
        <v>0</v>
      </c>
      <c r="L106" s="107"/>
    </row>
    <row r="107" spans="2:12" s="9" customFormat="1" ht="24.95" customHeight="1">
      <c r="B107" s="103"/>
      <c r="D107" s="104" t="s">
        <v>104</v>
      </c>
      <c r="E107" s="105"/>
      <c r="F107" s="105"/>
      <c r="G107" s="105"/>
      <c r="H107" s="105"/>
      <c r="I107" s="105"/>
      <c r="J107" s="106">
        <f>J227</f>
        <v>0</v>
      </c>
      <c r="L107" s="103"/>
    </row>
    <row r="108" spans="2:12" s="10" customFormat="1" ht="19.9" customHeight="1">
      <c r="B108" s="107"/>
      <c r="D108" s="108" t="s">
        <v>105</v>
      </c>
      <c r="E108" s="109"/>
      <c r="F108" s="109"/>
      <c r="G108" s="109"/>
      <c r="H108" s="109"/>
      <c r="I108" s="109"/>
      <c r="J108" s="110">
        <f>J228</f>
        <v>0</v>
      </c>
      <c r="L108" s="107"/>
    </row>
    <row r="109" spans="2:12" s="10" customFormat="1" ht="19.9" customHeight="1">
      <c r="B109" s="107"/>
      <c r="D109" s="108" t="s">
        <v>404</v>
      </c>
      <c r="E109" s="109"/>
      <c r="F109" s="109"/>
      <c r="G109" s="109"/>
      <c r="H109" s="109"/>
      <c r="I109" s="109"/>
      <c r="J109" s="110">
        <f>J233</f>
        <v>0</v>
      </c>
      <c r="L109" s="107"/>
    </row>
    <row r="110" spans="2:12" s="10" customFormat="1" ht="19.9" customHeight="1">
      <c r="B110" s="107"/>
      <c r="D110" s="108" t="s">
        <v>106</v>
      </c>
      <c r="E110" s="109"/>
      <c r="F110" s="109"/>
      <c r="G110" s="109"/>
      <c r="H110" s="109"/>
      <c r="I110" s="109"/>
      <c r="J110" s="110">
        <f>J235</f>
        <v>0</v>
      </c>
      <c r="L110" s="107"/>
    </row>
    <row r="111" spans="2:12" s="10" customFormat="1" ht="19.9" customHeight="1">
      <c r="B111" s="107"/>
      <c r="D111" s="108" t="s">
        <v>107</v>
      </c>
      <c r="E111" s="109"/>
      <c r="F111" s="109"/>
      <c r="G111" s="109"/>
      <c r="H111" s="109"/>
      <c r="I111" s="109"/>
      <c r="J111" s="110">
        <f>J238</f>
        <v>0</v>
      </c>
      <c r="L111" s="107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108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19" t="str">
        <f>E7</f>
        <v>Úsekové měření Český Brod - VÝKAZ VÝMĚR</v>
      </c>
      <c r="F121" s="220"/>
      <c r="G121" s="220"/>
      <c r="H121" s="220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87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5" t="str">
        <f>E9</f>
        <v>01 - Výkaz výměr</v>
      </c>
      <c r="F123" s="218"/>
      <c r="G123" s="218"/>
      <c r="H123" s="218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18</v>
      </c>
      <c r="D125" s="26"/>
      <c r="E125" s="26"/>
      <c r="F125" s="21" t="str">
        <f>F12</f>
        <v>Český Brod</v>
      </c>
      <c r="G125" s="26"/>
      <c r="H125" s="26"/>
      <c r="I125" s="23" t="s">
        <v>20</v>
      </c>
      <c r="J125" s="49" t="str">
        <f>IF(J12="","",J12)</f>
        <v>4. 6. 2020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25.7" customHeight="1">
      <c r="A127" s="26"/>
      <c r="B127" s="27"/>
      <c r="C127" s="23" t="s">
        <v>22</v>
      </c>
      <c r="D127" s="26"/>
      <c r="E127" s="26"/>
      <c r="F127" s="21" t="str">
        <f>E15</f>
        <v xml:space="preserve"> </v>
      </c>
      <c r="G127" s="26"/>
      <c r="H127" s="26"/>
      <c r="I127" s="23" t="s">
        <v>27</v>
      </c>
      <c r="J127" s="24" t="str">
        <f>E21</f>
        <v>Bc. Michal Horčička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26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30</v>
      </c>
      <c r="J128" s="24" t="str">
        <f>E24</f>
        <v>ELTODO a.s.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11" customFormat="1" ht="29.25" customHeight="1">
      <c r="A130" s="111"/>
      <c r="B130" s="112"/>
      <c r="C130" s="113" t="s">
        <v>109</v>
      </c>
      <c r="D130" s="114" t="s">
        <v>60</v>
      </c>
      <c r="E130" s="114" t="s">
        <v>56</v>
      </c>
      <c r="F130" s="114" t="s">
        <v>57</v>
      </c>
      <c r="G130" s="114" t="s">
        <v>110</v>
      </c>
      <c r="H130" s="114" t="s">
        <v>111</v>
      </c>
      <c r="I130" s="114" t="s">
        <v>112</v>
      </c>
      <c r="J130" s="115" t="s">
        <v>91</v>
      </c>
      <c r="K130" s="116" t="s">
        <v>113</v>
      </c>
      <c r="L130" s="117"/>
      <c r="M130" s="56" t="s">
        <v>1</v>
      </c>
      <c r="N130" s="57" t="s">
        <v>39</v>
      </c>
      <c r="O130" s="57" t="s">
        <v>114</v>
      </c>
      <c r="P130" s="57" t="s">
        <v>115</v>
      </c>
      <c r="Q130" s="57" t="s">
        <v>116</v>
      </c>
      <c r="R130" s="57" t="s">
        <v>117</v>
      </c>
      <c r="S130" s="57" t="s">
        <v>118</v>
      </c>
      <c r="T130" s="58" t="s">
        <v>119</v>
      </c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</row>
    <row r="131" spans="1:63" s="2" customFormat="1" ht="22.9" customHeight="1">
      <c r="A131" s="26"/>
      <c r="B131" s="27"/>
      <c r="C131" s="63" t="s">
        <v>120</v>
      </c>
      <c r="D131" s="26"/>
      <c r="E131" s="26"/>
      <c r="F131" s="26"/>
      <c r="G131" s="26"/>
      <c r="H131" s="26"/>
      <c r="I131" s="26"/>
      <c r="J131" s="118">
        <f>BK131</f>
        <v>0</v>
      </c>
      <c r="K131" s="26"/>
      <c r="L131" s="27"/>
      <c r="M131" s="59"/>
      <c r="N131" s="50"/>
      <c r="O131" s="60"/>
      <c r="P131" s="119">
        <f>P132+P137+P142+P153+P185+P227</f>
        <v>608.3043</v>
      </c>
      <c r="Q131" s="60"/>
      <c r="R131" s="119">
        <f>R132+R137+R142+R153+R185+R227</f>
        <v>35.8780018</v>
      </c>
      <c r="S131" s="60"/>
      <c r="T131" s="120">
        <f>T132+T137+T142+T153+T185+T227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74</v>
      </c>
      <c r="AU131" s="14" t="s">
        <v>93</v>
      </c>
      <c r="BK131" s="121">
        <f>BK132+BK137+BK142+BK153+BK185+BK227</f>
        <v>0</v>
      </c>
    </row>
    <row r="132" spans="2:63" s="12" customFormat="1" ht="25.9" customHeight="1">
      <c r="B132" s="122"/>
      <c r="D132" s="123" t="s">
        <v>74</v>
      </c>
      <c r="E132" s="124" t="s">
        <v>121</v>
      </c>
      <c r="F132" s="124" t="s">
        <v>122</v>
      </c>
      <c r="J132" s="125">
        <f>BK132</f>
        <v>0</v>
      </c>
      <c r="L132" s="122"/>
      <c r="M132" s="126"/>
      <c r="N132" s="127"/>
      <c r="O132" s="127"/>
      <c r="P132" s="128">
        <v>0</v>
      </c>
      <c r="Q132" s="127"/>
      <c r="R132" s="128">
        <v>0</v>
      </c>
      <c r="S132" s="127"/>
      <c r="T132" s="129">
        <v>0</v>
      </c>
      <c r="AR132" s="123" t="s">
        <v>83</v>
      </c>
      <c r="AT132" s="130" t="s">
        <v>74</v>
      </c>
      <c r="AU132" s="130" t="s">
        <v>75</v>
      </c>
      <c r="AY132" s="123" t="s">
        <v>123</v>
      </c>
      <c r="BK132" s="144">
        <f>SUM(BK133:BK135)</f>
        <v>0</v>
      </c>
    </row>
    <row r="133" spans="1:65" s="2" customFormat="1" ht="21.75" customHeight="1">
      <c r="A133" s="162"/>
      <c r="B133" s="132"/>
      <c r="C133" s="221" t="s">
        <v>83</v>
      </c>
      <c r="D133" s="221" t="s">
        <v>158</v>
      </c>
      <c r="E133" s="222" t="s">
        <v>387</v>
      </c>
      <c r="F133" s="223" t="s">
        <v>388</v>
      </c>
      <c r="G133" s="224" t="s">
        <v>175</v>
      </c>
      <c r="H133" s="225">
        <v>2</v>
      </c>
      <c r="I133" s="164">
        <v>0</v>
      </c>
      <c r="J133" s="153">
        <f>ROUND(I133*H133,2)</f>
        <v>0</v>
      </c>
      <c r="K133" s="154"/>
      <c r="L133" s="155"/>
      <c r="M133" s="165" t="s">
        <v>1</v>
      </c>
      <c r="N133" s="157" t="s">
        <v>40</v>
      </c>
      <c r="O133" s="52"/>
      <c r="P133" s="141">
        <f>O133*H133</f>
        <v>0</v>
      </c>
      <c r="Q133" s="141">
        <v>0.14</v>
      </c>
      <c r="R133" s="141">
        <f>Q133*H133</f>
        <v>0.28</v>
      </c>
      <c r="S133" s="141">
        <v>0</v>
      </c>
      <c r="T133" s="142">
        <f>S133*H133</f>
        <v>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R133" s="143" t="s">
        <v>160</v>
      </c>
      <c r="AT133" s="143" t="s">
        <v>158</v>
      </c>
      <c r="AU133" s="143" t="s">
        <v>83</v>
      </c>
      <c r="AY133" s="14" t="s">
        <v>123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4" t="s">
        <v>83</v>
      </c>
      <c r="BK133" s="144">
        <f>ROUND(I133*H133,2)</f>
        <v>0</v>
      </c>
      <c r="BL133" s="14" t="s">
        <v>130</v>
      </c>
      <c r="BM133" s="143" t="s">
        <v>389</v>
      </c>
    </row>
    <row r="134" spans="1:47" s="2" customFormat="1" ht="33" customHeight="1">
      <c r="A134" s="162"/>
      <c r="B134" s="27"/>
      <c r="C134" s="173"/>
      <c r="D134" s="174" t="s">
        <v>147</v>
      </c>
      <c r="E134" s="173"/>
      <c r="F134" s="175" t="s">
        <v>390</v>
      </c>
      <c r="G134" s="162"/>
      <c r="H134" s="162"/>
      <c r="I134" s="166"/>
      <c r="J134" s="162"/>
      <c r="K134" s="162"/>
      <c r="L134" s="27"/>
      <c r="M134" s="145"/>
      <c r="N134" s="146"/>
      <c r="O134" s="52"/>
      <c r="P134" s="52"/>
      <c r="Q134" s="52"/>
      <c r="R134" s="52"/>
      <c r="S134" s="52"/>
      <c r="T134" s="53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T134" s="14" t="s">
        <v>147</v>
      </c>
      <c r="AU134" s="14" t="s">
        <v>83</v>
      </c>
    </row>
    <row r="135" spans="1:65" s="2" customFormat="1" ht="27" customHeight="1">
      <c r="A135" s="162"/>
      <c r="B135" s="132"/>
      <c r="C135" s="226" t="s">
        <v>85</v>
      </c>
      <c r="D135" s="226" t="s">
        <v>126</v>
      </c>
      <c r="E135" s="227" t="s">
        <v>391</v>
      </c>
      <c r="F135" s="228" t="s">
        <v>392</v>
      </c>
      <c r="G135" s="229" t="s">
        <v>175</v>
      </c>
      <c r="H135" s="230">
        <v>2</v>
      </c>
      <c r="I135" s="168">
        <v>0</v>
      </c>
      <c r="J135" s="137">
        <f>ROUND(I135*H135,2)</f>
        <v>0</v>
      </c>
      <c r="K135" s="138"/>
      <c r="L135" s="27"/>
      <c r="M135" s="167" t="s">
        <v>1</v>
      </c>
      <c r="N135" s="140" t="s">
        <v>40</v>
      </c>
      <c r="O135" s="52"/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R135" s="143" t="s">
        <v>240</v>
      </c>
      <c r="AT135" s="143" t="s">
        <v>126</v>
      </c>
      <c r="AU135" s="143" t="s">
        <v>83</v>
      </c>
      <c r="AY135" s="14" t="s">
        <v>123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4" t="s">
        <v>83</v>
      </c>
      <c r="BK135" s="144">
        <f>ROUND(I135*H135,2)</f>
        <v>0</v>
      </c>
      <c r="BL135" s="14" t="s">
        <v>240</v>
      </c>
      <c r="BM135" s="143" t="s">
        <v>393</v>
      </c>
    </row>
    <row r="136" spans="1:47" s="2" customFormat="1" ht="33" customHeight="1">
      <c r="A136" s="162"/>
      <c r="B136" s="27"/>
      <c r="C136" s="173"/>
      <c r="D136" s="174" t="s">
        <v>147</v>
      </c>
      <c r="E136" s="173"/>
      <c r="F136" s="175" t="s">
        <v>394</v>
      </c>
      <c r="G136" s="162"/>
      <c r="H136" s="162"/>
      <c r="I136" s="166"/>
      <c r="J136" s="162"/>
      <c r="K136" s="162"/>
      <c r="L136" s="27"/>
      <c r="M136" s="145"/>
      <c r="N136" s="146"/>
      <c r="O136" s="52"/>
      <c r="P136" s="52"/>
      <c r="Q136" s="52"/>
      <c r="R136" s="52"/>
      <c r="S136" s="52"/>
      <c r="T136" s="53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T136" s="14" t="s">
        <v>147</v>
      </c>
      <c r="AU136" s="14" t="s">
        <v>83</v>
      </c>
    </row>
    <row r="137" spans="2:63" s="12" customFormat="1" ht="25.9" customHeight="1">
      <c r="B137" s="122"/>
      <c r="D137" s="123" t="s">
        <v>74</v>
      </c>
      <c r="E137" s="124" t="s">
        <v>124</v>
      </c>
      <c r="F137" s="124" t="s">
        <v>125</v>
      </c>
      <c r="J137" s="125">
        <f>BK137</f>
        <v>0</v>
      </c>
      <c r="L137" s="122"/>
      <c r="M137" s="126"/>
      <c r="N137" s="127"/>
      <c r="O137" s="127"/>
      <c r="P137" s="128">
        <f>SUM(P138:P141)</f>
        <v>0</v>
      </c>
      <c r="Q137" s="127"/>
      <c r="R137" s="128">
        <f>SUM(R138:R141)</f>
        <v>0</v>
      </c>
      <c r="S137" s="127"/>
      <c r="T137" s="129">
        <f>SUM(T138:T141)</f>
        <v>0</v>
      </c>
      <c r="AR137" s="123" t="s">
        <v>83</v>
      </c>
      <c r="AT137" s="130" t="s">
        <v>74</v>
      </c>
      <c r="AU137" s="130" t="s">
        <v>75</v>
      </c>
      <c r="AY137" s="123" t="s">
        <v>123</v>
      </c>
      <c r="BK137" s="131">
        <f>SUM(BK138:BK141)</f>
        <v>0</v>
      </c>
    </row>
    <row r="138" spans="1:65" s="2" customFormat="1" ht="16.5" customHeight="1">
      <c r="A138" s="26"/>
      <c r="B138" s="132"/>
      <c r="C138" s="133">
        <v>3</v>
      </c>
      <c r="D138" s="133" t="s">
        <v>126</v>
      </c>
      <c r="E138" s="134" t="s">
        <v>127</v>
      </c>
      <c r="F138" s="135" t="s">
        <v>128</v>
      </c>
      <c r="G138" s="136" t="s">
        <v>129</v>
      </c>
      <c r="H138" s="181">
        <v>0</v>
      </c>
      <c r="I138" s="137">
        <v>0</v>
      </c>
      <c r="J138" s="137">
        <f>ROUND(I138*H138,2)</f>
        <v>0</v>
      </c>
      <c r="K138" s="138"/>
      <c r="L138" s="27"/>
      <c r="M138" s="139" t="s">
        <v>1</v>
      </c>
      <c r="N138" s="140" t="s">
        <v>40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130</v>
      </c>
      <c r="AT138" s="143" t="s">
        <v>126</v>
      </c>
      <c r="AU138" s="143" t="s">
        <v>83</v>
      </c>
      <c r="AY138" s="14" t="s">
        <v>123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4" t="s">
        <v>83</v>
      </c>
      <c r="BK138" s="144">
        <f>ROUND(I138*H138,2)</f>
        <v>0</v>
      </c>
      <c r="BL138" s="14" t="s">
        <v>130</v>
      </c>
      <c r="BM138" s="143" t="s">
        <v>131</v>
      </c>
    </row>
    <row r="139" spans="1:65" s="2" customFormat="1" ht="16.5" customHeight="1">
      <c r="A139" s="26"/>
      <c r="B139" s="132"/>
      <c r="C139" s="133">
        <v>4</v>
      </c>
      <c r="D139" s="133" t="s">
        <v>126</v>
      </c>
      <c r="E139" s="134" t="s">
        <v>132</v>
      </c>
      <c r="F139" s="135" t="s">
        <v>133</v>
      </c>
      <c r="G139" s="136" t="s">
        <v>129</v>
      </c>
      <c r="H139" s="181">
        <v>0</v>
      </c>
      <c r="I139" s="137">
        <v>0</v>
      </c>
      <c r="J139" s="137">
        <f>ROUND(I139*H139,2)</f>
        <v>0</v>
      </c>
      <c r="K139" s="138"/>
      <c r="L139" s="27"/>
      <c r="M139" s="139" t="s">
        <v>1</v>
      </c>
      <c r="N139" s="140" t="s">
        <v>40</v>
      </c>
      <c r="O139" s="141">
        <v>0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130</v>
      </c>
      <c r="AT139" s="143" t="s">
        <v>126</v>
      </c>
      <c r="AU139" s="143" t="s">
        <v>83</v>
      </c>
      <c r="AY139" s="14" t="s">
        <v>123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4" t="s">
        <v>83</v>
      </c>
      <c r="BK139" s="144">
        <f>ROUND(I139*H139,2)</f>
        <v>0</v>
      </c>
      <c r="BL139" s="14" t="s">
        <v>130</v>
      </c>
      <c r="BM139" s="143" t="s">
        <v>134</v>
      </c>
    </row>
    <row r="140" spans="1:65" s="2" customFormat="1" ht="16.5" customHeight="1">
      <c r="A140" s="26"/>
      <c r="B140" s="132"/>
      <c r="C140" s="133">
        <v>5</v>
      </c>
      <c r="D140" s="133" t="s">
        <v>126</v>
      </c>
      <c r="E140" s="134" t="s">
        <v>135</v>
      </c>
      <c r="F140" s="135" t="s">
        <v>136</v>
      </c>
      <c r="G140" s="136" t="s">
        <v>129</v>
      </c>
      <c r="H140" s="181">
        <v>0</v>
      </c>
      <c r="I140" s="137">
        <v>0</v>
      </c>
      <c r="J140" s="137">
        <f>ROUND(I140*H140,2)</f>
        <v>0</v>
      </c>
      <c r="K140" s="138"/>
      <c r="L140" s="27"/>
      <c r="M140" s="139" t="s">
        <v>1</v>
      </c>
      <c r="N140" s="140" t="s">
        <v>40</v>
      </c>
      <c r="O140" s="141">
        <v>0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130</v>
      </c>
      <c r="AT140" s="143" t="s">
        <v>126</v>
      </c>
      <c r="AU140" s="143" t="s">
        <v>83</v>
      </c>
      <c r="AY140" s="14" t="s">
        <v>123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4" t="s">
        <v>83</v>
      </c>
      <c r="BK140" s="144">
        <f>ROUND(I140*H140,2)</f>
        <v>0</v>
      </c>
      <c r="BL140" s="14" t="s">
        <v>130</v>
      </c>
      <c r="BM140" s="143" t="s">
        <v>137</v>
      </c>
    </row>
    <row r="141" spans="1:65" s="2" customFormat="1" ht="16.5" customHeight="1">
      <c r="A141" s="26"/>
      <c r="B141" s="132"/>
      <c r="C141" s="133">
        <v>6</v>
      </c>
      <c r="D141" s="133" t="s">
        <v>126</v>
      </c>
      <c r="E141" s="134" t="s">
        <v>138</v>
      </c>
      <c r="F141" s="135" t="s">
        <v>139</v>
      </c>
      <c r="G141" s="136" t="s">
        <v>129</v>
      </c>
      <c r="H141" s="181">
        <v>0</v>
      </c>
      <c r="I141" s="137">
        <v>0</v>
      </c>
      <c r="J141" s="137">
        <f>ROUND(I141*H141,2)</f>
        <v>0</v>
      </c>
      <c r="K141" s="138"/>
      <c r="L141" s="27"/>
      <c r="M141" s="139" t="s">
        <v>1</v>
      </c>
      <c r="N141" s="140" t="s">
        <v>40</v>
      </c>
      <c r="O141" s="141">
        <v>0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130</v>
      </c>
      <c r="AT141" s="143" t="s">
        <v>126</v>
      </c>
      <c r="AU141" s="143" t="s">
        <v>83</v>
      </c>
      <c r="AY141" s="14" t="s">
        <v>123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4" t="s">
        <v>83</v>
      </c>
      <c r="BK141" s="144">
        <f>ROUND(I141*H141,2)</f>
        <v>0</v>
      </c>
      <c r="BL141" s="14" t="s">
        <v>130</v>
      </c>
      <c r="BM141" s="143" t="s">
        <v>140</v>
      </c>
    </row>
    <row r="142" spans="2:63" s="12" customFormat="1" ht="25.9" customHeight="1">
      <c r="B142" s="122"/>
      <c r="D142" s="123" t="s">
        <v>74</v>
      </c>
      <c r="E142" s="124" t="s">
        <v>141</v>
      </c>
      <c r="F142" s="124" t="s">
        <v>142</v>
      </c>
      <c r="J142" s="125">
        <f>BK142</f>
        <v>0</v>
      </c>
      <c r="L142" s="122"/>
      <c r="M142" s="126"/>
      <c r="N142" s="127"/>
      <c r="O142" s="127"/>
      <c r="P142" s="128">
        <f>P143+SUM(P144:P150)</f>
        <v>23.32</v>
      </c>
      <c r="Q142" s="127"/>
      <c r="R142" s="128">
        <f>R143+SUM(R144:R150)</f>
        <v>0.0828</v>
      </c>
      <c r="S142" s="127"/>
      <c r="T142" s="129">
        <f>T143+SUM(T144:T150)</f>
        <v>0</v>
      </c>
      <c r="AR142" s="123" t="s">
        <v>83</v>
      </c>
      <c r="AT142" s="130" t="s">
        <v>74</v>
      </c>
      <c r="AU142" s="130" t="s">
        <v>75</v>
      </c>
      <c r="AY142" s="123" t="s">
        <v>123</v>
      </c>
      <c r="BK142" s="131">
        <f>BK143+SUM(BK144:BK150)</f>
        <v>0</v>
      </c>
    </row>
    <row r="143" spans="1:65" s="2" customFormat="1" ht="21.75" customHeight="1">
      <c r="A143" s="26"/>
      <c r="B143" s="132"/>
      <c r="C143" s="133">
        <v>7</v>
      </c>
      <c r="D143" s="133" t="s">
        <v>126</v>
      </c>
      <c r="E143" s="134" t="s">
        <v>266</v>
      </c>
      <c r="F143" s="135" t="s">
        <v>144</v>
      </c>
      <c r="G143" s="136" t="s">
        <v>145</v>
      </c>
      <c r="H143" s="181">
        <v>142</v>
      </c>
      <c r="I143" s="168">
        <v>0</v>
      </c>
      <c r="J143" s="137">
        <f>ROUND(I143*H143,2)</f>
        <v>0</v>
      </c>
      <c r="K143" s="138"/>
      <c r="L143" s="27"/>
      <c r="M143" s="139" t="s">
        <v>1</v>
      </c>
      <c r="N143" s="140" t="s">
        <v>40</v>
      </c>
      <c r="O143" s="141">
        <v>0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130</v>
      </c>
      <c r="AT143" s="143" t="s">
        <v>126</v>
      </c>
      <c r="AU143" s="143" t="s">
        <v>83</v>
      </c>
      <c r="AY143" s="14" t="s">
        <v>123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4" t="s">
        <v>83</v>
      </c>
      <c r="BK143" s="144">
        <f>ROUND(I143*H143,2)</f>
        <v>0</v>
      </c>
      <c r="BL143" s="14" t="s">
        <v>130</v>
      </c>
      <c r="BM143" s="143" t="s">
        <v>146</v>
      </c>
    </row>
    <row r="144" spans="1:47" s="2" customFormat="1" ht="19.5">
      <c r="A144" s="26"/>
      <c r="B144" s="176"/>
      <c r="C144" s="173"/>
      <c r="D144" s="174" t="s">
        <v>147</v>
      </c>
      <c r="E144" s="173"/>
      <c r="F144" s="175" t="s">
        <v>148</v>
      </c>
      <c r="G144" s="26"/>
      <c r="H144" s="26"/>
      <c r="I144" s="26"/>
      <c r="J144" s="26"/>
      <c r="K144" s="26"/>
      <c r="L144" s="27"/>
      <c r="M144" s="145"/>
      <c r="N144" s="146"/>
      <c r="O144" s="52"/>
      <c r="P144" s="52"/>
      <c r="Q144" s="52"/>
      <c r="R144" s="52"/>
      <c r="S144" s="52"/>
      <c r="T144" s="53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T144" s="14" t="s">
        <v>147</v>
      </c>
      <c r="AU144" s="14" t="s">
        <v>83</v>
      </c>
    </row>
    <row r="145" spans="1:65" s="2" customFormat="1" ht="21.75" customHeight="1">
      <c r="A145" s="26"/>
      <c r="B145" s="132"/>
      <c r="C145" s="133">
        <v>8</v>
      </c>
      <c r="D145" s="133" t="s">
        <v>126</v>
      </c>
      <c r="E145" s="134" t="s">
        <v>199</v>
      </c>
      <c r="F145" s="135" t="s">
        <v>377</v>
      </c>
      <c r="G145" s="136" t="s">
        <v>145</v>
      </c>
      <c r="H145" s="181">
        <v>24</v>
      </c>
      <c r="I145" s="168">
        <v>0</v>
      </c>
      <c r="J145" s="137">
        <f>ROUND(I145*H145,2)</f>
        <v>0</v>
      </c>
      <c r="K145" s="138"/>
      <c r="L145" s="27"/>
      <c r="M145" s="139" t="s">
        <v>1</v>
      </c>
      <c r="N145" s="140" t="s">
        <v>40</v>
      </c>
      <c r="O145" s="141">
        <v>0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130</v>
      </c>
      <c r="AT145" s="143" t="s">
        <v>126</v>
      </c>
      <c r="AU145" s="143" t="s">
        <v>83</v>
      </c>
      <c r="AY145" s="14" t="s">
        <v>123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4" t="s">
        <v>83</v>
      </c>
      <c r="BK145" s="144">
        <f>ROUND(I145*H145,2)</f>
        <v>0</v>
      </c>
      <c r="BL145" s="14" t="s">
        <v>130</v>
      </c>
      <c r="BM145" s="143" t="s">
        <v>150</v>
      </c>
    </row>
    <row r="146" spans="1:47" s="2" customFormat="1" ht="19.5">
      <c r="A146" s="26"/>
      <c r="B146" s="27"/>
      <c r="C146" s="173"/>
      <c r="D146" s="174" t="s">
        <v>147</v>
      </c>
      <c r="E146" s="173"/>
      <c r="F146" s="175" t="s">
        <v>148</v>
      </c>
      <c r="G146" s="26"/>
      <c r="H146" s="26"/>
      <c r="I146" s="26"/>
      <c r="J146" s="26"/>
      <c r="K146" s="26"/>
      <c r="L146" s="27"/>
      <c r="M146" s="145"/>
      <c r="N146" s="146"/>
      <c r="O146" s="52"/>
      <c r="P146" s="52"/>
      <c r="Q146" s="52"/>
      <c r="R146" s="52"/>
      <c r="S146" s="52"/>
      <c r="T146" s="53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T146" s="14" t="s">
        <v>147</v>
      </c>
      <c r="AU146" s="14" t="s">
        <v>83</v>
      </c>
    </row>
    <row r="147" spans="1:65" s="2" customFormat="1" ht="21.75" customHeight="1">
      <c r="A147" s="26"/>
      <c r="B147" s="132"/>
      <c r="C147" s="133">
        <v>9</v>
      </c>
      <c r="D147" s="133" t="s">
        <v>126</v>
      </c>
      <c r="E147" s="134" t="s">
        <v>405</v>
      </c>
      <c r="F147" s="135" t="s">
        <v>378</v>
      </c>
      <c r="G147" s="136" t="s">
        <v>145</v>
      </c>
      <c r="H147" s="181">
        <v>8</v>
      </c>
      <c r="I147" s="168">
        <v>0</v>
      </c>
      <c r="J147" s="137">
        <f>ROUND(I147*H147,2)</f>
        <v>0</v>
      </c>
      <c r="K147" s="138"/>
      <c r="L147" s="27"/>
      <c r="M147" s="139" t="s">
        <v>1</v>
      </c>
      <c r="N147" s="140" t="s">
        <v>40</v>
      </c>
      <c r="O147" s="141">
        <v>0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130</v>
      </c>
      <c r="AT147" s="143" t="s">
        <v>126</v>
      </c>
      <c r="AU147" s="143" t="s">
        <v>83</v>
      </c>
      <c r="AY147" s="14" t="s">
        <v>123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4" t="s">
        <v>83</v>
      </c>
      <c r="BK147" s="144">
        <f>ROUND(I147*H147,2)</f>
        <v>0</v>
      </c>
      <c r="BL147" s="14" t="s">
        <v>130</v>
      </c>
      <c r="BM147" s="143" t="s">
        <v>150</v>
      </c>
    </row>
    <row r="148" spans="1:47" s="2" customFormat="1" ht="19.5">
      <c r="A148" s="26"/>
      <c r="B148" s="176"/>
      <c r="C148" s="173"/>
      <c r="D148" s="174" t="s">
        <v>147</v>
      </c>
      <c r="E148" s="173"/>
      <c r="F148" s="175" t="s">
        <v>148</v>
      </c>
      <c r="G148" s="26"/>
      <c r="H148" s="26"/>
      <c r="I148" s="26"/>
      <c r="J148" s="26"/>
      <c r="K148" s="26"/>
      <c r="L148" s="27"/>
      <c r="M148" s="145"/>
      <c r="N148" s="146"/>
      <c r="O148" s="52"/>
      <c r="P148" s="52"/>
      <c r="Q148" s="52"/>
      <c r="R148" s="52"/>
      <c r="S148" s="52"/>
      <c r="T148" s="53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14" t="s">
        <v>147</v>
      </c>
      <c r="AU148" s="14" t="s">
        <v>83</v>
      </c>
    </row>
    <row r="149" spans="1:65" s="2" customFormat="1" ht="21.75" customHeight="1">
      <c r="A149" s="26"/>
      <c r="B149" s="132"/>
      <c r="C149" s="133">
        <v>10</v>
      </c>
      <c r="D149" s="133" t="s">
        <v>126</v>
      </c>
      <c r="E149" s="134" t="s">
        <v>406</v>
      </c>
      <c r="F149" s="135" t="s">
        <v>152</v>
      </c>
      <c r="G149" s="136" t="s">
        <v>145</v>
      </c>
      <c r="H149" s="181">
        <v>4</v>
      </c>
      <c r="I149" s="168">
        <v>0</v>
      </c>
      <c r="J149" s="137">
        <f>ROUND(I149*H149,2)</f>
        <v>0</v>
      </c>
      <c r="K149" s="138"/>
      <c r="L149" s="27"/>
      <c r="M149" s="139" t="s">
        <v>1</v>
      </c>
      <c r="N149" s="140" t="s">
        <v>40</v>
      </c>
      <c r="O149" s="141">
        <v>0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130</v>
      </c>
      <c r="AT149" s="143" t="s">
        <v>126</v>
      </c>
      <c r="AU149" s="143" t="s">
        <v>83</v>
      </c>
      <c r="AY149" s="14" t="s">
        <v>123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4" t="s">
        <v>83</v>
      </c>
      <c r="BK149" s="144">
        <f>ROUND(I149*H149,2)</f>
        <v>0</v>
      </c>
      <c r="BL149" s="14" t="s">
        <v>130</v>
      </c>
      <c r="BM149" s="143" t="s">
        <v>153</v>
      </c>
    </row>
    <row r="150" spans="2:63" s="12" customFormat="1" ht="22.9" customHeight="1">
      <c r="B150" s="122"/>
      <c r="D150" s="123" t="s">
        <v>74</v>
      </c>
      <c r="E150" s="147" t="s">
        <v>83</v>
      </c>
      <c r="F150" s="147" t="s">
        <v>154</v>
      </c>
      <c r="J150" s="148">
        <f>BK150</f>
        <v>0</v>
      </c>
      <c r="L150" s="122"/>
      <c r="M150" s="126"/>
      <c r="N150" s="127"/>
      <c r="O150" s="127"/>
      <c r="P150" s="128">
        <f>SUM(P151:P152)</f>
        <v>23.32</v>
      </c>
      <c r="Q150" s="127"/>
      <c r="R150" s="128">
        <f>SUM(R151:R152)</f>
        <v>0.0828</v>
      </c>
      <c r="S150" s="127"/>
      <c r="T150" s="129">
        <f>SUM(T151:T152)</f>
        <v>0</v>
      </c>
      <c r="AR150" s="123" t="s">
        <v>83</v>
      </c>
      <c r="AT150" s="130" t="s">
        <v>74</v>
      </c>
      <c r="AU150" s="130" t="s">
        <v>83</v>
      </c>
      <c r="AY150" s="123" t="s">
        <v>123</v>
      </c>
      <c r="BK150" s="131">
        <f>SUM(BK151:BK152)</f>
        <v>0</v>
      </c>
    </row>
    <row r="151" spans="1:65" s="2" customFormat="1" ht="33" customHeight="1">
      <c r="A151" s="26"/>
      <c r="B151" s="132"/>
      <c r="C151" s="133">
        <v>11</v>
      </c>
      <c r="D151" s="133" t="s">
        <v>126</v>
      </c>
      <c r="E151" s="134" t="s">
        <v>155</v>
      </c>
      <c r="F151" s="135" t="s">
        <v>156</v>
      </c>
      <c r="G151" s="136" t="s">
        <v>145</v>
      </c>
      <c r="H151" s="181">
        <v>40</v>
      </c>
      <c r="I151" s="168">
        <v>0</v>
      </c>
      <c r="J151" s="137">
        <f>ROUND(I151*H151,2)</f>
        <v>0</v>
      </c>
      <c r="K151" s="138"/>
      <c r="L151" s="27"/>
      <c r="M151" s="139" t="s">
        <v>1</v>
      </c>
      <c r="N151" s="140" t="s">
        <v>40</v>
      </c>
      <c r="O151" s="141">
        <v>0.583</v>
      </c>
      <c r="P151" s="141">
        <f>O151*H151</f>
        <v>23.32</v>
      </c>
      <c r="Q151" s="141">
        <v>0.0018</v>
      </c>
      <c r="R151" s="141">
        <f>Q151*H151</f>
        <v>0.072</v>
      </c>
      <c r="S151" s="141">
        <v>0</v>
      </c>
      <c r="T151" s="142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3" t="s">
        <v>130</v>
      </c>
      <c r="AT151" s="143" t="s">
        <v>126</v>
      </c>
      <c r="AU151" s="143" t="s">
        <v>85</v>
      </c>
      <c r="AY151" s="14" t="s">
        <v>123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4" t="s">
        <v>83</v>
      </c>
      <c r="BK151" s="144">
        <f>ROUND(I151*H151,2)</f>
        <v>0</v>
      </c>
      <c r="BL151" s="14" t="s">
        <v>130</v>
      </c>
      <c r="BM151" s="143" t="s">
        <v>157</v>
      </c>
    </row>
    <row r="152" spans="1:65" s="2" customFormat="1" ht="16.5" customHeight="1">
      <c r="A152" s="26"/>
      <c r="B152" s="132"/>
      <c r="C152" s="149">
        <v>12</v>
      </c>
      <c r="D152" s="149" t="s">
        <v>158</v>
      </c>
      <c r="E152" s="150" t="s">
        <v>159</v>
      </c>
      <c r="F152" s="151" t="s">
        <v>379</v>
      </c>
      <c r="G152" s="152" t="s">
        <v>145</v>
      </c>
      <c r="H152" s="182">
        <v>40</v>
      </c>
      <c r="I152" s="169">
        <v>0</v>
      </c>
      <c r="J152" s="153">
        <f>ROUND(I152*H152,2)</f>
        <v>0</v>
      </c>
      <c r="K152" s="154"/>
      <c r="L152" s="155"/>
      <c r="M152" s="156" t="s">
        <v>1</v>
      </c>
      <c r="N152" s="157" t="s">
        <v>40</v>
      </c>
      <c r="O152" s="141">
        <v>0</v>
      </c>
      <c r="P152" s="141">
        <f>O152*H152</f>
        <v>0</v>
      </c>
      <c r="Q152" s="141">
        <v>0.00027</v>
      </c>
      <c r="R152" s="141">
        <f>Q152*H152</f>
        <v>0.0108</v>
      </c>
      <c r="S152" s="141">
        <v>0</v>
      </c>
      <c r="T152" s="142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160</v>
      </c>
      <c r="AT152" s="143" t="s">
        <v>158</v>
      </c>
      <c r="AU152" s="143" t="s">
        <v>85</v>
      </c>
      <c r="AY152" s="14" t="s">
        <v>123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83</v>
      </c>
      <c r="BK152" s="144">
        <f>ROUND(I152*H152,2)</f>
        <v>0</v>
      </c>
      <c r="BL152" s="14" t="s">
        <v>130</v>
      </c>
      <c r="BM152" s="143" t="s">
        <v>161</v>
      </c>
    </row>
    <row r="153" spans="2:63" s="12" customFormat="1" ht="25.9" customHeight="1">
      <c r="B153" s="122"/>
      <c r="D153" s="123" t="s">
        <v>74</v>
      </c>
      <c r="E153" s="124" t="s">
        <v>162</v>
      </c>
      <c r="F153" s="124" t="s">
        <v>163</v>
      </c>
      <c r="J153" s="125">
        <f>BK153</f>
        <v>0</v>
      </c>
      <c r="L153" s="122"/>
      <c r="M153" s="126"/>
      <c r="N153" s="127"/>
      <c r="O153" s="127"/>
      <c r="P153" s="128">
        <f>P154</f>
        <v>92.214</v>
      </c>
      <c r="Q153" s="127"/>
      <c r="R153" s="128">
        <f>R154</f>
        <v>0.2061</v>
      </c>
      <c r="S153" s="127"/>
      <c r="T153" s="129">
        <f>T154</f>
        <v>0</v>
      </c>
      <c r="AR153" s="123" t="s">
        <v>85</v>
      </c>
      <c r="AT153" s="130" t="s">
        <v>74</v>
      </c>
      <c r="AU153" s="130" t="s">
        <v>75</v>
      </c>
      <c r="AY153" s="123" t="s">
        <v>123</v>
      </c>
      <c r="BK153" s="131">
        <f>BK154</f>
        <v>0</v>
      </c>
    </row>
    <row r="154" spans="2:63" s="12" customFormat="1" ht="22.9" customHeight="1">
      <c r="B154" s="122"/>
      <c r="D154" s="123" t="s">
        <v>74</v>
      </c>
      <c r="E154" s="147" t="s">
        <v>164</v>
      </c>
      <c r="F154" s="147" t="s">
        <v>165</v>
      </c>
      <c r="J154" s="148">
        <f>BK154</f>
        <v>0</v>
      </c>
      <c r="L154" s="122"/>
      <c r="M154" s="126"/>
      <c r="N154" s="127"/>
      <c r="O154" s="127"/>
      <c r="P154" s="128">
        <f>SUM(P155:P184)</f>
        <v>92.214</v>
      </c>
      <c r="Q154" s="127"/>
      <c r="R154" s="128">
        <f>SUM(R155:R184)</f>
        <v>0.2061</v>
      </c>
      <c r="S154" s="127"/>
      <c r="T154" s="129">
        <f>SUM(T155:T184)</f>
        <v>0</v>
      </c>
      <c r="AR154" s="123" t="s">
        <v>85</v>
      </c>
      <c r="AT154" s="130" t="s">
        <v>74</v>
      </c>
      <c r="AU154" s="130" t="s">
        <v>83</v>
      </c>
      <c r="AY154" s="123" t="s">
        <v>123</v>
      </c>
      <c r="BK154" s="131">
        <f>SUM(BK155:BK184)</f>
        <v>0</v>
      </c>
    </row>
    <row r="155" spans="1:65" s="2" customFormat="1" ht="21.75" customHeight="1">
      <c r="A155" s="26"/>
      <c r="B155" s="132"/>
      <c r="C155" s="133">
        <v>13</v>
      </c>
      <c r="D155" s="133" t="s">
        <v>126</v>
      </c>
      <c r="E155" s="134" t="s">
        <v>166</v>
      </c>
      <c r="F155" s="135" t="s">
        <v>167</v>
      </c>
      <c r="G155" s="136" t="s">
        <v>145</v>
      </c>
      <c r="H155" s="181">
        <v>6</v>
      </c>
      <c r="I155" s="168">
        <v>0</v>
      </c>
      <c r="J155" s="137">
        <f aca="true" t="shared" si="0" ref="J155:J160">ROUND(I155*H155,2)</f>
        <v>0</v>
      </c>
      <c r="K155" s="138"/>
      <c r="L155" s="27"/>
      <c r="M155" s="139" t="s">
        <v>1</v>
      </c>
      <c r="N155" s="140" t="s">
        <v>40</v>
      </c>
      <c r="O155" s="141">
        <v>0.184</v>
      </c>
      <c r="P155" s="141">
        <f aca="true" t="shared" si="1" ref="P155:P160">O155*H155</f>
        <v>1.104</v>
      </c>
      <c r="Q155" s="141">
        <v>0</v>
      </c>
      <c r="R155" s="141">
        <f aca="true" t="shared" si="2" ref="R155:R160">Q155*H155</f>
        <v>0</v>
      </c>
      <c r="S155" s="141">
        <v>0</v>
      </c>
      <c r="T155" s="142">
        <f aca="true" t="shared" si="3" ref="T155:T160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130</v>
      </c>
      <c r="AT155" s="143" t="s">
        <v>126</v>
      </c>
      <c r="AU155" s="143" t="s">
        <v>85</v>
      </c>
      <c r="AY155" s="14" t="s">
        <v>123</v>
      </c>
      <c r="BE155" s="144">
        <f aca="true" t="shared" si="4" ref="BE155:BE160">IF(N155="základní",J155,0)</f>
        <v>0</v>
      </c>
      <c r="BF155" s="144">
        <f aca="true" t="shared" si="5" ref="BF155:BF160">IF(N155="snížená",J155,0)</f>
        <v>0</v>
      </c>
      <c r="BG155" s="144">
        <f aca="true" t="shared" si="6" ref="BG155:BG160">IF(N155="zákl. přenesená",J155,0)</f>
        <v>0</v>
      </c>
      <c r="BH155" s="144">
        <f aca="true" t="shared" si="7" ref="BH155:BH160">IF(N155="sníž. přenesená",J155,0)</f>
        <v>0</v>
      </c>
      <c r="BI155" s="144">
        <f aca="true" t="shared" si="8" ref="BI155:BI160">IF(N155="nulová",J155,0)</f>
        <v>0</v>
      </c>
      <c r="BJ155" s="14" t="s">
        <v>83</v>
      </c>
      <c r="BK155" s="144">
        <f aca="true" t="shared" si="9" ref="BK155:BK160">ROUND(I155*H155,2)</f>
        <v>0</v>
      </c>
      <c r="BL155" s="14" t="s">
        <v>130</v>
      </c>
      <c r="BM155" s="143" t="s">
        <v>168</v>
      </c>
    </row>
    <row r="156" spans="1:65" s="2" customFormat="1" ht="21.75" customHeight="1">
      <c r="A156" s="26"/>
      <c r="B156" s="132"/>
      <c r="C156" s="149">
        <v>14</v>
      </c>
      <c r="D156" s="149" t="s">
        <v>158</v>
      </c>
      <c r="E156" s="150" t="s">
        <v>169</v>
      </c>
      <c r="F156" s="151" t="s">
        <v>170</v>
      </c>
      <c r="G156" s="152" t="s">
        <v>145</v>
      </c>
      <c r="H156" s="182">
        <v>6</v>
      </c>
      <c r="I156" s="169">
        <v>0</v>
      </c>
      <c r="J156" s="153">
        <f t="shared" si="0"/>
        <v>0</v>
      </c>
      <c r="K156" s="154"/>
      <c r="L156" s="155"/>
      <c r="M156" s="156" t="s">
        <v>1</v>
      </c>
      <c r="N156" s="157" t="s">
        <v>40</v>
      </c>
      <c r="O156" s="141">
        <v>0</v>
      </c>
      <c r="P156" s="141">
        <f t="shared" si="1"/>
        <v>0</v>
      </c>
      <c r="Q156" s="141">
        <v>0.00225</v>
      </c>
      <c r="R156" s="141">
        <f t="shared" si="2"/>
        <v>0.013499999999999998</v>
      </c>
      <c r="S156" s="141">
        <v>0</v>
      </c>
      <c r="T156" s="142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160</v>
      </c>
      <c r="AT156" s="143" t="s">
        <v>158</v>
      </c>
      <c r="AU156" s="143" t="s">
        <v>85</v>
      </c>
      <c r="AY156" s="14" t="s">
        <v>123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4" t="s">
        <v>83</v>
      </c>
      <c r="BK156" s="144">
        <f t="shared" si="9"/>
        <v>0</v>
      </c>
      <c r="BL156" s="14" t="s">
        <v>130</v>
      </c>
      <c r="BM156" s="143" t="s">
        <v>171</v>
      </c>
    </row>
    <row r="157" spans="1:65" s="2" customFormat="1" ht="16.5" customHeight="1">
      <c r="A157" s="26"/>
      <c r="B157" s="132"/>
      <c r="C157" s="149">
        <v>15</v>
      </c>
      <c r="D157" s="149" t="s">
        <v>158</v>
      </c>
      <c r="E157" s="150" t="s">
        <v>205</v>
      </c>
      <c r="F157" s="151" t="s">
        <v>172</v>
      </c>
      <c r="G157" s="152" t="s">
        <v>145</v>
      </c>
      <c r="H157" s="182">
        <v>3</v>
      </c>
      <c r="I157" s="169">
        <v>0</v>
      </c>
      <c r="J157" s="153">
        <f t="shared" si="0"/>
        <v>0</v>
      </c>
      <c r="K157" s="154"/>
      <c r="L157" s="155"/>
      <c r="M157" s="156" t="s">
        <v>1</v>
      </c>
      <c r="N157" s="157" t="s">
        <v>40</v>
      </c>
      <c r="O157" s="141">
        <v>0</v>
      </c>
      <c r="P157" s="141">
        <f t="shared" si="1"/>
        <v>0</v>
      </c>
      <c r="Q157" s="141">
        <v>0</v>
      </c>
      <c r="R157" s="141">
        <f t="shared" si="2"/>
        <v>0</v>
      </c>
      <c r="S157" s="141">
        <v>0</v>
      </c>
      <c r="T157" s="142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160</v>
      </c>
      <c r="AT157" s="143" t="s">
        <v>158</v>
      </c>
      <c r="AU157" s="143" t="s">
        <v>85</v>
      </c>
      <c r="AY157" s="14" t="s">
        <v>123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4" t="s">
        <v>83</v>
      </c>
      <c r="BK157" s="144">
        <f t="shared" si="9"/>
        <v>0</v>
      </c>
      <c r="BL157" s="14" t="s">
        <v>130</v>
      </c>
      <c r="BM157" s="143" t="s">
        <v>173</v>
      </c>
    </row>
    <row r="158" spans="1:65" s="2" customFormat="1" ht="16.5" customHeight="1">
      <c r="A158" s="26"/>
      <c r="B158" s="132"/>
      <c r="C158" s="149">
        <v>16</v>
      </c>
      <c r="D158" s="149" t="s">
        <v>158</v>
      </c>
      <c r="E158" s="150" t="s">
        <v>208</v>
      </c>
      <c r="F158" s="151" t="s">
        <v>174</v>
      </c>
      <c r="G158" s="152" t="s">
        <v>175</v>
      </c>
      <c r="H158" s="182">
        <v>3</v>
      </c>
      <c r="I158" s="169">
        <v>0</v>
      </c>
      <c r="J158" s="153">
        <f t="shared" si="0"/>
        <v>0</v>
      </c>
      <c r="K158" s="154"/>
      <c r="L158" s="155"/>
      <c r="M158" s="156" t="s">
        <v>1</v>
      </c>
      <c r="N158" s="157" t="s">
        <v>40</v>
      </c>
      <c r="O158" s="141">
        <v>0</v>
      </c>
      <c r="P158" s="141">
        <f t="shared" si="1"/>
        <v>0</v>
      </c>
      <c r="Q158" s="141">
        <v>0</v>
      </c>
      <c r="R158" s="141">
        <f t="shared" si="2"/>
        <v>0</v>
      </c>
      <c r="S158" s="141">
        <v>0</v>
      </c>
      <c r="T158" s="142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160</v>
      </c>
      <c r="AT158" s="143" t="s">
        <v>158</v>
      </c>
      <c r="AU158" s="143" t="s">
        <v>85</v>
      </c>
      <c r="AY158" s="14" t="s">
        <v>123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4" t="s">
        <v>83</v>
      </c>
      <c r="BK158" s="144">
        <f t="shared" si="9"/>
        <v>0</v>
      </c>
      <c r="BL158" s="14" t="s">
        <v>130</v>
      </c>
      <c r="BM158" s="143" t="s">
        <v>176</v>
      </c>
    </row>
    <row r="159" spans="1:65" s="2" customFormat="1" ht="21.75" customHeight="1">
      <c r="A159" s="26"/>
      <c r="B159" s="132"/>
      <c r="C159" s="133">
        <v>17</v>
      </c>
      <c r="D159" s="133" t="s">
        <v>126</v>
      </c>
      <c r="E159" s="134" t="s">
        <v>177</v>
      </c>
      <c r="F159" s="135" t="s">
        <v>178</v>
      </c>
      <c r="G159" s="136" t="s">
        <v>145</v>
      </c>
      <c r="H159" s="181">
        <v>285</v>
      </c>
      <c r="I159" s="168">
        <v>0</v>
      </c>
      <c r="J159" s="137">
        <f t="shared" si="0"/>
        <v>0</v>
      </c>
      <c r="K159" s="138"/>
      <c r="L159" s="27"/>
      <c r="M159" s="139" t="s">
        <v>1</v>
      </c>
      <c r="N159" s="140" t="s">
        <v>40</v>
      </c>
      <c r="O159" s="141">
        <v>0.058</v>
      </c>
      <c r="P159" s="141">
        <f t="shared" si="1"/>
        <v>16.53</v>
      </c>
      <c r="Q159" s="141">
        <v>0</v>
      </c>
      <c r="R159" s="141">
        <f t="shared" si="2"/>
        <v>0</v>
      </c>
      <c r="S159" s="141">
        <v>0</v>
      </c>
      <c r="T159" s="142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3" t="s">
        <v>179</v>
      </c>
      <c r="AT159" s="143" t="s">
        <v>126</v>
      </c>
      <c r="AU159" s="143" t="s">
        <v>85</v>
      </c>
      <c r="AY159" s="14" t="s">
        <v>123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4" t="s">
        <v>83</v>
      </c>
      <c r="BK159" s="144">
        <f t="shared" si="9"/>
        <v>0</v>
      </c>
      <c r="BL159" s="14" t="s">
        <v>179</v>
      </c>
      <c r="BM159" s="143" t="s">
        <v>180</v>
      </c>
    </row>
    <row r="160" spans="1:65" s="2" customFormat="1" ht="16.5" customHeight="1">
      <c r="A160" s="26"/>
      <c r="B160" s="132"/>
      <c r="C160" s="149">
        <v>18</v>
      </c>
      <c r="D160" s="149" t="s">
        <v>158</v>
      </c>
      <c r="E160" s="150" t="s">
        <v>181</v>
      </c>
      <c r="F160" s="151" t="s">
        <v>182</v>
      </c>
      <c r="G160" s="152" t="s">
        <v>145</v>
      </c>
      <c r="H160" s="182">
        <v>300</v>
      </c>
      <c r="I160" s="169">
        <v>0</v>
      </c>
      <c r="J160" s="153">
        <f t="shared" si="0"/>
        <v>0</v>
      </c>
      <c r="K160" s="154"/>
      <c r="L160" s="155"/>
      <c r="M160" s="156" t="s">
        <v>1</v>
      </c>
      <c r="N160" s="157" t="s">
        <v>40</v>
      </c>
      <c r="O160" s="141">
        <v>0</v>
      </c>
      <c r="P160" s="141">
        <f t="shared" si="1"/>
        <v>0</v>
      </c>
      <c r="Q160" s="141">
        <v>0.00063</v>
      </c>
      <c r="R160" s="141">
        <f t="shared" si="2"/>
        <v>0.189</v>
      </c>
      <c r="S160" s="141">
        <v>0</v>
      </c>
      <c r="T160" s="142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183</v>
      </c>
      <c r="AT160" s="143" t="s">
        <v>158</v>
      </c>
      <c r="AU160" s="143" t="s">
        <v>85</v>
      </c>
      <c r="AY160" s="14" t="s">
        <v>123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4" t="s">
        <v>83</v>
      </c>
      <c r="BK160" s="144">
        <f t="shared" si="9"/>
        <v>0</v>
      </c>
      <c r="BL160" s="14" t="s">
        <v>179</v>
      </c>
      <c r="BM160" s="143" t="s">
        <v>184</v>
      </c>
    </row>
    <row r="161" spans="1:47" s="2" customFormat="1" ht="19.5">
      <c r="A161" s="26"/>
      <c r="B161" s="27"/>
      <c r="C161" s="26"/>
      <c r="D161" s="177" t="s">
        <v>147</v>
      </c>
      <c r="E161" s="178"/>
      <c r="F161" s="172" t="s">
        <v>185</v>
      </c>
      <c r="G161" s="26"/>
      <c r="H161" s="26"/>
      <c r="I161" s="26"/>
      <c r="J161" s="26"/>
      <c r="K161" s="26"/>
      <c r="L161" s="27"/>
      <c r="M161" s="145"/>
      <c r="N161" s="146"/>
      <c r="O161" s="52"/>
      <c r="P161" s="52"/>
      <c r="Q161" s="52"/>
      <c r="R161" s="52"/>
      <c r="S161" s="52"/>
      <c r="T161" s="53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T161" s="14" t="s">
        <v>147</v>
      </c>
      <c r="AU161" s="14" t="s">
        <v>85</v>
      </c>
    </row>
    <row r="162" spans="1:65" s="2" customFormat="1" ht="21.75" customHeight="1">
      <c r="A162" s="26"/>
      <c r="B162" s="132"/>
      <c r="C162" s="133">
        <v>19</v>
      </c>
      <c r="D162" s="133" t="s">
        <v>126</v>
      </c>
      <c r="E162" s="134" t="s">
        <v>186</v>
      </c>
      <c r="F162" s="135" t="s">
        <v>187</v>
      </c>
      <c r="G162" s="136" t="s">
        <v>145</v>
      </c>
      <c r="H162" s="181">
        <v>10</v>
      </c>
      <c r="I162" s="168">
        <v>0</v>
      </c>
      <c r="J162" s="137">
        <f>ROUND(I162*H162,2)</f>
        <v>0</v>
      </c>
      <c r="K162" s="138"/>
      <c r="L162" s="27"/>
      <c r="M162" s="139" t="s">
        <v>1</v>
      </c>
      <c r="N162" s="140" t="s">
        <v>40</v>
      </c>
      <c r="O162" s="141">
        <v>0.096</v>
      </c>
      <c r="P162" s="141">
        <f>O162*H162</f>
        <v>0.96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179</v>
      </c>
      <c r="AT162" s="143" t="s">
        <v>126</v>
      </c>
      <c r="AU162" s="143" t="s">
        <v>85</v>
      </c>
      <c r="AY162" s="14" t="s">
        <v>123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4" t="s">
        <v>83</v>
      </c>
      <c r="BK162" s="144">
        <f>ROUND(I162*H162,2)</f>
        <v>0</v>
      </c>
      <c r="BL162" s="14" t="s">
        <v>179</v>
      </c>
      <c r="BM162" s="143" t="s">
        <v>188</v>
      </c>
    </row>
    <row r="163" spans="1:65" s="2" customFormat="1" ht="16.5" customHeight="1">
      <c r="A163" s="26"/>
      <c r="B163" s="132"/>
      <c r="C163" s="149">
        <v>20</v>
      </c>
      <c r="D163" s="149" t="s">
        <v>158</v>
      </c>
      <c r="E163" s="150" t="s">
        <v>189</v>
      </c>
      <c r="F163" s="151" t="s">
        <v>190</v>
      </c>
      <c r="G163" s="152" t="s">
        <v>145</v>
      </c>
      <c r="H163" s="182">
        <v>10</v>
      </c>
      <c r="I163" s="169">
        <v>0</v>
      </c>
      <c r="J163" s="153">
        <f>ROUND(I163*H163,2)</f>
        <v>0</v>
      </c>
      <c r="K163" s="154"/>
      <c r="L163" s="155"/>
      <c r="M163" s="156" t="s">
        <v>1</v>
      </c>
      <c r="N163" s="157" t="s">
        <v>40</v>
      </c>
      <c r="O163" s="141">
        <v>0</v>
      </c>
      <c r="P163" s="141">
        <f>O163*H163</f>
        <v>0</v>
      </c>
      <c r="Q163" s="141">
        <v>0.00036</v>
      </c>
      <c r="R163" s="141">
        <f>Q163*H163</f>
        <v>0.0036000000000000003</v>
      </c>
      <c r="S163" s="141">
        <v>0</v>
      </c>
      <c r="T163" s="142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183</v>
      </c>
      <c r="AT163" s="143" t="s">
        <v>158</v>
      </c>
      <c r="AU163" s="143" t="s">
        <v>85</v>
      </c>
      <c r="AY163" s="14" t="s">
        <v>123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4" t="s">
        <v>83</v>
      </c>
      <c r="BK163" s="144">
        <f>ROUND(I163*H163,2)</f>
        <v>0</v>
      </c>
      <c r="BL163" s="14" t="s">
        <v>179</v>
      </c>
      <c r="BM163" s="143" t="s">
        <v>191</v>
      </c>
    </row>
    <row r="164" spans="1:47" s="2" customFormat="1" ht="19.5">
      <c r="A164" s="26"/>
      <c r="B164" s="27"/>
      <c r="C164" s="26"/>
      <c r="D164" s="177" t="s">
        <v>147</v>
      </c>
      <c r="E164" s="178"/>
      <c r="F164" s="172" t="s">
        <v>192</v>
      </c>
      <c r="G164" s="26"/>
      <c r="H164" s="26"/>
      <c r="I164" s="26"/>
      <c r="J164" s="26"/>
      <c r="K164" s="26"/>
      <c r="L164" s="27"/>
      <c r="M164" s="145"/>
      <c r="N164" s="146"/>
      <c r="O164" s="52"/>
      <c r="P164" s="52"/>
      <c r="Q164" s="52"/>
      <c r="R164" s="52"/>
      <c r="S164" s="52"/>
      <c r="T164" s="53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T164" s="14" t="s">
        <v>147</v>
      </c>
      <c r="AU164" s="14" t="s">
        <v>85</v>
      </c>
    </row>
    <row r="165" spans="1:65" s="2" customFormat="1" ht="16.5" customHeight="1">
      <c r="A165" s="26"/>
      <c r="B165" s="132"/>
      <c r="C165" s="133">
        <v>21</v>
      </c>
      <c r="D165" s="133" t="s">
        <v>126</v>
      </c>
      <c r="E165" s="134" t="s">
        <v>193</v>
      </c>
      <c r="F165" s="135" t="s">
        <v>194</v>
      </c>
      <c r="G165" s="136" t="s">
        <v>175</v>
      </c>
      <c r="H165" s="181">
        <v>6</v>
      </c>
      <c r="I165" s="168">
        <v>0</v>
      </c>
      <c r="J165" s="137">
        <f aca="true" t="shared" si="10" ref="J165:J175">ROUND(I165*H165,2)</f>
        <v>0</v>
      </c>
      <c r="K165" s="138"/>
      <c r="L165" s="27"/>
      <c r="M165" s="139" t="s">
        <v>1</v>
      </c>
      <c r="N165" s="140" t="s">
        <v>40</v>
      </c>
      <c r="O165" s="141">
        <v>0.369</v>
      </c>
      <c r="P165" s="141">
        <f aca="true" t="shared" si="11" ref="P165:P175">O165*H165</f>
        <v>2.214</v>
      </c>
      <c r="Q165" s="141">
        <v>0</v>
      </c>
      <c r="R165" s="141">
        <f aca="true" t="shared" si="12" ref="R165:R175">Q165*H165</f>
        <v>0</v>
      </c>
      <c r="S165" s="141">
        <v>0</v>
      </c>
      <c r="T165" s="142">
        <f aca="true" t="shared" si="13" ref="T165:T175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179</v>
      </c>
      <c r="AT165" s="143" t="s">
        <v>126</v>
      </c>
      <c r="AU165" s="143" t="s">
        <v>85</v>
      </c>
      <c r="AY165" s="14" t="s">
        <v>123</v>
      </c>
      <c r="BE165" s="144">
        <f aca="true" t="shared" si="14" ref="BE165:BE175">IF(N165="základní",J165,0)</f>
        <v>0</v>
      </c>
      <c r="BF165" s="144">
        <f aca="true" t="shared" si="15" ref="BF165:BF175">IF(N165="snížená",J165,0)</f>
        <v>0</v>
      </c>
      <c r="BG165" s="144">
        <f aca="true" t="shared" si="16" ref="BG165:BG175">IF(N165="zákl. přenesená",J165,0)</f>
        <v>0</v>
      </c>
      <c r="BH165" s="144">
        <f aca="true" t="shared" si="17" ref="BH165:BH175">IF(N165="sníž. přenesená",J165,0)</f>
        <v>0</v>
      </c>
      <c r="BI165" s="144">
        <f aca="true" t="shared" si="18" ref="BI165:BI175">IF(N165="nulová",J165,0)</f>
        <v>0</v>
      </c>
      <c r="BJ165" s="14" t="s">
        <v>83</v>
      </c>
      <c r="BK165" s="144">
        <f aca="true" t="shared" si="19" ref="BK165:BK175">ROUND(I165*H165,2)</f>
        <v>0</v>
      </c>
      <c r="BL165" s="14" t="s">
        <v>179</v>
      </c>
      <c r="BM165" s="143" t="s">
        <v>195</v>
      </c>
    </row>
    <row r="166" spans="1:65" s="2" customFormat="1" ht="27" customHeight="1">
      <c r="A166" s="26"/>
      <c r="B166" s="132"/>
      <c r="C166" s="133">
        <v>22</v>
      </c>
      <c r="D166" s="133" t="s">
        <v>126</v>
      </c>
      <c r="E166" s="134" t="s">
        <v>196</v>
      </c>
      <c r="F166" s="135" t="s">
        <v>197</v>
      </c>
      <c r="G166" s="136" t="s">
        <v>175</v>
      </c>
      <c r="H166" s="181">
        <v>1</v>
      </c>
      <c r="I166" s="168">
        <v>0</v>
      </c>
      <c r="J166" s="137">
        <f t="shared" si="10"/>
        <v>0</v>
      </c>
      <c r="K166" s="138"/>
      <c r="L166" s="27"/>
      <c r="M166" s="139" t="s">
        <v>1</v>
      </c>
      <c r="N166" s="140" t="s">
        <v>40</v>
      </c>
      <c r="O166" s="141">
        <v>6.715</v>
      </c>
      <c r="P166" s="141">
        <f t="shared" si="11"/>
        <v>6.715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179</v>
      </c>
      <c r="AT166" s="143" t="s">
        <v>126</v>
      </c>
      <c r="AU166" s="143" t="s">
        <v>85</v>
      </c>
      <c r="AY166" s="14" t="s">
        <v>123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4" t="s">
        <v>83</v>
      </c>
      <c r="BK166" s="144">
        <f t="shared" si="19"/>
        <v>0</v>
      </c>
      <c r="BL166" s="14" t="s">
        <v>179</v>
      </c>
      <c r="BM166" s="143" t="s">
        <v>198</v>
      </c>
    </row>
    <row r="167" spans="1:65" s="2" customFormat="1" ht="16.5" customHeight="1">
      <c r="A167" s="26"/>
      <c r="B167" s="132"/>
      <c r="C167" s="149">
        <v>23</v>
      </c>
      <c r="D167" s="149" t="s">
        <v>158</v>
      </c>
      <c r="E167" s="150" t="s">
        <v>211</v>
      </c>
      <c r="F167" s="151" t="s">
        <v>200</v>
      </c>
      <c r="G167" s="152" t="s">
        <v>175</v>
      </c>
      <c r="H167" s="182">
        <v>4</v>
      </c>
      <c r="I167" s="169">
        <v>0</v>
      </c>
      <c r="J167" s="153">
        <f t="shared" si="10"/>
        <v>0</v>
      </c>
      <c r="K167" s="154"/>
      <c r="L167" s="155"/>
      <c r="M167" s="156" t="s">
        <v>1</v>
      </c>
      <c r="N167" s="157" t="s">
        <v>40</v>
      </c>
      <c r="O167" s="141">
        <v>0</v>
      </c>
      <c r="P167" s="141">
        <f t="shared" si="11"/>
        <v>0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183</v>
      </c>
      <c r="AT167" s="143" t="s">
        <v>158</v>
      </c>
      <c r="AU167" s="143" t="s">
        <v>85</v>
      </c>
      <c r="AY167" s="14" t="s">
        <v>123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4" t="s">
        <v>83</v>
      </c>
      <c r="BK167" s="144">
        <f t="shared" si="19"/>
        <v>0</v>
      </c>
      <c r="BL167" s="14" t="s">
        <v>179</v>
      </c>
      <c r="BM167" s="143" t="s">
        <v>201</v>
      </c>
    </row>
    <row r="168" spans="1:65" s="2" customFormat="1" ht="16.5" customHeight="1">
      <c r="A168" s="26"/>
      <c r="B168" s="132"/>
      <c r="C168" s="133">
        <v>24</v>
      </c>
      <c r="D168" s="133" t="s">
        <v>126</v>
      </c>
      <c r="E168" s="134" t="s">
        <v>202</v>
      </c>
      <c r="F168" s="135" t="s">
        <v>203</v>
      </c>
      <c r="G168" s="136" t="s">
        <v>175</v>
      </c>
      <c r="H168" s="181">
        <v>3</v>
      </c>
      <c r="I168" s="168">
        <v>0</v>
      </c>
      <c r="J168" s="137">
        <f t="shared" si="10"/>
        <v>0</v>
      </c>
      <c r="K168" s="138"/>
      <c r="L168" s="27"/>
      <c r="M168" s="139" t="s">
        <v>1</v>
      </c>
      <c r="N168" s="140" t="s">
        <v>40</v>
      </c>
      <c r="O168" s="141">
        <v>0.277</v>
      </c>
      <c r="P168" s="141">
        <f t="shared" si="11"/>
        <v>0.8310000000000001</v>
      </c>
      <c r="Q168" s="141">
        <v>0</v>
      </c>
      <c r="R168" s="141">
        <f t="shared" si="12"/>
        <v>0</v>
      </c>
      <c r="S168" s="141">
        <v>0</v>
      </c>
      <c r="T168" s="142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3" t="s">
        <v>179</v>
      </c>
      <c r="AT168" s="143" t="s">
        <v>126</v>
      </c>
      <c r="AU168" s="143" t="s">
        <v>85</v>
      </c>
      <c r="AY168" s="14" t="s">
        <v>123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4" t="s">
        <v>83</v>
      </c>
      <c r="BK168" s="144">
        <f t="shared" si="19"/>
        <v>0</v>
      </c>
      <c r="BL168" s="14" t="s">
        <v>179</v>
      </c>
      <c r="BM168" s="143" t="s">
        <v>204</v>
      </c>
    </row>
    <row r="169" spans="1:65" s="2" customFormat="1" ht="16.5" customHeight="1">
      <c r="A169" s="26"/>
      <c r="B169" s="132"/>
      <c r="C169" s="149">
        <v>25</v>
      </c>
      <c r="D169" s="149" t="s">
        <v>158</v>
      </c>
      <c r="E169" s="150" t="s">
        <v>214</v>
      </c>
      <c r="F169" s="151" t="s">
        <v>206</v>
      </c>
      <c r="G169" s="152" t="s">
        <v>175</v>
      </c>
      <c r="H169" s="182">
        <v>1</v>
      </c>
      <c r="I169" s="169">
        <v>0</v>
      </c>
      <c r="J169" s="153">
        <f t="shared" si="10"/>
        <v>0</v>
      </c>
      <c r="K169" s="154"/>
      <c r="L169" s="155"/>
      <c r="M169" s="156" t="s">
        <v>1</v>
      </c>
      <c r="N169" s="157" t="s">
        <v>40</v>
      </c>
      <c r="O169" s="141">
        <v>0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3" t="s">
        <v>183</v>
      </c>
      <c r="AT169" s="143" t="s">
        <v>158</v>
      </c>
      <c r="AU169" s="143" t="s">
        <v>85</v>
      </c>
      <c r="AY169" s="14" t="s">
        <v>123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4" t="s">
        <v>83</v>
      </c>
      <c r="BK169" s="144">
        <f t="shared" si="19"/>
        <v>0</v>
      </c>
      <c r="BL169" s="14" t="s">
        <v>179</v>
      </c>
      <c r="BM169" s="143" t="s">
        <v>207</v>
      </c>
    </row>
    <row r="170" spans="1:65" s="2" customFormat="1" ht="16.5" customHeight="1">
      <c r="A170" s="163"/>
      <c r="B170" s="132"/>
      <c r="C170" s="221">
        <v>26</v>
      </c>
      <c r="D170" s="221" t="s">
        <v>158</v>
      </c>
      <c r="E170" s="222" t="s">
        <v>225</v>
      </c>
      <c r="F170" s="223" t="s">
        <v>397</v>
      </c>
      <c r="G170" s="224" t="s">
        <v>175</v>
      </c>
      <c r="H170" s="225">
        <v>2</v>
      </c>
      <c r="I170" s="169">
        <v>0</v>
      </c>
      <c r="J170" s="153">
        <f aca="true" t="shared" si="20" ref="J170">ROUND(I170*H170,2)</f>
        <v>0</v>
      </c>
      <c r="K170" s="154"/>
      <c r="L170" s="155"/>
      <c r="M170" s="156"/>
      <c r="N170" s="157"/>
      <c r="O170" s="141"/>
      <c r="P170" s="141"/>
      <c r="Q170" s="141"/>
      <c r="R170" s="141"/>
      <c r="S170" s="141"/>
      <c r="T170" s="142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R170" s="143"/>
      <c r="AT170" s="143"/>
      <c r="AU170" s="143"/>
      <c r="AY170" s="14"/>
      <c r="BE170" s="144"/>
      <c r="BF170" s="144"/>
      <c r="BG170" s="144"/>
      <c r="BH170" s="144"/>
      <c r="BI170" s="144"/>
      <c r="BJ170" s="14"/>
      <c r="BK170" s="144">
        <f t="shared" si="19"/>
        <v>0</v>
      </c>
      <c r="BL170" s="14"/>
      <c r="BM170" s="143"/>
    </row>
    <row r="171" spans="1:65" s="2" customFormat="1" ht="19.5" customHeight="1">
      <c r="A171" s="163"/>
      <c r="B171" s="132"/>
      <c r="C171" s="163"/>
      <c r="D171" s="177" t="s">
        <v>147</v>
      </c>
      <c r="E171" s="178"/>
      <c r="F171" s="172" t="s">
        <v>398</v>
      </c>
      <c r="G171" s="163"/>
      <c r="H171" s="163"/>
      <c r="I171" s="163"/>
      <c r="J171" s="163"/>
      <c r="K171" s="154"/>
      <c r="L171" s="155"/>
      <c r="M171" s="156"/>
      <c r="N171" s="157"/>
      <c r="O171" s="141"/>
      <c r="P171" s="141"/>
      <c r="Q171" s="141"/>
      <c r="R171" s="141"/>
      <c r="S171" s="141"/>
      <c r="T171" s="142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R171" s="143"/>
      <c r="AT171" s="143"/>
      <c r="AU171" s="143"/>
      <c r="AY171" s="14"/>
      <c r="BE171" s="144"/>
      <c r="BF171" s="144"/>
      <c r="BG171" s="144"/>
      <c r="BH171" s="144"/>
      <c r="BI171" s="144"/>
      <c r="BJ171" s="14"/>
      <c r="BK171" s="144"/>
      <c r="BL171" s="14"/>
      <c r="BM171" s="143"/>
    </row>
    <row r="172" spans="1:65" s="2" customFormat="1" ht="16.5" customHeight="1">
      <c r="A172" s="26"/>
      <c r="B172" s="132"/>
      <c r="C172" s="149">
        <v>27</v>
      </c>
      <c r="D172" s="149" t="s">
        <v>158</v>
      </c>
      <c r="E172" s="150" t="s">
        <v>227</v>
      </c>
      <c r="F172" s="151" t="s">
        <v>209</v>
      </c>
      <c r="G172" s="152" t="s">
        <v>175</v>
      </c>
      <c r="H172" s="182">
        <v>4</v>
      </c>
      <c r="I172" s="169">
        <v>0</v>
      </c>
      <c r="J172" s="153">
        <f t="shared" si="10"/>
        <v>0</v>
      </c>
      <c r="K172" s="154"/>
      <c r="L172" s="155"/>
      <c r="M172" s="156" t="s">
        <v>1</v>
      </c>
      <c r="N172" s="157" t="s">
        <v>40</v>
      </c>
      <c r="O172" s="141">
        <v>0</v>
      </c>
      <c r="P172" s="141">
        <f t="shared" si="11"/>
        <v>0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3" t="s">
        <v>183</v>
      </c>
      <c r="AT172" s="143" t="s">
        <v>158</v>
      </c>
      <c r="AU172" s="143" t="s">
        <v>85</v>
      </c>
      <c r="AY172" s="14" t="s">
        <v>123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4" t="s">
        <v>83</v>
      </c>
      <c r="BK172" s="144">
        <f t="shared" si="19"/>
        <v>0</v>
      </c>
      <c r="BL172" s="14" t="s">
        <v>179</v>
      </c>
      <c r="BM172" s="143" t="s">
        <v>210</v>
      </c>
    </row>
    <row r="173" spans="1:65" s="2" customFormat="1" ht="16.5" customHeight="1">
      <c r="A173" s="26"/>
      <c r="B173" s="132"/>
      <c r="C173" s="149">
        <v>28</v>
      </c>
      <c r="D173" s="149" t="s">
        <v>158</v>
      </c>
      <c r="E173" s="150" t="s">
        <v>143</v>
      </c>
      <c r="F173" s="151" t="s">
        <v>212</v>
      </c>
      <c r="G173" s="152" t="s">
        <v>175</v>
      </c>
      <c r="H173" s="182">
        <v>4</v>
      </c>
      <c r="I173" s="169">
        <v>0</v>
      </c>
      <c r="J173" s="153">
        <f t="shared" si="10"/>
        <v>0</v>
      </c>
      <c r="K173" s="154"/>
      <c r="L173" s="155"/>
      <c r="M173" s="156" t="s">
        <v>1</v>
      </c>
      <c r="N173" s="157" t="s">
        <v>40</v>
      </c>
      <c r="O173" s="141">
        <v>0</v>
      </c>
      <c r="P173" s="141">
        <f t="shared" si="11"/>
        <v>0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3" t="s">
        <v>183</v>
      </c>
      <c r="AT173" s="143" t="s">
        <v>158</v>
      </c>
      <c r="AU173" s="143" t="s">
        <v>85</v>
      </c>
      <c r="AY173" s="14" t="s">
        <v>123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4" t="s">
        <v>83</v>
      </c>
      <c r="BK173" s="144">
        <f>ROUND(I173*H173,2)</f>
        <v>0</v>
      </c>
      <c r="BL173" s="14" t="s">
        <v>179</v>
      </c>
      <c r="BM173" s="143" t="s">
        <v>213</v>
      </c>
    </row>
    <row r="174" spans="1:65" s="2" customFormat="1" ht="23.25" customHeight="1">
      <c r="A174" s="26"/>
      <c r="B174" s="132"/>
      <c r="C174" s="149">
        <v>29</v>
      </c>
      <c r="D174" s="149" t="s">
        <v>158</v>
      </c>
      <c r="E174" s="150" t="s">
        <v>149</v>
      </c>
      <c r="F174" s="151" t="s">
        <v>383</v>
      </c>
      <c r="G174" s="152" t="s">
        <v>175</v>
      </c>
      <c r="H174" s="182">
        <v>1</v>
      </c>
      <c r="I174" s="169">
        <v>0</v>
      </c>
      <c r="J174" s="153">
        <f t="shared" si="10"/>
        <v>0</v>
      </c>
      <c r="K174" s="154"/>
      <c r="L174" s="155"/>
      <c r="M174" s="156" t="s">
        <v>1</v>
      </c>
      <c r="N174" s="157" t="s">
        <v>40</v>
      </c>
      <c r="O174" s="141">
        <v>0</v>
      </c>
      <c r="P174" s="141">
        <f t="shared" si="11"/>
        <v>0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3" t="s">
        <v>183</v>
      </c>
      <c r="AT174" s="143" t="s">
        <v>158</v>
      </c>
      <c r="AU174" s="143" t="s">
        <v>85</v>
      </c>
      <c r="AY174" s="14" t="s">
        <v>123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4" t="s">
        <v>83</v>
      </c>
      <c r="BK174" s="144">
        <f t="shared" si="19"/>
        <v>0</v>
      </c>
      <c r="BL174" s="14" t="s">
        <v>179</v>
      </c>
      <c r="BM174" s="143" t="s">
        <v>215</v>
      </c>
    </row>
    <row r="175" spans="1:65" s="2" customFormat="1" ht="16.5" customHeight="1">
      <c r="A175" s="26"/>
      <c r="B175" s="132"/>
      <c r="C175" s="133">
        <v>30</v>
      </c>
      <c r="D175" s="133" t="s">
        <v>126</v>
      </c>
      <c r="E175" s="134" t="s">
        <v>216</v>
      </c>
      <c r="F175" s="135" t="s">
        <v>217</v>
      </c>
      <c r="G175" s="136" t="s">
        <v>175</v>
      </c>
      <c r="H175" s="181">
        <v>1</v>
      </c>
      <c r="I175" s="168">
        <v>0</v>
      </c>
      <c r="J175" s="137">
        <f t="shared" si="10"/>
        <v>0</v>
      </c>
      <c r="K175" s="138"/>
      <c r="L175" s="27"/>
      <c r="M175" s="139" t="s">
        <v>1</v>
      </c>
      <c r="N175" s="140" t="s">
        <v>40</v>
      </c>
      <c r="O175" s="141">
        <v>0.032</v>
      </c>
      <c r="P175" s="141">
        <f t="shared" si="11"/>
        <v>0.032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3" t="s">
        <v>179</v>
      </c>
      <c r="AT175" s="143" t="s">
        <v>126</v>
      </c>
      <c r="AU175" s="143" t="s">
        <v>85</v>
      </c>
      <c r="AY175" s="14" t="s">
        <v>123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4" t="s">
        <v>83</v>
      </c>
      <c r="BK175" s="144">
        <f t="shared" si="19"/>
        <v>0</v>
      </c>
      <c r="BL175" s="14" t="s">
        <v>179</v>
      </c>
      <c r="BM175" s="143" t="s">
        <v>218</v>
      </c>
    </row>
    <row r="176" spans="1:47" s="2" customFormat="1" ht="19.5">
      <c r="A176" s="26"/>
      <c r="B176" s="27"/>
      <c r="C176" s="26"/>
      <c r="D176" s="177" t="s">
        <v>147</v>
      </c>
      <c r="E176" s="178"/>
      <c r="F176" s="172" t="s">
        <v>219</v>
      </c>
      <c r="G176" s="26"/>
      <c r="H176" s="26"/>
      <c r="I176" s="26"/>
      <c r="J176" s="26"/>
      <c r="K176" s="26"/>
      <c r="L176" s="27"/>
      <c r="M176" s="145"/>
      <c r="N176" s="146"/>
      <c r="O176" s="52"/>
      <c r="P176" s="52"/>
      <c r="Q176" s="52"/>
      <c r="R176" s="52"/>
      <c r="S176" s="52"/>
      <c r="T176" s="53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T176" s="14" t="s">
        <v>147</v>
      </c>
      <c r="AU176" s="14" t="s">
        <v>85</v>
      </c>
    </row>
    <row r="177" spans="1:65" s="2" customFormat="1" ht="16.5" customHeight="1">
      <c r="A177" s="163"/>
      <c r="B177" s="132"/>
      <c r="C177" s="226">
        <v>31</v>
      </c>
      <c r="D177" s="226" t="s">
        <v>126</v>
      </c>
      <c r="E177" s="227" t="s">
        <v>403</v>
      </c>
      <c r="F177" s="228" t="s">
        <v>396</v>
      </c>
      <c r="G177" s="229" t="s">
        <v>175</v>
      </c>
      <c r="H177" s="230">
        <v>2</v>
      </c>
      <c r="I177" s="168">
        <v>0</v>
      </c>
      <c r="J177" s="137">
        <f aca="true" t="shared" si="21" ref="J177">ROUND(I177*H177,2)</f>
        <v>0</v>
      </c>
      <c r="K177" s="138"/>
      <c r="L177" s="27"/>
      <c r="M177" s="139" t="s">
        <v>1</v>
      </c>
      <c r="N177" s="140" t="s">
        <v>40</v>
      </c>
      <c r="O177" s="141">
        <v>0.032</v>
      </c>
      <c r="P177" s="141">
        <f aca="true" t="shared" si="22" ref="P177">O177*H177</f>
        <v>0.064</v>
      </c>
      <c r="Q177" s="141">
        <v>0</v>
      </c>
      <c r="R177" s="141">
        <f aca="true" t="shared" si="23" ref="R177">Q177*H177</f>
        <v>0</v>
      </c>
      <c r="S177" s="141">
        <v>0</v>
      </c>
      <c r="T177" s="142">
        <f aca="true" t="shared" si="24" ref="T177">S177*H177</f>
        <v>0</v>
      </c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R177" s="143" t="s">
        <v>179</v>
      </c>
      <c r="AT177" s="143" t="s">
        <v>126</v>
      </c>
      <c r="AU177" s="143" t="s">
        <v>85</v>
      </c>
      <c r="AY177" s="14" t="s">
        <v>123</v>
      </c>
      <c r="BE177" s="144">
        <f aca="true" t="shared" si="25" ref="BE177">IF(N177="základní",J177,0)</f>
        <v>0</v>
      </c>
      <c r="BF177" s="144">
        <f aca="true" t="shared" si="26" ref="BF177">IF(N177="snížená",J177,0)</f>
        <v>0</v>
      </c>
      <c r="BG177" s="144">
        <f aca="true" t="shared" si="27" ref="BG177">IF(N177="zákl. přenesená",J177,0)</f>
        <v>0</v>
      </c>
      <c r="BH177" s="144">
        <f aca="true" t="shared" si="28" ref="BH177">IF(N177="sníž. přenesená",J177,0)</f>
        <v>0</v>
      </c>
      <c r="BI177" s="144">
        <f aca="true" t="shared" si="29" ref="BI177">IF(N177="nulová",J177,0)</f>
        <v>0</v>
      </c>
      <c r="BJ177" s="14" t="s">
        <v>83</v>
      </c>
      <c r="BK177" s="144">
        <f aca="true" t="shared" si="30" ref="BK177">ROUND(I177*H177,2)</f>
        <v>0</v>
      </c>
      <c r="BL177" s="14" t="s">
        <v>179</v>
      </c>
      <c r="BM177" s="143" t="s">
        <v>218</v>
      </c>
    </row>
    <row r="178" spans="1:65" s="2" customFormat="1" ht="28.5" customHeight="1">
      <c r="A178" s="163"/>
      <c r="B178" s="132"/>
      <c r="C178" s="163"/>
      <c r="D178" s="177" t="s">
        <v>147</v>
      </c>
      <c r="E178" s="178"/>
      <c r="F178" s="172" t="s">
        <v>399</v>
      </c>
      <c r="G178" s="163"/>
      <c r="H178" s="163"/>
      <c r="I178" s="163"/>
      <c r="J178" s="163"/>
      <c r="K178" s="154"/>
      <c r="L178" s="155"/>
      <c r="M178" s="156"/>
      <c r="N178" s="157"/>
      <c r="O178" s="141"/>
      <c r="P178" s="141"/>
      <c r="Q178" s="141"/>
      <c r="R178" s="141"/>
      <c r="S178" s="141"/>
      <c r="T178" s="142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R178" s="143"/>
      <c r="AT178" s="143"/>
      <c r="AU178" s="143"/>
      <c r="AY178" s="14"/>
      <c r="BE178" s="144"/>
      <c r="BF178" s="144"/>
      <c r="BG178" s="144"/>
      <c r="BH178" s="144"/>
      <c r="BI178" s="144"/>
      <c r="BJ178" s="14"/>
      <c r="BK178" s="144"/>
      <c r="BL178" s="14"/>
      <c r="BM178" s="143"/>
    </row>
    <row r="179" spans="1:65" s="2" customFormat="1" ht="16.5" customHeight="1">
      <c r="A179" s="26"/>
      <c r="B179" s="132"/>
      <c r="C179" s="149">
        <v>32</v>
      </c>
      <c r="D179" s="149" t="s">
        <v>158</v>
      </c>
      <c r="E179" s="150" t="s">
        <v>151</v>
      </c>
      <c r="F179" s="151" t="s">
        <v>220</v>
      </c>
      <c r="G179" s="152" t="s">
        <v>175</v>
      </c>
      <c r="H179" s="182">
        <v>1</v>
      </c>
      <c r="I179" s="169">
        <v>0</v>
      </c>
      <c r="J179" s="153">
        <f>ROUND(I179*H179,2)</f>
        <v>0</v>
      </c>
      <c r="K179" s="154"/>
      <c r="L179" s="155"/>
      <c r="M179" s="156" t="s">
        <v>1</v>
      </c>
      <c r="N179" s="157" t="s">
        <v>40</v>
      </c>
      <c r="O179" s="141">
        <v>0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3" t="s">
        <v>183</v>
      </c>
      <c r="AT179" s="143" t="s">
        <v>158</v>
      </c>
      <c r="AU179" s="143" t="s">
        <v>85</v>
      </c>
      <c r="AY179" s="14" t="s">
        <v>123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4" t="s">
        <v>83</v>
      </c>
      <c r="BK179" s="144">
        <f>ROUND(I179*H179,2)</f>
        <v>0</v>
      </c>
      <c r="BL179" s="14" t="s">
        <v>179</v>
      </c>
      <c r="BM179" s="143" t="s">
        <v>221</v>
      </c>
    </row>
    <row r="180" spans="1:65" s="2" customFormat="1" ht="16.5" customHeight="1">
      <c r="A180" s="26"/>
      <c r="B180" s="132"/>
      <c r="C180" s="170">
        <v>33</v>
      </c>
      <c r="D180" s="170" t="s">
        <v>126</v>
      </c>
      <c r="E180" s="170" t="s">
        <v>222</v>
      </c>
      <c r="F180" s="170" t="s">
        <v>223</v>
      </c>
      <c r="G180" s="170" t="s">
        <v>175</v>
      </c>
      <c r="H180" s="183">
        <v>5</v>
      </c>
      <c r="I180" s="168">
        <v>0</v>
      </c>
      <c r="J180" s="137">
        <f>ROUND(I180*H180,2)</f>
        <v>0</v>
      </c>
      <c r="K180" s="138"/>
      <c r="L180" s="27"/>
      <c r="M180" s="139" t="s">
        <v>1</v>
      </c>
      <c r="N180" s="140" t="s">
        <v>40</v>
      </c>
      <c r="O180" s="141">
        <v>0.016</v>
      </c>
      <c r="P180" s="141">
        <f>O180*H180</f>
        <v>0.08</v>
      </c>
      <c r="Q180" s="141">
        <v>0</v>
      </c>
      <c r="R180" s="141">
        <f>Q180*H180</f>
        <v>0</v>
      </c>
      <c r="S180" s="141">
        <v>0</v>
      </c>
      <c r="T180" s="142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3" t="s">
        <v>179</v>
      </c>
      <c r="AT180" s="143" t="s">
        <v>126</v>
      </c>
      <c r="AU180" s="143" t="s">
        <v>85</v>
      </c>
      <c r="AY180" s="14" t="s">
        <v>123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4" t="s">
        <v>83</v>
      </c>
      <c r="BK180" s="144">
        <f>ROUND(I180*H180,2)</f>
        <v>0</v>
      </c>
      <c r="BL180" s="14" t="s">
        <v>179</v>
      </c>
      <c r="BM180" s="143" t="s">
        <v>224</v>
      </c>
    </row>
    <row r="181" spans="1:65" s="2" customFormat="1" ht="16.5" customHeight="1">
      <c r="A181" s="26"/>
      <c r="B181" s="132"/>
      <c r="C181" s="170">
        <v>34</v>
      </c>
      <c r="D181" s="170" t="s">
        <v>158</v>
      </c>
      <c r="E181" s="170" t="s">
        <v>335</v>
      </c>
      <c r="F181" s="170" t="s">
        <v>395</v>
      </c>
      <c r="G181" s="170" t="s">
        <v>175</v>
      </c>
      <c r="H181" s="183">
        <v>2</v>
      </c>
      <c r="I181" s="169">
        <v>0</v>
      </c>
      <c r="J181" s="153">
        <f>ROUND(I181*H181,2)</f>
        <v>0</v>
      </c>
      <c r="K181" s="154"/>
      <c r="L181" s="155"/>
      <c r="M181" s="156" t="s">
        <v>1</v>
      </c>
      <c r="N181" s="157" t="s">
        <v>40</v>
      </c>
      <c r="O181" s="141">
        <v>0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3" t="s">
        <v>183</v>
      </c>
      <c r="AT181" s="143" t="s">
        <v>158</v>
      </c>
      <c r="AU181" s="143" t="s">
        <v>85</v>
      </c>
      <c r="AY181" s="14" t="s">
        <v>123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4" t="s">
        <v>83</v>
      </c>
      <c r="BK181" s="144">
        <f>ROUND(I181*H181,2)</f>
        <v>0</v>
      </c>
      <c r="BL181" s="14" t="s">
        <v>179</v>
      </c>
      <c r="BM181" s="143" t="s">
        <v>226</v>
      </c>
    </row>
    <row r="182" spans="1:65" s="2" customFormat="1" ht="16.5" customHeight="1">
      <c r="A182" s="26"/>
      <c r="B182" s="132"/>
      <c r="C182" s="149">
        <v>35</v>
      </c>
      <c r="D182" s="149" t="s">
        <v>158</v>
      </c>
      <c r="E182" s="150" t="s">
        <v>407</v>
      </c>
      <c r="F182" s="151" t="s">
        <v>228</v>
      </c>
      <c r="G182" s="152" t="s">
        <v>175</v>
      </c>
      <c r="H182" s="182">
        <v>3</v>
      </c>
      <c r="I182" s="169">
        <v>0</v>
      </c>
      <c r="J182" s="153">
        <f>ROUND(I182*H182,2)</f>
        <v>0</v>
      </c>
      <c r="K182" s="154"/>
      <c r="L182" s="155"/>
      <c r="M182" s="156" t="s">
        <v>1</v>
      </c>
      <c r="N182" s="157" t="s">
        <v>40</v>
      </c>
      <c r="O182" s="141">
        <v>0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3" t="s">
        <v>183</v>
      </c>
      <c r="AT182" s="143" t="s">
        <v>158</v>
      </c>
      <c r="AU182" s="143" t="s">
        <v>85</v>
      </c>
      <c r="AY182" s="14" t="s">
        <v>123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4" t="s">
        <v>83</v>
      </c>
      <c r="BK182" s="144">
        <f>ROUND(I182*H182,2)</f>
        <v>0</v>
      </c>
      <c r="BL182" s="14" t="s">
        <v>179</v>
      </c>
      <c r="BM182" s="143" t="s">
        <v>229</v>
      </c>
    </row>
    <row r="183" spans="1:65" s="2" customFormat="1" ht="27" customHeight="1">
      <c r="A183" s="26"/>
      <c r="B183" s="132"/>
      <c r="C183" s="133">
        <v>36</v>
      </c>
      <c r="D183" s="133" t="s">
        <v>126</v>
      </c>
      <c r="E183" s="134" t="s">
        <v>230</v>
      </c>
      <c r="F183" s="135" t="s">
        <v>231</v>
      </c>
      <c r="G183" s="136" t="s">
        <v>175</v>
      </c>
      <c r="H183" s="181">
        <v>2</v>
      </c>
      <c r="I183" s="168">
        <v>0</v>
      </c>
      <c r="J183" s="137">
        <f>ROUND(I183*H183,2)</f>
        <v>0</v>
      </c>
      <c r="K183" s="138"/>
      <c r="L183" s="27"/>
      <c r="M183" s="139" t="s">
        <v>1</v>
      </c>
      <c r="N183" s="140" t="s">
        <v>40</v>
      </c>
      <c r="O183" s="141">
        <v>31.842</v>
      </c>
      <c r="P183" s="141">
        <f>O183*H183</f>
        <v>63.684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3" t="s">
        <v>130</v>
      </c>
      <c r="AT183" s="143" t="s">
        <v>126</v>
      </c>
      <c r="AU183" s="143" t="s">
        <v>85</v>
      </c>
      <c r="AY183" s="14" t="s">
        <v>123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4" t="s">
        <v>83</v>
      </c>
      <c r="BK183" s="144">
        <f>ROUND(I183*H183,2)</f>
        <v>0</v>
      </c>
      <c r="BL183" s="14" t="s">
        <v>130</v>
      </c>
      <c r="BM183" s="143" t="s">
        <v>232</v>
      </c>
    </row>
    <row r="184" spans="1:47" s="2" customFormat="1" ht="39">
      <c r="A184" s="26"/>
      <c r="B184" s="27"/>
      <c r="C184" s="26"/>
      <c r="D184" s="177" t="s">
        <v>147</v>
      </c>
      <c r="E184" s="178"/>
      <c r="F184" s="172" t="s">
        <v>233</v>
      </c>
      <c r="G184" s="26"/>
      <c r="H184" s="26"/>
      <c r="I184" s="26"/>
      <c r="J184" s="26"/>
      <c r="K184" s="26"/>
      <c r="L184" s="27"/>
      <c r="M184" s="145"/>
      <c r="N184" s="146"/>
      <c r="O184" s="52"/>
      <c r="P184" s="52"/>
      <c r="Q184" s="52"/>
      <c r="R184" s="52"/>
      <c r="S184" s="52"/>
      <c r="T184" s="53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T184" s="14" t="s">
        <v>147</v>
      </c>
      <c r="AU184" s="14" t="s">
        <v>85</v>
      </c>
    </row>
    <row r="185" spans="2:63" s="12" customFormat="1" ht="25.9" customHeight="1">
      <c r="B185" s="122"/>
      <c r="D185" s="123" t="s">
        <v>74</v>
      </c>
      <c r="E185" s="124" t="s">
        <v>158</v>
      </c>
      <c r="F185" s="124" t="s">
        <v>234</v>
      </c>
      <c r="J185" s="125">
        <f>BK185</f>
        <v>0</v>
      </c>
      <c r="L185" s="122"/>
      <c r="M185" s="126"/>
      <c r="N185" s="127"/>
      <c r="O185" s="127"/>
      <c r="P185" s="128">
        <f>P186+P194+P201</f>
        <v>492.77029999999996</v>
      </c>
      <c r="Q185" s="127"/>
      <c r="R185" s="128">
        <f>R186+R194+R201</f>
        <v>35.5891018</v>
      </c>
      <c r="S185" s="127"/>
      <c r="T185" s="129">
        <f>T186+T194+T201</f>
        <v>0</v>
      </c>
      <c r="AR185" s="123" t="s">
        <v>235</v>
      </c>
      <c r="AT185" s="130" t="s">
        <v>74</v>
      </c>
      <c r="AU185" s="130" t="s">
        <v>75</v>
      </c>
      <c r="AY185" s="123" t="s">
        <v>123</v>
      </c>
      <c r="BK185" s="131">
        <f>BK186+BK194+BK201</f>
        <v>0</v>
      </c>
    </row>
    <row r="186" spans="2:63" s="12" customFormat="1" ht="22.9" customHeight="1">
      <c r="B186" s="122"/>
      <c r="D186" s="123" t="s">
        <v>74</v>
      </c>
      <c r="E186" s="147" t="s">
        <v>236</v>
      </c>
      <c r="F186" s="147" t="s">
        <v>237</v>
      </c>
      <c r="J186" s="148">
        <f>BK186</f>
        <v>0</v>
      </c>
      <c r="L186" s="122"/>
      <c r="M186" s="126"/>
      <c r="N186" s="127"/>
      <c r="O186" s="127"/>
      <c r="P186" s="128">
        <f>SUM(P187:P193)</f>
        <v>15.48</v>
      </c>
      <c r="Q186" s="127"/>
      <c r="R186" s="128">
        <f>SUM(R187:R193)</f>
        <v>0.0958</v>
      </c>
      <c r="S186" s="127"/>
      <c r="T186" s="129">
        <f>SUM(T187:T193)</f>
        <v>0</v>
      </c>
      <c r="AR186" s="123" t="s">
        <v>235</v>
      </c>
      <c r="AT186" s="130" t="s">
        <v>74</v>
      </c>
      <c r="AU186" s="130" t="s">
        <v>83</v>
      </c>
      <c r="AY186" s="123" t="s">
        <v>123</v>
      </c>
      <c r="BK186" s="131">
        <f>SUM(BK187:BK193)</f>
        <v>0</v>
      </c>
    </row>
    <row r="187" spans="1:65" s="2" customFormat="1" ht="39" customHeight="1">
      <c r="A187" s="26"/>
      <c r="B187" s="132"/>
      <c r="C187" s="133">
        <v>37</v>
      </c>
      <c r="D187" s="133" t="s">
        <v>126</v>
      </c>
      <c r="E187" s="134" t="s">
        <v>238</v>
      </c>
      <c r="F187" s="135" t="s">
        <v>239</v>
      </c>
      <c r="G187" s="136" t="s">
        <v>145</v>
      </c>
      <c r="H187" s="181">
        <v>80</v>
      </c>
      <c r="I187" s="137">
        <v>0</v>
      </c>
      <c r="J187" s="137">
        <f aca="true" t="shared" si="31" ref="J187:J193">ROUND(I187*H187,2)</f>
        <v>0</v>
      </c>
      <c r="K187" s="138"/>
      <c r="L187" s="27"/>
      <c r="M187" s="139" t="s">
        <v>1</v>
      </c>
      <c r="N187" s="140" t="s">
        <v>40</v>
      </c>
      <c r="O187" s="141">
        <v>0.14</v>
      </c>
      <c r="P187" s="141">
        <f aca="true" t="shared" si="32" ref="P187:P193">O187*H187</f>
        <v>11.200000000000001</v>
      </c>
      <c r="Q187" s="141">
        <v>0</v>
      </c>
      <c r="R187" s="141">
        <f aca="true" t="shared" si="33" ref="R187:R193">Q187*H187</f>
        <v>0</v>
      </c>
      <c r="S187" s="141">
        <v>0</v>
      </c>
      <c r="T187" s="142">
        <f aca="true" t="shared" si="34" ref="T187:T193"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3" t="s">
        <v>240</v>
      </c>
      <c r="AT187" s="143" t="s">
        <v>126</v>
      </c>
      <c r="AU187" s="143" t="s">
        <v>85</v>
      </c>
      <c r="AY187" s="14" t="s">
        <v>123</v>
      </c>
      <c r="BE187" s="144">
        <f aca="true" t="shared" si="35" ref="BE187:BE193">IF(N187="základní",J187,0)</f>
        <v>0</v>
      </c>
      <c r="BF187" s="144">
        <f aca="true" t="shared" si="36" ref="BF187:BF193">IF(N187="snížená",J187,0)</f>
        <v>0</v>
      </c>
      <c r="BG187" s="144">
        <f aca="true" t="shared" si="37" ref="BG187:BG193">IF(N187="zákl. přenesená",J187,0)</f>
        <v>0</v>
      </c>
      <c r="BH187" s="144">
        <f aca="true" t="shared" si="38" ref="BH187:BH193">IF(N187="sníž. přenesená",J187,0)</f>
        <v>0</v>
      </c>
      <c r="BI187" s="144">
        <f aca="true" t="shared" si="39" ref="BI187:BI193">IF(N187="nulová",J187,0)</f>
        <v>0</v>
      </c>
      <c r="BJ187" s="14" t="s">
        <v>83</v>
      </c>
      <c r="BK187" s="144">
        <f aca="true" t="shared" si="40" ref="BK187:BK193">ROUND(I187*H187,2)</f>
        <v>0</v>
      </c>
      <c r="BL187" s="14" t="s">
        <v>240</v>
      </c>
      <c r="BM187" s="143" t="s">
        <v>241</v>
      </c>
    </row>
    <row r="188" spans="1:65" s="2" customFormat="1" ht="16.5" customHeight="1">
      <c r="A188" s="26"/>
      <c r="B188" s="132"/>
      <c r="C188" s="149">
        <v>38</v>
      </c>
      <c r="D188" s="149" t="s">
        <v>158</v>
      </c>
      <c r="E188" s="150" t="s">
        <v>242</v>
      </c>
      <c r="F188" s="151" t="s">
        <v>380</v>
      </c>
      <c r="G188" s="152" t="s">
        <v>243</v>
      </c>
      <c r="H188" s="182">
        <v>90</v>
      </c>
      <c r="I188" s="169">
        <v>0</v>
      </c>
      <c r="J188" s="153">
        <f t="shared" si="31"/>
        <v>0</v>
      </c>
      <c r="K188" s="154"/>
      <c r="L188" s="155"/>
      <c r="M188" s="156" t="s">
        <v>1</v>
      </c>
      <c r="N188" s="157" t="s">
        <v>40</v>
      </c>
      <c r="O188" s="141">
        <v>0</v>
      </c>
      <c r="P188" s="141">
        <f t="shared" si="32"/>
        <v>0</v>
      </c>
      <c r="Q188" s="141">
        <v>0.001</v>
      </c>
      <c r="R188" s="141">
        <f t="shared" si="33"/>
        <v>0.09</v>
      </c>
      <c r="S188" s="141">
        <v>0</v>
      </c>
      <c r="T188" s="142">
        <f t="shared" si="34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3" t="s">
        <v>244</v>
      </c>
      <c r="AT188" s="143" t="s">
        <v>158</v>
      </c>
      <c r="AU188" s="143" t="s">
        <v>85</v>
      </c>
      <c r="AY188" s="14" t="s">
        <v>123</v>
      </c>
      <c r="BE188" s="144">
        <f t="shared" si="35"/>
        <v>0</v>
      </c>
      <c r="BF188" s="144">
        <f t="shared" si="36"/>
        <v>0</v>
      </c>
      <c r="BG188" s="144">
        <f t="shared" si="37"/>
        <v>0</v>
      </c>
      <c r="BH188" s="144">
        <f t="shared" si="38"/>
        <v>0</v>
      </c>
      <c r="BI188" s="144">
        <f t="shared" si="39"/>
        <v>0</v>
      </c>
      <c r="BJ188" s="14" t="s">
        <v>83</v>
      </c>
      <c r="BK188" s="144">
        <f t="shared" si="40"/>
        <v>0</v>
      </c>
      <c r="BL188" s="14" t="s">
        <v>244</v>
      </c>
      <c r="BM188" s="143" t="s">
        <v>245</v>
      </c>
    </row>
    <row r="189" spans="1:65" s="2" customFormat="1" ht="16.5" customHeight="1">
      <c r="A189" s="26"/>
      <c r="B189" s="132"/>
      <c r="C189" s="133">
        <v>39</v>
      </c>
      <c r="D189" s="133" t="s">
        <v>126</v>
      </c>
      <c r="E189" s="134" t="s">
        <v>246</v>
      </c>
      <c r="F189" s="135" t="s">
        <v>247</v>
      </c>
      <c r="G189" s="136" t="s">
        <v>175</v>
      </c>
      <c r="H189" s="181">
        <v>10</v>
      </c>
      <c r="I189" s="168">
        <v>0</v>
      </c>
      <c r="J189" s="137">
        <f t="shared" si="31"/>
        <v>0</v>
      </c>
      <c r="K189" s="138"/>
      <c r="L189" s="27"/>
      <c r="M189" s="139" t="s">
        <v>1</v>
      </c>
      <c r="N189" s="140" t="s">
        <v>40</v>
      </c>
      <c r="O189" s="141">
        <v>0.252</v>
      </c>
      <c r="P189" s="141">
        <f t="shared" si="32"/>
        <v>2.52</v>
      </c>
      <c r="Q189" s="141">
        <v>0</v>
      </c>
      <c r="R189" s="141">
        <f t="shared" si="33"/>
        <v>0</v>
      </c>
      <c r="S189" s="141">
        <v>0</v>
      </c>
      <c r="T189" s="142">
        <f t="shared" si="34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3" t="s">
        <v>240</v>
      </c>
      <c r="AT189" s="143" t="s">
        <v>126</v>
      </c>
      <c r="AU189" s="143" t="s">
        <v>85</v>
      </c>
      <c r="AY189" s="14" t="s">
        <v>123</v>
      </c>
      <c r="BE189" s="144">
        <f t="shared" si="35"/>
        <v>0</v>
      </c>
      <c r="BF189" s="144">
        <f t="shared" si="36"/>
        <v>0</v>
      </c>
      <c r="BG189" s="144">
        <f t="shared" si="37"/>
        <v>0</v>
      </c>
      <c r="BH189" s="144">
        <f t="shared" si="38"/>
        <v>0</v>
      </c>
      <c r="BI189" s="144">
        <f t="shared" si="39"/>
        <v>0</v>
      </c>
      <c r="BJ189" s="14" t="s">
        <v>83</v>
      </c>
      <c r="BK189" s="144">
        <f t="shared" si="40"/>
        <v>0</v>
      </c>
      <c r="BL189" s="14" t="s">
        <v>240</v>
      </c>
      <c r="BM189" s="143" t="s">
        <v>248</v>
      </c>
    </row>
    <row r="190" spans="1:65" s="2" customFormat="1" ht="16.5" customHeight="1">
      <c r="A190" s="26"/>
      <c r="B190" s="132"/>
      <c r="C190" s="149">
        <v>40</v>
      </c>
      <c r="D190" s="149" t="s">
        <v>158</v>
      </c>
      <c r="E190" s="150" t="s">
        <v>249</v>
      </c>
      <c r="F190" s="151" t="s">
        <v>250</v>
      </c>
      <c r="G190" s="152" t="s">
        <v>175</v>
      </c>
      <c r="H190" s="182">
        <v>10</v>
      </c>
      <c r="I190" s="169">
        <v>0</v>
      </c>
      <c r="J190" s="153">
        <f t="shared" si="31"/>
        <v>0</v>
      </c>
      <c r="K190" s="154"/>
      <c r="L190" s="155"/>
      <c r="M190" s="156" t="s">
        <v>1</v>
      </c>
      <c r="N190" s="157" t="s">
        <v>40</v>
      </c>
      <c r="O190" s="141">
        <v>0</v>
      </c>
      <c r="P190" s="141">
        <f t="shared" si="32"/>
        <v>0</v>
      </c>
      <c r="Q190" s="141">
        <v>0.00023</v>
      </c>
      <c r="R190" s="141">
        <f t="shared" si="33"/>
        <v>0.0023</v>
      </c>
      <c r="S190" s="141">
        <v>0</v>
      </c>
      <c r="T190" s="142">
        <f t="shared" si="34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3" t="s">
        <v>244</v>
      </c>
      <c r="AT190" s="143" t="s">
        <v>158</v>
      </c>
      <c r="AU190" s="143" t="s">
        <v>85</v>
      </c>
      <c r="AY190" s="14" t="s">
        <v>123</v>
      </c>
      <c r="BE190" s="144">
        <f t="shared" si="35"/>
        <v>0</v>
      </c>
      <c r="BF190" s="144">
        <f t="shared" si="36"/>
        <v>0</v>
      </c>
      <c r="BG190" s="144">
        <f t="shared" si="37"/>
        <v>0</v>
      </c>
      <c r="BH190" s="144">
        <f t="shared" si="38"/>
        <v>0</v>
      </c>
      <c r="BI190" s="144">
        <f t="shared" si="39"/>
        <v>0</v>
      </c>
      <c r="BJ190" s="14" t="s">
        <v>83</v>
      </c>
      <c r="BK190" s="144">
        <f t="shared" si="40"/>
        <v>0</v>
      </c>
      <c r="BL190" s="14" t="s">
        <v>244</v>
      </c>
      <c r="BM190" s="143" t="s">
        <v>251</v>
      </c>
    </row>
    <row r="191" spans="1:65" s="2" customFormat="1" ht="16.5" customHeight="1">
      <c r="A191" s="26"/>
      <c r="B191" s="132"/>
      <c r="C191" s="133">
        <v>41</v>
      </c>
      <c r="D191" s="133" t="s">
        <v>126</v>
      </c>
      <c r="E191" s="134" t="s">
        <v>252</v>
      </c>
      <c r="F191" s="135" t="s">
        <v>253</v>
      </c>
      <c r="G191" s="136" t="s">
        <v>175</v>
      </c>
      <c r="H191" s="181">
        <v>5</v>
      </c>
      <c r="I191" s="168">
        <v>0</v>
      </c>
      <c r="J191" s="137">
        <f t="shared" si="31"/>
        <v>0</v>
      </c>
      <c r="K191" s="138"/>
      <c r="L191" s="27"/>
      <c r="M191" s="139" t="s">
        <v>1</v>
      </c>
      <c r="N191" s="140" t="s">
        <v>40</v>
      </c>
      <c r="O191" s="141">
        <v>0.352</v>
      </c>
      <c r="P191" s="141">
        <f t="shared" si="32"/>
        <v>1.7599999999999998</v>
      </c>
      <c r="Q191" s="141">
        <v>0</v>
      </c>
      <c r="R191" s="141">
        <f t="shared" si="33"/>
        <v>0</v>
      </c>
      <c r="S191" s="141">
        <v>0</v>
      </c>
      <c r="T191" s="142">
        <f t="shared" si="34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3" t="s">
        <v>240</v>
      </c>
      <c r="AT191" s="143" t="s">
        <v>126</v>
      </c>
      <c r="AU191" s="143" t="s">
        <v>85</v>
      </c>
      <c r="AY191" s="14" t="s">
        <v>123</v>
      </c>
      <c r="BE191" s="144">
        <f t="shared" si="35"/>
        <v>0</v>
      </c>
      <c r="BF191" s="144">
        <f t="shared" si="36"/>
        <v>0</v>
      </c>
      <c r="BG191" s="144">
        <f t="shared" si="37"/>
        <v>0</v>
      </c>
      <c r="BH191" s="144">
        <f t="shared" si="38"/>
        <v>0</v>
      </c>
      <c r="BI191" s="144">
        <f t="shared" si="39"/>
        <v>0</v>
      </c>
      <c r="BJ191" s="14" t="s">
        <v>83</v>
      </c>
      <c r="BK191" s="144">
        <f t="shared" si="40"/>
        <v>0</v>
      </c>
      <c r="BL191" s="14" t="s">
        <v>240</v>
      </c>
      <c r="BM191" s="143" t="s">
        <v>254</v>
      </c>
    </row>
    <row r="192" spans="1:65" s="2" customFormat="1" ht="27" customHeight="1">
      <c r="A192" s="26"/>
      <c r="B192" s="132"/>
      <c r="C192" s="149">
        <v>42</v>
      </c>
      <c r="D192" s="149" t="s">
        <v>158</v>
      </c>
      <c r="E192" s="150" t="s">
        <v>255</v>
      </c>
      <c r="F192" s="151" t="s">
        <v>256</v>
      </c>
      <c r="G192" s="152" t="s">
        <v>175</v>
      </c>
      <c r="H192" s="182">
        <v>5</v>
      </c>
      <c r="I192" s="169">
        <v>0</v>
      </c>
      <c r="J192" s="153">
        <f t="shared" si="31"/>
        <v>0</v>
      </c>
      <c r="K192" s="154"/>
      <c r="L192" s="155"/>
      <c r="M192" s="156" t="s">
        <v>1</v>
      </c>
      <c r="N192" s="157" t="s">
        <v>40</v>
      </c>
      <c r="O192" s="141">
        <v>0</v>
      </c>
      <c r="P192" s="141">
        <f t="shared" si="32"/>
        <v>0</v>
      </c>
      <c r="Q192" s="141">
        <v>0.0007</v>
      </c>
      <c r="R192" s="141">
        <f t="shared" si="33"/>
        <v>0.0035</v>
      </c>
      <c r="S192" s="141">
        <v>0</v>
      </c>
      <c r="T192" s="142">
        <f t="shared" si="34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3" t="s">
        <v>244</v>
      </c>
      <c r="AT192" s="143" t="s">
        <v>158</v>
      </c>
      <c r="AU192" s="143" t="s">
        <v>85</v>
      </c>
      <c r="AY192" s="14" t="s">
        <v>123</v>
      </c>
      <c r="BE192" s="144">
        <f t="shared" si="35"/>
        <v>0</v>
      </c>
      <c r="BF192" s="144">
        <f t="shared" si="36"/>
        <v>0</v>
      </c>
      <c r="BG192" s="144">
        <f t="shared" si="37"/>
        <v>0</v>
      </c>
      <c r="BH192" s="144">
        <f t="shared" si="38"/>
        <v>0</v>
      </c>
      <c r="BI192" s="144">
        <f t="shared" si="39"/>
        <v>0</v>
      </c>
      <c r="BJ192" s="14" t="s">
        <v>83</v>
      </c>
      <c r="BK192" s="144">
        <f t="shared" si="40"/>
        <v>0</v>
      </c>
      <c r="BL192" s="14" t="s">
        <v>244</v>
      </c>
      <c r="BM192" s="143" t="s">
        <v>257</v>
      </c>
    </row>
    <row r="193" spans="1:65" s="2" customFormat="1" ht="16.5" customHeight="1">
      <c r="A193" s="26"/>
      <c r="B193" s="132"/>
      <c r="C193" s="133">
        <v>43</v>
      </c>
      <c r="D193" s="133" t="s">
        <v>126</v>
      </c>
      <c r="E193" s="134" t="s">
        <v>258</v>
      </c>
      <c r="F193" s="135" t="s">
        <v>259</v>
      </c>
      <c r="G193" s="136" t="s">
        <v>129</v>
      </c>
      <c r="H193" s="181">
        <v>1</v>
      </c>
      <c r="I193" s="168">
        <v>0</v>
      </c>
      <c r="J193" s="137">
        <f t="shared" si="31"/>
        <v>0</v>
      </c>
      <c r="K193" s="138"/>
      <c r="L193" s="27"/>
      <c r="M193" s="139" t="s">
        <v>1</v>
      </c>
      <c r="N193" s="140" t="s">
        <v>40</v>
      </c>
      <c r="O193" s="141">
        <v>0</v>
      </c>
      <c r="P193" s="141">
        <f t="shared" si="32"/>
        <v>0</v>
      </c>
      <c r="Q193" s="141">
        <v>0</v>
      </c>
      <c r="R193" s="141">
        <f t="shared" si="33"/>
        <v>0</v>
      </c>
      <c r="S193" s="141">
        <v>0</v>
      </c>
      <c r="T193" s="142">
        <f t="shared" si="34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3" t="s">
        <v>240</v>
      </c>
      <c r="AT193" s="143" t="s">
        <v>126</v>
      </c>
      <c r="AU193" s="143" t="s">
        <v>85</v>
      </c>
      <c r="AY193" s="14" t="s">
        <v>123</v>
      </c>
      <c r="BE193" s="144">
        <f t="shared" si="35"/>
        <v>0</v>
      </c>
      <c r="BF193" s="144">
        <f t="shared" si="36"/>
        <v>0</v>
      </c>
      <c r="BG193" s="144">
        <f t="shared" si="37"/>
        <v>0</v>
      </c>
      <c r="BH193" s="144">
        <f t="shared" si="38"/>
        <v>0</v>
      </c>
      <c r="BI193" s="144">
        <f t="shared" si="39"/>
        <v>0</v>
      </c>
      <c r="BJ193" s="14" t="s">
        <v>83</v>
      </c>
      <c r="BK193" s="144">
        <f t="shared" si="40"/>
        <v>0</v>
      </c>
      <c r="BL193" s="14" t="s">
        <v>240</v>
      </c>
      <c r="BM193" s="143" t="s">
        <v>260</v>
      </c>
    </row>
    <row r="194" spans="2:63" s="12" customFormat="1" ht="22.9" customHeight="1">
      <c r="B194" s="122"/>
      <c r="D194" s="123" t="s">
        <v>74</v>
      </c>
      <c r="E194" s="147" t="s">
        <v>261</v>
      </c>
      <c r="F194" s="147" t="s">
        <v>262</v>
      </c>
      <c r="J194" s="148">
        <f>BK194</f>
        <v>0</v>
      </c>
      <c r="L194" s="122"/>
      <c r="M194" s="126"/>
      <c r="N194" s="127"/>
      <c r="O194" s="127"/>
      <c r="P194" s="128">
        <f>SUM(P195:P200)</f>
        <v>1.16</v>
      </c>
      <c r="Q194" s="127"/>
      <c r="R194" s="128">
        <f>SUM(R195:R200)</f>
        <v>0.0136</v>
      </c>
      <c r="S194" s="127"/>
      <c r="T194" s="129">
        <f>SUM(T195:T200)</f>
        <v>0</v>
      </c>
      <c r="AR194" s="123" t="s">
        <v>235</v>
      </c>
      <c r="AT194" s="130" t="s">
        <v>74</v>
      </c>
      <c r="AU194" s="130" t="s">
        <v>83</v>
      </c>
      <c r="AY194" s="123" t="s">
        <v>123</v>
      </c>
      <c r="BK194" s="131">
        <f>SUM(BK195:BK200)</f>
        <v>0</v>
      </c>
    </row>
    <row r="195" spans="1:65" s="2" customFormat="1" ht="16.5" customHeight="1">
      <c r="A195" s="26"/>
      <c r="B195" s="132"/>
      <c r="C195" s="133">
        <v>44</v>
      </c>
      <c r="D195" s="133" t="s">
        <v>126</v>
      </c>
      <c r="E195" s="134" t="s">
        <v>263</v>
      </c>
      <c r="F195" s="135" t="s">
        <v>264</v>
      </c>
      <c r="G195" s="136" t="s">
        <v>175</v>
      </c>
      <c r="H195" s="181">
        <v>1</v>
      </c>
      <c r="I195" s="168">
        <v>0</v>
      </c>
      <c r="J195" s="137">
        <f aca="true" t="shared" si="41" ref="J195:J200">ROUND(I195*H195,2)</f>
        <v>0</v>
      </c>
      <c r="K195" s="138"/>
      <c r="L195" s="27"/>
      <c r="M195" s="139" t="s">
        <v>1</v>
      </c>
      <c r="N195" s="140" t="s">
        <v>40</v>
      </c>
      <c r="O195" s="141">
        <v>1.16</v>
      </c>
      <c r="P195" s="141">
        <f aca="true" t="shared" si="42" ref="P195:P200">O195*H195</f>
        <v>1.16</v>
      </c>
      <c r="Q195" s="141">
        <v>0.0136</v>
      </c>
      <c r="R195" s="141">
        <f aca="true" t="shared" si="43" ref="R195:R200">Q195*H195</f>
        <v>0.0136</v>
      </c>
      <c r="S195" s="141">
        <v>0</v>
      </c>
      <c r="T195" s="142">
        <f aca="true" t="shared" si="44" ref="T195:T200"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3" t="s">
        <v>240</v>
      </c>
      <c r="AT195" s="143" t="s">
        <v>126</v>
      </c>
      <c r="AU195" s="143" t="s">
        <v>85</v>
      </c>
      <c r="AY195" s="14" t="s">
        <v>123</v>
      </c>
      <c r="BE195" s="144">
        <f aca="true" t="shared" si="45" ref="BE195:BE200">IF(N195="základní",J195,0)</f>
        <v>0</v>
      </c>
      <c r="BF195" s="144">
        <f aca="true" t="shared" si="46" ref="BF195:BF200">IF(N195="snížená",J195,0)</f>
        <v>0</v>
      </c>
      <c r="BG195" s="144">
        <f aca="true" t="shared" si="47" ref="BG195:BG200">IF(N195="zákl. přenesená",J195,0)</f>
        <v>0</v>
      </c>
      <c r="BH195" s="144">
        <f aca="true" t="shared" si="48" ref="BH195:BH200">IF(N195="sníž. přenesená",J195,0)</f>
        <v>0</v>
      </c>
      <c r="BI195" s="144">
        <f aca="true" t="shared" si="49" ref="BI195:BI200">IF(N195="nulová",J195,0)</f>
        <v>0</v>
      </c>
      <c r="BJ195" s="14" t="s">
        <v>83</v>
      </c>
      <c r="BK195" s="144">
        <f aca="true" t="shared" si="50" ref="BK195:BK200">ROUND(I195*H195,2)</f>
        <v>0</v>
      </c>
      <c r="BL195" s="14" t="s">
        <v>240</v>
      </c>
      <c r="BM195" s="143" t="s">
        <v>265</v>
      </c>
    </row>
    <row r="196" spans="1:65" s="2" customFormat="1" ht="16.5" customHeight="1">
      <c r="A196" s="26"/>
      <c r="B196" s="132"/>
      <c r="C196" s="149">
        <v>45</v>
      </c>
      <c r="D196" s="149" t="s">
        <v>158</v>
      </c>
      <c r="E196" s="150" t="s">
        <v>408</v>
      </c>
      <c r="F196" s="151" t="s">
        <v>267</v>
      </c>
      <c r="G196" s="152" t="s">
        <v>175</v>
      </c>
      <c r="H196" s="182">
        <v>3</v>
      </c>
      <c r="I196" s="169">
        <v>0</v>
      </c>
      <c r="J196" s="153">
        <f t="shared" si="41"/>
        <v>0</v>
      </c>
      <c r="K196" s="154"/>
      <c r="L196" s="155"/>
      <c r="M196" s="156" t="s">
        <v>1</v>
      </c>
      <c r="N196" s="157" t="s">
        <v>40</v>
      </c>
      <c r="O196" s="141">
        <v>0</v>
      </c>
      <c r="P196" s="141">
        <f t="shared" si="42"/>
        <v>0</v>
      </c>
      <c r="Q196" s="141">
        <v>0</v>
      </c>
      <c r="R196" s="141">
        <f t="shared" si="43"/>
        <v>0</v>
      </c>
      <c r="S196" s="141">
        <v>0</v>
      </c>
      <c r="T196" s="142">
        <f t="shared" si="44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3" t="s">
        <v>268</v>
      </c>
      <c r="AT196" s="143" t="s">
        <v>158</v>
      </c>
      <c r="AU196" s="143" t="s">
        <v>85</v>
      </c>
      <c r="AY196" s="14" t="s">
        <v>123</v>
      </c>
      <c r="BE196" s="144">
        <f t="shared" si="45"/>
        <v>0</v>
      </c>
      <c r="BF196" s="144">
        <f t="shared" si="46"/>
        <v>0</v>
      </c>
      <c r="BG196" s="144">
        <f t="shared" si="47"/>
        <v>0</v>
      </c>
      <c r="BH196" s="144">
        <f t="shared" si="48"/>
        <v>0</v>
      </c>
      <c r="BI196" s="144">
        <f t="shared" si="49"/>
        <v>0</v>
      </c>
      <c r="BJ196" s="14" t="s">
        <v>83</v>
      </c>
      <c r="BK196" s="144">
        <f t="shared" si="50"/>
        <v>0</v>
      </c>
      <c r="BL196" s="14" t="s">
        <v>240</v>
      </c>
      <c r="BM196" s="143" t="s">
        <v>269</v>
      </c>
    </row>
    <row r="197" spans="1:65" s="2" customFormat="1" ht="16.5" customHeight="1">
      <c r="A197" s="26"/>
      <c r="B197" s="132"/>
      <c r="C197" s="149">
        <v>46</v>
      </c>
      <c r="D197" s="149" t="s">
        <v>158</v>
      </c>
      <c r="E197" s="150" t="s">
        <v>409</v>
      </c>
      <c r="F197" s="151" t="s">
        <v>200</v>
      </c>
      <c r="G197" s="152" t="s">
        <v>175</v>
      </c>
      <c r="H197" s="182">
        <v>3</v>
      </c>
      <c r="I197" s="169">
        <v>0</v>
      </c>
      <c r="J197" s="153">
        <f t="shared" si="41"/>
        <v>0</v>
      </c>
      <c r="K197" s="154"/>
      <c r="L197" s="155"/>
      <c r="M197" s="156" t="s">
        <v>1</v>
      </c>
      <c r="N197" s="157" t="s">
        <v>40</v>
      </c>
      <c r="O197" s="141">
        <v>0</v>
      </c>
      <c r="P197" s="141">
        <f t="shared" si="42"/>
        <v>0</v>
      </c>
      <c r="Q197" s="141">
        <v>0</v>
      </c>
      <c r="R197" s="141">
        <f t="shared" si="43"/>
        <v>0</v>
      </c>
      <c r="S197" s="141">
        <v>0</v>
      </c>
      <c r="T197" s="142">
        <f t="shared" si="44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3" t="s">
        <v>268</v>
      </c>
      <c r="AT197" s="143" t="s">
        <v>158</v>
      </c>
      <c r="AU197" s="143" t="s">
        <v>85</v>
      </c>
      <c r="AY197" s="14" t="s">
        <v>123</v>
      </c>
      <c r="BE197" s="144">
        <f t="shared" si="45"/>
        <v>0</v>
      </c>
      <c r="BF197" s="144">
        <f t="shared" si="46"/>
        <v>0</v>
      </c>
      <c r="BG197" s="144">
        <f t="shared" si="47"/>
        <v>0</v>
      </c>
      <c r="BH197" s="144">
        <f t="shared" si="48"/>
        <v>0</v>
      </c>
      <c r="BI197" s="144">
        <f t="shared" si="49"/>
        <v>0</v>
      </c>
      <c r="BJ197" s="14" t="s">
        <v>83</v>
      </c>
      <c r="BK197" s="144">
        <f t="shared" si="50"/>
        <v>0</v>
      </c>
      <c r="BL197" s="14" t="s">
        <v>240</v>
      </c>
      <c r="BM197" s="143" t="s">
        <v>270</v>
      </c>
    </row>
    <row r="198" spans="1:65" s="2" customFormat="1" ht="27" customHeight="1">
      <c r="A198" s="26"/>
      <c r="B198" s="132"/>
      <c r="C198" s="133">
        <v>47</v>
      </c>
      <c r="D198" s="133" t="s">
        <v>126</v>
      </c>
      <c r="E198" s="134" t="s">
        <v>271</v>
      </c>
      <c r="F198" s="135" t="s">
        <v>272</v>
      </c>
      <c r="G198" s="136" t="s">
        <v>175</v>
      </c>
      <c r="H198" s="181">
        <v>0</v>
      </c>
      <c r="I198" s="168">
        <v>0</v>
      </c>
      <c r="J198" s="137">
        <f t="shared" si="41"/>
        <v>0</v>
      </c>
      <c r="K198" s="138"/>
      <c r="L198" s="27"/>
      <c r="M198" s="139" t="s">
        <v>1</v>
      </c>
      <c r="N198" s="140" t="s">
        <v>40</v>
      </c>
      <c r="O198" s="141">
        <v>16.5</v>
      </c>
      <c r="P198" s="141">
        <f t="shared" si="42"/>
        <v>0</v>
      </c>
      <c r="Q198" s="141">
        <v>0</v>
      </c>
      <c r="R198" s="141">
        <f t="shared" si="43"/>
        <v>0</v>
      </c>
      <c r="S198" s="141">
        <v>0</v>
      </c>
      <c r="T198" s="142">
        <f t="shared" si="44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3" t="s">
        <v>240</v>
      </c>
      <c r="AT198" s="143" t="s">
        <v>126</v>
      </c>
      <c r="AU198" s="143" t="s">
        <v>85</v>
      </c>
      <c r="AY198" s="14" t="s">
        <v>123</v>
      </c>
      <c r="BE198" s="144">
        <f t="shared" si="45"/>
        <v>0</v>
      </c>
      <c r="BF198" s="144">
        <f t="shared" si="46"/>
        <v>0</v>
      </c>
      <c r="BG198" s="144">
        <f t="shared" si="47"/>
        <v>0</v>
      </c>
      <c r="BH198" s="144">
        <f t="shared" si="48"/>
        <v>0</v>
      </c>
      <c r="BI198" s="144">
        <f t="shared" si="49"/>
        <v>0</v>
      </c>
      <c r="BJ198" s="14" t="s">
        <v>83</v>
      </c>
      <c r="BK198" s="144">
        <f t="shared" si="50"/>
        <v>0</v>
      </c>
      <c r="BL198" s="14" t="s">
        <v>240</v>
      </c>
      <c r="BM198" s="143" t="s">
        <v>273</v>
      </c>
    </row>
    <row r="199" spans="1:65" s="2" customFormat="1" ht="16.5" customHeight="1">
      <c r="A199" s="26"/>
      <c r="B199" s="132"/>
      <c r="C199" s="133">
        <v>48</v>
      </c>
      <c r="D199" s="133" t="s">
        <v>126</v>
      </c>
      <c r="E199" s="134" t="s">
        <v>274</v>
      </c>
      <c r="F199" s="135" t="s">
        <v>275</v>
      </c>
      <c r="G199" s="136" t="s">
        <v>175</v>
      </c>
      <c r="H199" s="181">
        <v>0</v>
      </c>
      <c r="I199" s="168">
        <v>0</v>
      </c>
      <c r="J199" s="137">
        <f t="shared" si="41"/>
        <v>0</v>
      </c>
      <c r="K199" s="138"/>
      <c r="L199" s="27"/>
      <c r="M199" s="139" t="s">
        <v>1</v>
      </c>
      <c r="N199" s="140" t="s">
        <v>40</v>
      </c>
      <c r="O199" s="141">
        <v>17.1</v>
      </c>
      <c r="P199" s="141">
        <f t="shared" si="42"/>
        <v>0</v>
      </c>
      <c r="Q199" s="141">
        <v>0</v>
      </c>
      <c r="R199" s="141">
        <f t="shared" si="43"/>
        <v>0</v>
      </c>
      <c r="S199" s="141">
        <v>0</v>
      </c>
      <c r="T199" s="142">
        <f t="shared" si="44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3" t="s">
        <v>240</v>
      </c>
      <c r="AT199" s="143" t="s">
        <v>126</v>
      </c>
      <c r="AU199" s="143" t="s">
        <v>85</v>
      </c>
      <c r="AY199" s="14" t="s">
        <v>123</v>
      </c>
      <c r="BE199" s="144">
        <f t="shared" si="45"/>
        <v>0</v>
      </c>
      <c r="BF199" s="144">
        <f t="shared" si="46"/>
        <v>0</v>
      </c>
      <c r="BG199" s="144">
        <f t="shared" si="47"/>
        <v>0</v>
      </c>
      <c r="BH199" s="144">
        <f t="shared" si="48"/>
        <v>0</v>
      </c>
      <c r="BI199" s="144">
        <f t="shared" si="49"/>
        <v>0</v>
      </c>
      <c r="BJ199" s="14" t="s">
        <v>83</v>
      </c>
      <c r="BK199" s="144">
        <f t="shared" si="50"/>
        <v>0</v>
      </c>
      <c r="BL199" s="14" t="s">
        <v>240</v>
      </c>
      <c r="BM199" s="143" t="s">
        <v>276</v>
      </c>
    </row>
    <row r="200" spans="1:65" s="2" customFormat="1" ht="16.5" customHeight="1">
      <c r="A200" s="26"/>
      <c r="B200" s="132"/>
      <c r="C200" s="133">
        <v>49</v>
      </c>
      <c r="D200" s="133" t="s">
        <v>126</v>
      </c>
      <c r="E200" s="134" t="s">
        <v>277</v>
      </c>
      <c r="F200" s="135" t="s">
        <v>278</v>
      </c>
      <c r="G200" s="136" t="s">
        <v>175</v>
      </c>
      <c r="H200" s="181">
        <v>0</v>
      </c>
      <c r="I200" s="168">
        <v>0</v>
      </c>
      <c r="J200" s="137">
        <f t="shared" si="41"/>
        <v>0</v>
      </c>
      <c r="K200" s="138"/>
      <c r="L200" s="27"/>
      <c r="M200" s="139" t="s">
        <v>1</v>
      </c>
      <c r="N200" s="140" t="s">
        <v>40</v>
      </c>
      <c r="O200" s="141">
        <v>19</v>
      </c>
      <c r="P200" s="141">
        <f t="shared" si="42"/>
        <v>0</v>
      </c>
      <c r="Q200" s="141">
        <v>0</v>
      </c>
      <c r="R200" s="141">
        <f t="shared" si="43"/>
        <v>0</v>
      </c>
      <c r="S200" s="141">
        <v>0</v>
      </c>
      <c r="T200" s="142">
        <f t="shared" si="44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3" t="s">
        <v>240</v>
      </c>
      <c r="AT200" s="143" t="s">
        <v>126</v>
      </c>
      <c r="AU200" s="143" t="s">
        <v>85</v>
      </c>
      <c r="AY200" s="14" t="s">
        <v>123</v>
      </c>
      <c r="BE200" s="144">
        <f t="shared" si="45"/>
        <v>0</v>
      </c>
      <c r="BF200" s="144">
        <f t="shared" si="46"/>
        <v>0</v>
      </c>
      <c r="BG200" s="144">
        <f t="shared" si="47"/>
        <v>0</v>
      </c>
      <c r="BH200" s="144">
        <f t="shared" si="48"/>
        <v>0</v>
      </c>
      <c r="BI200" s="144">
        <f t="shared" si="49"/>
        <v>0</v>
      </c>
      <c r="BJ200" s="14" t="s">
        <v>83</v>
      </c>
      <c r="BK200" s="144">
        <f t="shared" si="50"/>
        <v>0</v>
      </c>
      <c r="BL200" s="14" t="s">
        <v>240</v>
      </c>
      <c r="BM200" s="143" t="s">
        <v>279</v>
      </c>
    </row>
    <row r="201" spans="2:63" s="12" customFormat="1" ht="22.9" customHeight="1">
      <c r="B201" s="122"/>
      <c r="D201" s="123" t="s">
        <v>74</v>
      </c>
      <c r="E201" s="147" t="s">
        <v>280</v>
      </c>
      <c r="F201" s="147" t="s">
        <v>281</v>
      </c>
      <c r="J201" s="148">
        <f>BK201</f>
        <v>0</v>
      </c>
      <c r="L201" s="122"/>
      <c r="M201" s="126"/>
      <c r="N201" s="127"/>
      <c r="O201" s="127"/>
      <c r="P201" s="128">
        <f>SUM(P202:P226)</f>
        <v>476.1303</v>
      </c>
      <c r="Q201" s="127"/>
      <c r="R201" s="128">
        <f>SUM(R202:R226)</f>
        <v>35.4797018</v>
      </c>
      <c r="S201" s="127"/>
      <c r="T201" s="129">
        <f>SUM(T202:T226)</f>
        <v>0</v>
      </c>
      <c r="AR201" s="123" t="s">
        <v>235</v>
      </c>
      <c r="AT201" s="130" t="s">
        <v>74</v>
      </c>
      <c r="AU201" s="130" t="s">
        <v>83</v>
      </c>
      <c r="AY201" s="123" t="s">
        <v>123</v>
      </c>
      <c r="BK201" s="131">
        <f>SUM(BK202:BK226)</f>
        <v>0</v>
      </c>
    </row>
    <row r="202" spans="1:65" s="2" customFormat="1" ht="27" customHeight="1">
      <c r="A202" s="26"/>
      <c r="B202" s="132"/>
      <c r="C202" s="133">
        <v>50</v>
      </c>
      <c r="D202" s="133" t="s">
        <v>126</v>
      </c>
      <c r="E202" s="134" t="s">
        <v>282</v>
      </c>
      <c r="F202" s="135" t="s">
        <v>283</v>
      </c>
      <c r="G202" s="136" t="s">
        <v>284</v>
      </c>
      <c r="H202" s="181">
        <v>0.26</v>
      </c>
      <c r="I202" s="168">
        <v>0</v>
      </c>
      <c r="J202" s="137">
        <f aca="true" t="shared" si="51" ref="J202:J213">ROUND(I202*H202,2)</f>
        <v>0</v>
      </c>
      <c r="K202" s="138"/>
      <c r="L202" s="27"/>
      <c r="M202" s="139" t="s">
        <v>1</v>
      </c>
      <c r="N202" s="140" t="s">
        <v>40</v>
      </c>
      <c r="O202" s="141">
        <v>3.07</v>
      </c>
      <c r="P202" s="141">
        <f aca="true" t="shared" si="52" ref="P202:P213">O202*H202</f>
        <v>0.7982</v>
      </c>
      <c r="Q202" s="141">
        <v>0.00193</v>
      </c>
      <c r="R202" s="141">
        <f aca="true" t="shared" si="53" ref="R202:R213">Q202*H202</f>
        <v>0.0005018</v>
      </c>
      <c r="S202" s="141">
        <v>0</v>
      </c>
      <c r="T202" s="142">
        <f aca="true" t="shared" si="54" ref="T202:T213"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3" t="s">
        <v>240</v>
      </c>
      <c r="AT202" s="143" t="s">
        <v>126</v>
      </c>
      <c r="AU202" s="143" t="s">
        <v>85</v>
      </c>
      <c r="AY202" s="14" t="s">
        <v>123</v>
      </c>
      <c r="BE202" s="144">
        <f aca="true" t="shared" si="55" ref="BE202:BE213">IF(N202="základní",J202,0)</f>
        <v>0</v>
      </c>
      <c r="BF202" s="144">
        <f aca="true" t="shared" si="56" ref="BF202:BF213">IF(N202="snížená",J202,0)</f>
        <v>0</v>
      </c>
      <c r="BG202" s="144">
        <f aca="true" t="shared" si="57" ref="BG202:BG213">IF(N202="zákl. přenesená",J202,0)</f>
        <v>0</v>
      </c>
      <c r="BH202" s="144">
        <f aca="true" t="shared" si="58" ref="BH202:BH213">IF(N202="sníž. přenesená",J202,0)</f>
        <v>0</v>
      </c>
      <c r="BI202" s="144">
        <f aca="true" t="shared" si="59" ref="BI202:BI213">IF(N202="nulová",J202,0)</f>
        <v>0</v>
      </c>
      <c r="BJ202" s="14" t="s">
        <v>83</v>
      </c>
      <c r="BK202" s="144">
        <f aca="true" t="shared" si="60" ref="BK202:BK213">ROUND(I202*H202,2)</f>
        <v>0</v>
      </c>
      <c r="BL202" s="14" t="s">
        <v>240</v>
      </c>
      <c r="BM202" s="143" t="s">
        <v>285</v>
      </c>
    </row>
    <row r="203" spans="1:65" s="2" customFormat="1" ht="16.5" customHeight="1">
      <c r="A203" s="26"/>
      <c r="B203" s="132"/>
      <c r="C203" s="133">
        <v>51</v>
      </c>
      <c r="D203" s="133" t="s">
        <v>126</v>
      </c>
      <c r="E203" s="134" t="s">
        <v>286</v>
      </c>
      <c r="F203" s="135" t="s">
        <v>287</v>
      </c>
      <c r="G203" s="136" t="s">
        <v>288</v>
      </c>
      <c r="H203" s="181">
        <v>88</v>
      </c>
      <c r="I203" s="168">
        <v>0</v>
      </c>
      <c r="J203" s="137">
        <f t="shared" si="51"/>
        <v>0</v>
      </c>
      <c r="K203" s="138"/>
      <c r="L203" s="27"/>
      <c r="M203" s="139" t="s">
        <v>1</v>
      </c>
      <c r="N203" s="140" t="s">
        <v>40</v>
      </c>
      <c r="O203" s="141">
        <v>0.17</v>
      </c>
      <c r="P203" s="141">
        <f t="shared" si="52"/>
        <v>14.96</v>
      </c>
      <c r="Q203" s="141">
        <v>0</v>
      </c>
      <c r="R203" s="141">
        <f t="shared" si="53"/>
        <v>0</v>
      </c>
      <c r="S203" s="141">
        <v>0</v>
      </c>
      <c r="T203" s="142">
        <f t="shared" si="54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3" t="s">
        <v>240</v>
      </c>
      <c r="AT203" s="143" t="s">
        <v>126</v>
      </c>
      <c r="AU203" s="143" t="s">
        <v>85</v>
      </c>
      <c r="AY203" s="14" t="s">
        <v>123</v>
      </c>
      <c r="BE203" s="144">
        <f t="shared" si="55"/>
        <v>0</v>
      </c>
      <c r="BF203" s="144">
        <f t="shared" si="56"/>
        <v>0</v>
      </c>
      <c r="BG203" s="144">
        <f t="shared" si="57"/>
        <v>0</v>
      </c>
      <c r="BH203" s="144">
        <f t="shared" si="58"/>
        <v>0</v>
      </c>
      <c r="BI203" s="144">
        <f t="shared" si="59"/>
        <v>0</v>
      </c>
      <c r="BJ203" s="14" t="s">
        <v>83</v>
      </c>
      <c r="BK203" s="144">
        <f t="shared" si="60"/>
        <v>0</v>
      </c>
      <c r="BL203" s="14" t="s">
        <v>240</v>
      </c>
      <c r="BM203" s="143" t="s">
        <v>289</v>
      </c>
    </row>
    <row r="204" spans="1:65" s="2" customFormat="1" ht="27" customHeight="1">
      <c r="A204" s="26"/>
      <c r="B204" s="132"/>
      <c r="C204" s="133">
        <v>52</v>
      </c>
      <c r="D204" s="133" t="s">
        <v>126</v>
      </c>
      <c r="E204" s="134" t="s">
        <v>290</v>
      </c>
      <c r="F204" s="135" t="s">
        <v>291</v>
      </c>
      <c r="G204" s="136" t="s">
        <v>175</v>
      </c>
      <c r="H204" s="181">
        <v>2</v>
      </c>
      <c r="I204" s="168">
        <v>0</v>
      </c>
      <c r="J204" s="137">
        <f t="shared" si="51"/>
        <v>0</v>
      </c>
      <c r="K204" s="138"/>
      <c r="L204" s="27"/>
      <c r="M204" s="139" t="s">
        <v>1</v>
      </c>
      <c r="N204" s="140" t="s">
        <v>40</v>
      </c>
      <c r="O204" s="141">
        <v>4.481</v>
      </c>
      <c r="P204" s="141">
        <f t="shared" si="52"/>
        <v>8.962</v>
      </c>
      <c r="Q204" s="141">
        <v>0</v>
      </c>
      <c r="R204" s="141">
        <f t="shared" si="53"/>
        <v>0</v>
      </c>
      <c r="S204" s="141">
        <v>0</v>
      </c>
      <c r="T204" s="142">
        <f t="shared" si="54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3" t="s">
        <v>240</v>
      </c>
      <c r="AT204" s="143" t="s">
        <v>126</v>
      </c>
      <c r="AU204" s="143" t="s">
        <v>85</v>
      </c>
      <c r="AY204" s="14" t="s">
        <v>123</v>
      </c>
      <c r="BE204" s="144">
        <f t="shared" si="55"/>
        <v>0</v>
      </c>
      <c r="BF204" s="144">
        <f t="shared" si="56"/>
        <v>0</v>
      </c>
      <c r="BG204" s="144">
        <f t="shared" si="57"/>
        <v>0</v>
      </c>
      <c r="BH204" s="144">
        <f t="shared" si="58"/>
        <v>0</v>
      </c>
      <c r="BI204" s="144">
        <f t="shared" si="59"/>
        <v>0</v>
      </c>
      <c r="BJ204" s="14" t="s">
        <v>83</v>
      </c>
      <c r="BK204" s="144">
        <f t="shared" si="60"/>
        <v>0</v>
      </c>
      <c r="BL204" s="14" t="s">
        <v>240</v>
      </c>
      <c r="BM204" s="143" t="s">
        <v>292</v>
      </c>
    </row>
    <row r="205" spans="1:65" s="2" customFormat="1" ht="27" customHeight="1">
      <c r="A205" s="26"/>
      <c r="B205" s="132"/>
      <c r="C205" s="133">
        <v>53</v>
      </c>
      <c r="D205" s="133" t="s">
        <v>126</v>
      </c>
      <c r="E205" s="134" t="s">
        <v>381</v>
      </c>
      <c r="F205" s="135" t="s">
        <v>382</v>
      </c>
      <c r="G205" s="136" t="s">
        <v>325</v>
      </c>
      <c r="H205" s="181">
        <v>2.1</v>
      </c>
      <c r="I205" s="168">
        <v>0</v>
      </c>
      <c r="J205" s="137">
        <f aca="true" t="shared" si="61" ref="J205">ROUND(I205*H205,2)</f>
        <v>0</v>
      </c>
      <c r="K205" s="138"/>
      <c r="L205" s="27"/>
      <c r="M205" s="139" t="s">
        <v>1</v>
      </c>
      <c r="N205" s="140" t="s">
        <v>40</v>
      </c>
      <c r="O205" s="141">
        <v>4.481</v>
      </c>
      <c r="P205" s="141">
        <f aca="true" t="shared" si="62" ref="P205">O205*H205</f>
        <v>9.4101</v>
      </c>
      <c r="Q205" s="141">
        <v>0</v>
      </c>
      <c r="R205" s="141">
        <f aca="true" t="shared" si="63" ref="R205">Q205*H205</f>
        <v>0</v>
      </c>
      <c r="S205" s="141">
        <v>0</v>
      </c>
      <c r="T205" s="142">
        <f aca="true" t="shared" si="64" ref="T205"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3" t="s">
        <v>240</v>
      </c>
      <c r="AT205" s="143" t="s">
        <v>126</v>
      </c>
      <c r="AU205" s="143" t="s">
        <v>85</v>
      </c>
      <c r="AY205" s="14" t="s">
        <v>123</v>
      </c>
      <c r="BE205" s="144">
        <f aca="true" t="shared" si="65" ref="BE205">IF(N205="základní",J205,0)</f>
        <v>0</v>
      </c>
      <c r="BF205" s="144">
        <f aca="true" t="shared" si="66" ref="BF205">IF(N205="snížená",J205,0)</f>
        <v>0</v>
      </c>
      <c r="BG205" s="144">
        <f aca="true" t="shared" si="67" ref="BG205">IF(N205="zákl. přenesená",J205,0)</f>
        <v>0</v>
      </c>
      <c r="BH205" s="144">
        <f aca="true" t="shared" si="68" ref="BH205">IF(N205="sníž. přenesená",J205,0)</f>
        <v>0</v>
      </c>
      <c r="BI205" s="144">
        <f aca="true" t="shared" si="69" ref="BI205">IF(N205="nulová",J205,0)</f>
        <v>0</v>
      </c>
      <c r="BJ205" s="14" t="s">
        <v>83</v>
      </c>
      <c r="BK205" s="144">
        <f aca="true" t="shared" si="70" ref="BK205">ROUND(I205*H205,2)</f>
        <v>0</v>
      </c>
      <c r="BL205" s="14" t="s">
        <v>240</v>
      </c>
      <c r="BM205" s="143" t="s">
        <v>292</v>
      </c>
    </row>
    <row r="206" spans="1:65" s="2" customFormat="1" ht="27" customHeight="1">
      <c r="A206" s="26"/>
      <c r="B206" s="132"/>
      <c r="C206" s="133">
        <v>54</v>
      </c>
      <c r="D206" s="133" t="s">
        <v>126</v>
      </c>
      <c r="E206" s="134" t="s">
        <v>293</v>
      </c>
      <c r="F206" s="135" t="s">
        <v>294</v>
      </c>
      <c r="G206" s="136" t="s">
        <v>145</v>
      </c>
      <c r="H206" s="181">
        <v>180</v>
      </c>
      <c r="I206" s="168">
        <v>0</v>
      </c>
      <c r="J206" s="137">
        <f t="shared" si="51"/>
        <v>0</v>
      </c>
      <c r="K206" s="138"/>
      <c r="L206" s="27"/>
      <c r="M206" s="139" t="s">
        <v>1</v>
      </c>
      <c r="N206" s="140" t="s">
        <v>40</v>
      </c>
      <c r="O206" s="141">
        <v>1.292</v>
      </c>
      <c r="P206" s="141">
        <f t="shared" si="52"/>
        <v>232.56</v>
      </c>
      <c r="Q206" s="141">
        <v>0</v>
      </c>
      <c r="R206" s="141">
        <f t="shared" si="53"/>
        <v>0</v>
      </c>
      <c r="S206" s="141">
        <v>0</v>
      </c>
      <c r="T206" s="142">
        <f t="shared" si="54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3" t="s">
        <v>240</v>
      </c>
      <c r="AT206" s="143" t="s">
        <v>126</v>
      </c>
      <c r="AU206" s="143" t="s">
        <v>85</v>
      </c>
      <c r="AY206" s="14" t="s">
        <v>123</v>
      </c>
      <c r="BE206" s="144">
        <f t="shared" si="55"/>
        <v>0</v>
      </c>
      <c r="BF206" s="144">
        <f t="shared" si="56"/>
        <v>0</v>
      </c>
      <c r="BG206" s="144">
        <f t="shared" si="57"/>
        <v>0</v>
      </c>
      <c r="BH206" s="144">
        <f t="shared" si="58"/>
        <v>0</v>
      </c>
      <c r="BI206" s="144">
        <f t="shared" si="59"/>
        <v>0</v>
      </c>
      <c r="BJ206" s="14" t="s">
        <v>83</v>
      </c>
      <c r="BK206" s="144">
        <f t="shared" si="60"/>
        <v>0</v>
      </c>
      <c r="BL206" s="14" t="s">
        <v>240</v>
      </c>
      <c r="BM206" s="143" t="s">
        <v>295</v>
      </c>
    </row>
    <row r="207" spans="1:65" s="2" customFormat="1" ht="27" customHeight="1">
      <c r="A207" s="26"/>
      <c r="B207" s="132"/>
      <c r="C207" s="133">
        <v>55</v>
      </c>
      <c r="D207" s="133" t="s">
        <v>126</v>
      </c>
      <c r="E207" s="134" t="s">
        <v>297</v>
      </c>
      <c r="F207" s="135" t="s">
        <v>298</v>
      </c>
      <c r="G207" s="136" t="s">
        <v>145</v>
      </c>
      <c r="H207" s="181">
        <v>40</v>
      </c>
      <c r="I207" s="168">
        <v>0</v>
      </c>
      <c r="J207" s="137">
        <f t="shared" si="51"/>
        <v>0</v>
      </c>
      <c r="K207" s="138"/>
      <c r="L207" s="27"/>
      <c r="M207" s="139" t="s">
        <v>1</v>
      </c>
      <c r="N207" s="140" t="s">
        <v>40</v>
      </c>
      <c r="O207" s="141">
        <v>2.768</v>
      </c>
      <c r="P207" s="141">
        <f t="shared" si="52"/>
        <v>110.72</v>
      </c>
      <c r="Q207" s="141">
        <v>0</v>
      </c>
      <c r="R207" s="141">
        <f t="shared" si="53"/>
        <v>0</v>
      </c>
      <c r="S207" s="141">
        <v>0</v>
      </c>
      <c r="T207" s="142">
        <f t="shared" si="54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3" t="s">
        <v>240</v>
      </c>
      <c r="AT207" s="143" t="s">
        <v>126</v>
      </c>
      <c r="AU207" s="143" t="s">
        <v>85</v>
      </c>
      <c r="AY207" s="14" t="s">
        <v>123</v>
      </c>
      <c r="BE207" s="144">
        <f t="shared" si="55"/>
        <v>0</v>
      </c>
      <c r="BF207" s="144">
        <f t="shared" si="56"/>
        <v>0</v>
      </c>
      <c r="BG207" s="144">
        <f t="shared" si="57"/>
        <v>0</v>
      </c>
      <c r="BH207" s="144">
        <f t="shared" si="58"/>
        <v>0</v>
      </c>
      <c r="BI207" s="144">
        <f t="shared" si="59"/>
        <v>0</v>
      </c>
      <c r="BJ207" s="14" t="s">
        <v>83</v>
      </c>
      <c r="BK207" s="144">
        <f t="shared" si="60"/>
        <v>0</v>
      </c>
      <c r="BL207" s="14" t="s">
        <v>240</v>
      </c>
      <c r="BM207" s="143" t="s">
        <v>299</v>
      </c>
    </row>
    <row r="208" spans="1:65" s="2" customFormat="1" ht="27" customHeight="1">
      <c r="A208" s="26"/>
      <c r="B208" s="132"/>
      <c r="C208" s="133">
        <v>56</v>
      </c>
      <c r="D208" s="133" t="s">
        <v>126</v>
      </c>
      <c r="E208" s="134" t="s">
        <v>300</v>
      </c>
      <c r="F208" s="135" t="s">
        <v>301</v>
      </c>
      <c r="G208" s="136" t="s">
        <v>145</v>
      </c>
      <c r="H208" s="181">
        <v>220</v>
      </c>
      <c r="I208" s="168">
        <v>0</v>
      </c>
      <c r="J208" s="137">
        <f t="shared" si="51"/>
        <v>0</v>
      </c>
      <c r="K208" s="138"/>
      <c r="L208" s="27"/>
      <c r="M208" s="139" t="s">
        <v>1</v>
      </c>
      <c r="N208" s="140" t="s">
        <v>40</v>
      </c>
      <c r="O208" s="141">
        <v>0.066</v>
      </c>
      <c r="P208" s="141">
        <f t="shared" si="52"/>
        <v>14.520000000000001</v>
      </c>
      <c r="Q208" s="141">
        <v>0.156</v>
      </c>
      <c r="R208" s="141">
        <f t="shared" si="53"/>
        <v>34.32</v>
      </c>
      <c r="S208" s="141">
        <v>0</v>
      </c>
      <c r="T208" s="142">
        <f t="shared" si="54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3" t="s">
        <v>240</v>
      </c>
      <c r="AT208" s="143" t="s">
        <v>126</v>
      </c>
      <c r="AU208" s="143" t="s">
        <v>85</v>
      </c>
      <c r="AY208" s="14" t="s">
        <v>123</v>
      </c>
      <c r="BE208" s="144">
        <f t="shared" si="55"/>
        <v>0</v>
      </c>
      <c r="BF208" s="144">
        <f t="shared" si="56"/>
        <v>0</v>
      </c>
      <c r="BG208" s="144">
        <f t="shared" si="57"/>
        <v>0</v>
      </c>
      <c r="BH208" s="144">
        <f t="shared" si="58"/>
        <v>0</v>
      </c>
      <c r="BI208" s="144">
        <f t="shared" si="59"/>
        <v>0</v>
      </c>
      <c r="BJ208" s="14" t="s">
        <v>83</v>
      </c>
      <c r="BK208" s="144">
        <f t="shared" si="60"/>
        <v>0</v>
      </c>
      <c r="BL208" s="14" t="s">
        <v>240</v>
      </c>
      <c r="BM208" s="143" t="s">
        <v>302</v>
      </c>
    </row>
    <row r="209" spans="1:65" s="2" customFormat="1" ht="16.5" customHeight="1">
      <c r="A209" s="26"/>
      <c r="B209" s="132"/>
      <c r="C209" s="149">
        <v>57</v>
      </c>
      <c r="D209" s="149" t="s">
        <v>158</v>
      </c>
      <c r="E209" s="150" t="s">
        <v>303</v>
      </c>
      <c r="F209" s="151" t="s">
        <v>304</v>
      </c>
      <c r="G209" s="152" t="s">
        <v>145</v>
      </c>
      <c r="H209" s="182">
        <v>220</v>
      </c>
      <c r="I209" s="169">
        <v>0</v>
      </c>
      <c r="J209" s="153">
        <f t="shared" si="51"/>
        <v>0</v>
      </c>
      <c r="K209" s="154"/>
      <c r="L209" s="155"/>
      <c r="M209" s="156" t="s">
        <v>1</v>
      </c>
      <c r="N209" s="157" t="s">
        <v>40</v>
      </c>
      <c r="O209" s="141">
        <v>0</v>
      </c>
      <c r="P209" s="141">
        <f t="shared" si="52"/>
        <v>0</v>
      </c>
      <c r="Q209" s="141">
        <v>0.00059</v>
      </c>
      <c r="R209" s="141">
        <f t="shared" si="53"/>
        <v>0.1298</v>
      </c>
      <c r="S209" s="141">
        <v>0</v>
      </c>
      <c r="T209" s="142">
        <f t="shared" si="54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3" t="s">
        <v>244</v>
      </c>
      <c r="AT209" s="143" t="s">
        <v>158</v>
      </c>
      <c r="AU209" s="143" t="s">
        <v>85</v>
      </c>
      <c r="AY209" s="14" t="s">
        <v>123</v>
      </c>
      <c r="BE209" s="144">
        <f t="shared" si="55"/>
        <v>0</v>
      </c>
      <c r="BF209" s="144">
        <f t="shared" si="56"/>
        <v>0</v>
      </c>
      <c r="BG209" s="144">
        <f t="shared" si="57"/>
        <v>0</v>
      </c>
      <c r="BH209" s="144">
        <f t="shared" si="58"/>
        <v>0</v>
      </c>
      <c r="BI209" s="144">
        <f t="shared" si="59"/>
        <v>0</v>
      </c>
      <c r="BJ209" s="14" t="s">
        <v>83</v>
      </c>
      <c r="BK209" s="144">
        <f t="shared" si="60"/>
        <v>0</v>
      </c>
      <c r="BL209" s="14" t="s">
        <v>244</v>
      </c>
      <c r="BM209" s="143" t="s">
        <v>305</v>
      </c>
    </row>
    <row r="210" spans="1:65" s="2" customFormat="1" ht="16.5" customHeight="1">
      <c r="A210" s="26"/>
      <c r="B210" s="132"/>
      <c r="C210" s="133">
        <v>58</v>
      </c>
      <c r="D210" s="133" t="s">
        <v>126</v>
      </c>
      <c r="E210" s="134" t="s">
        <v>306</v>
      </c>
      <c r="F210" s="135" t="s">
        <v>307</v>
      </c>
      <c r="G210" s="136" t="s">
        <v>145</v>
      </c>
      <c r="H210" s="181">
        <v>220</v>
      </c>
      <c r="I210" s="168">
        <v>0</v>
      </c>
      <c r="J210" s="137">
        <f t="shared" si="51"/>
        <v>0</v>
      </c>
      <c r="K210" s="138"/>
      <c r="L210" s="27"/>
      <c r="M210" s="139" t="s">
        <v>1</v>
      </c>
      <c r="N210" s="140" t="s">
        <v>40</v>
      </c>
      <c r="O210" s="141">
        <v>0.025</v>
      </c>
      <c r="P210" s="141">
        <f t="shared" si="52"/>
        <v>5.5</v>
      </c>
      <c r="Q210" s="141">
        <v>9E-05</v>
      </c>
      <c r="R210" s="141">
        <f t="shared" si="53"/>
        <v>0.0198</v>
      </c>
      <c r="S210" s="141">
        <v>0</v>
      </c>
      <c r="T210" s="142">
        <f t="shared" si="54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3" t="s">
        <v>240</v>
      </c>
      <c r="AT210" s="143" t="s">
        <v>126</v>
      </c>
      <c r="AU210" s="143" t="s">
        <v>85</v>
      </c>
      <c r="AY210" s="14" t="s">
        <v>123</v>
      </c>
      <c r="BE210" s="144">
        <f t="shared" si="55"/>
        <v>0</v>
      </c>
      <c r="BF210" s="144">
        <f t="shared" si="56"/>
        <v>0</v>
      </c>
      <c r="BG210" s="144">
        <f t="shared" si="57"/>
        <v>0</v>
      </c>
      <c r="BH210" s="144">
        <f t="shared" si="58"/>
        <v>0</v>
      </c>
      <c r="BI210" s="144">
        <f t="shared" si="59"/>
        <v>0</v>
      </c>
      <c r="BJ210" s="14" t="s">
        <v>83</v>
      </c>
      <c r="BK210" s="144">
        <f t="shared" si="60"/>
        <v>0</v>
      </c>
      <c r="BL210" s="14" t="s">
        <v>240</v>
      </c>
      <c r="BM210" s="143" t="s">
        <v>308</v>
      </c>
    </row>
    <row r="211" spans="1:65" s="2" customFormat="1" ht="27" customHeight="1">
      <c r="A211" s="26"/>
      <c r="B211" s="132"/>
      <c r="C211" s="133">
        <v>59</v>
      </c>
      <c r="D211" s="133" t="s">
        <v>126</v>
      </c>
      <c r="E211" s="134" t="s">
        <v>309</v>
      </c>
      <c r="F211" s="135" t="s">
        <v>310</v>
      </c>
      <c r="G211" s="136" t="s">
        <v>145</v>
      </c>
      <c r="H211" s="181">
        <v>40</v>
      </c>
      <c r="I211" s="168">
        <v>0</v>
      </c>
      <c r="J211" s="137">
        <f t="shared" si="51"/>
        <v>0</v>
      </c>
      <c r="K211" s="138"/>
      <c r="L211" s="27"/>
      <c r="M211" s="139" t="s">
        <v>1</v>
      </c>
      <c r="N211" s="140" t="s">
        <v>40</v>
      </c>
      <c r="O211" s="141">
        <v>0.075</v>
      </c>
      <c r="P211" s="141">
        <f t="shared" si="52"/>
        <v>3</v>
      </c>
      <c r="Q211" s="141">
        <v>0</v>
      </c>
      <c r="R211" s="141">
        <f t="shared" si="53"/>
        <v>0</v>
      </c>
      <c r="S211" s="141">
        <v>0</v>
      </c>
      <c r="T211" s="142">
        <f t="shared" si="54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3" t="s">
        <v>240</v>
      </c>
      <c r="AT211" s="143" t="s">
        <v>126</v>
      </c>
      <c r="AU211" s="143" t="s">
        <v>85</v>
      </c>
      <c r="AY211" s="14" t="s">
        <v>123</v>
      </c>
      <c r="BE211" s="144">
        <f t="shared" si="55"/>
        <v>0</v>
      </c>
      <c r="BF211" s="144">
        <f t="shared" si="56"/>
        <v>0</v>
      </c>
      <c r="BG211" s="144">
        <f t="shared" si="57"/>
        <v>0</v>
      </c>
      <c r="BH211" s="144">
        <f t="shared" si="58"/>
        <v>0</v>
      </c>
      <c r="BI211" s="144">
        <f t="shared" si="59"/>
        <v>0</v>
      </c>
      <c r="BJ211" s="14" t="s">
        <v>83</v>
      </c>
      <c r="BK211" s="144">
        <f t="shared" si="60"/>
        <v>0</v>
      </c>
      <c r="BL211" s="14" t="s">
        <v>240</v>
      </c>
      <c r="BM211" s="143" t="s">
        <v>311</v>
      </c>
    </row>
    <row r="212" spans="1:65" s="2" customFormat="1" ht="27" customHeight="1">
      <c r="A212" s="26"/>
      <c r="B212" s="132"/>
      <c r="C212" s="149">
        <v>60</v>
      </c>
      <c r="D212" s="149" t="s">
        <v>158</v>
      </c>
      <c r="E212" s="150" t="s">
        <v>312</v>
      </c>
      <c r="F212" s="151" t="s">
        <v>313</v>
      </c>
      <c r="G212" s="152" t="s">
        <v>145</v>
      </c>
      <c r="H212" s="182">
        <v>40</v>
      </c>
      <c r="I212" s="169">
        <v>0</v>
      </c>
      <c r="J212" s="153">
        <f t="shared" si="51"/>
        <v>0</v>
      </c>
      <c r="K212" s="154"/>
      <c r="L212" s="155"/>
      <c r="M212" s="156" t="s">
        <v>1</v>
      </c>
      <c r="N212" s="157" t="s">
        <v>40</v>
      </c>
      <c r="O212" s="141">
        <v>0</v>
      </c>
      <c r="P212" s="141">
        <f t="shared" si="52"/>
        <v>0</v>
      </c>
      <c r="Q212" s="141">
        <v>0.00019</v>
      </c>
      <c r="R212" s="141">
        <f t="shared" si="53"/>
        <v>0.007600000000000001</v>
      </c>
      <c r="S212" s="141">
        <v>0</v>
      </c>
      <c r="T212" s="142">
        <f t="shared" si="54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3" t="s">
        <v>244</v>
      </c>
      <c r="AT212" s="143" t="s">
        <v>158</v>
      </c>
      <c r="AU212" s="143" t="s">
        <v>85</v>
      </c>
      <c r="AY212" s="14" t="s">
        <v>123</v>
      </c>
      <c r="BE212" s="144">
        <f t="shared" si="55"/>
        <v>0</v>
      </c>
      <c r="BF212" s="144">
        <f t="shared" si="56"/>
        <v>0</v>
      </c>
      <c r="BG212" s="144">
        <f t="shared" si="57"/>
        <v>0</v>
      </c>
      <c r="BH212" s="144">
        <f t="shared" si="58"/>
        <v>0</v>
      </c>
      <c r="BI212" s="144">
        <f t="shared" si="59"/>
        <v>0</v>
      </c>
      <c r="BJ212" s="14" t="s">
        <v>83</v>
      </c>
      <c r="BK212" s="144">
        <f t="shared" si="60"/>
        <v>0</v>
      </c>
      <c r="BL212" s="14" t="s">
        <v>244</v>
      </c>
      <c r="BM212" s="143" t="s">
        <v>314</v>
      </c>
    </row>
    <row r="213" spans="1:65" s="2" customFormat="1" ht="27" customHeight="1">
      <c r="A213" s="26"/>
      <c r="B213" s="132"/>
      <c r="C213" s="133">
        <v>61</v>
      </c>
      <c r="D213" s="133" t="s">
        <v>126</v>
      </c>
      <c r="E213" s="134" t="s">
        <v>315</v>
      </c>
      <c r="F213" s="135" t="s">
        <v>316</v>
      </c>
      <c r="G213" s="136" t="s">
        <v>145</v>
      </c>
      <c r="H213" s="181">
        <v>180</v>
      </c>
      <c r="I213" s="168">
        <v>0</v>
      </c>
      <c r="J213" s="137">
        <f t="shared" si="51"/>
        <v>0</v>
      </c>
      <c r="K213" s="138"/>
      <c r="L213" s="27"/>
      <c r="M213" s="139" t="s">
        <v>1</v>
      </c>
      <c r="N213" s="140" t="s">
        <v>40</v>
      </c>
      <c r="O213" s="141">
        <v>0.24</v>
      </c>
      <c r="P213" s="141">
        <f t="shared" si="52"/>
        <v>43.199999999999996</v>
      </c>
      <c r="Q213" s="141">
        <v>0</v>
      </c>
      <c r="R213" s="141">
        <f t="shared" si="53"/>
        <v>0</v>
      </c>
      <c r="S213" s="141">
        <v>0</v>
      </c>
      <c r="T213" s="142">
        <f t="shared" si="54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3" t="s">
        <v>240</v>
      </c>
      <c r="AT213" s="143" t="s">
        <v>126</v>
      </c>
      <c r="AU213" s="143" t="s">
        <v>85</v>
      </c>
      <c r="AY213" s="14" t="s">
        <v>123</v>
      </c>
      <c r="BE213" s="144">
        <f t="shared" si="55"/>
        <v>0</v>
      </c>
      <c r="BF213" s="144">
        <f t="shared" si="56"/>
        <v>0</v>
      </c>
      <c r="BG213" s="144">
        <f t="shared" si="57"/>
        <v>0</v>
      </c>
      <c r="BH213" s="144">
        <f t="shared" si="58"/>
        <v>0</v>
      </c>
      <c r="BI213" s="144">
        <f t="shared" si="59"/>
        <v>0</v>
      </c>
      <c r="BJ213" s="14" t="s">
        <v>83</v>
      </c>
      <c r="BK213" s="144">
        <f t="shared" si="60"/>
        <v>0</v>
      </c>
      <c r="BL213" s="14" t="s">
        <v>240</v>
      </c>
      <c r="BM213" s="143" t="s">
        <v>317</v>
      </c>
    </row>
    <row r="214" spans="1:47" s="2" customFormat="1" ht="39">
      <c r="A214" s="26"/>
      <c r="B214" s="27"/>
      <c r="C214" s="26"/>
      <c r="D214" s="177" t="s">
        <v>147</v>
      </c>
      <c r="E214" s="178"/>
      <c r="F214" s="172" t="s">
        <v>318</v>
      </c>
      <c r="G214" s="26"/>
      <c r="H214" s="26"/>
      <c r="I214" s="26"/>
      <c r="J214" s="26"/>
      <c r="K214" s="26"/>
      <c r="L214" s="27"/>
      <c r="M214" s="145"/>
      <c r="N214" s="146"/>
      <c r="O214" s="52"/>
      <c r="P214" s="52"/>
      <c r="Q214" s="52"/>
      <c r="R214" s="52"/>
      <c r="S214" s="52"/>
      <c r="T214" s="53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T214" s="14" t="s">
        <v>147</v>
      </c>
      <c r="AU214" s="14" t="s">
        <v>85</v>
      </c>
    </row>
    <row r="215" spans="1:65" s="2" customFormat="1" ht="27" customHeight="1">
      <c r="A215" s="26"/>
      <c r="B215" s="132"/>
      <c r="C215" s="133">
        <v>62</v>
      </c>
      <c r="D215" s="133" t="s">
        <v>126</v>
      </c>
      <c r="E215" s="134" t="s">
        <v>319</v>
      </c>
      <c r="F215" s="135" t="s">
        <v>320</v>
      </c>
      <c r="G215" s="136" t="s">
        <v>145</v>
      </c>
      <c r="H215" s="181">
        <v>40</v>
      </c>
      <c r="I215" s="168">
        <v>0</v>
      </c>
      <c r="J215" s="137">
        <f>ROUND(I215*H215,2)</f>
        <v>0</v>
      </c>
      <c r="K215" s="138"/>
      <c r="L215" s="27"/>
      <c r="M215" s="139" t="s">
        <v>1</v>
      </c>
      <c r="N215" s="140" t="s">
        <v>40</v>
      </c>
      <c r="O215" s="141">
        <v>0.539</v>
      </c>
      <c r="P215" s="141">
        <f>O215*H215</f>
        <v>21.560000000000002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3" t="s">
        <v>240</v>
      </c>
      <c r="AT215" s="143" t="s">
        <v>126</v>
      </c>
      <c r="AU215" s="143" t="s">
        <v>85</v>
      </c>
      <c r="AY215" s="14" t="s">
        <v>123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4" t="s">
        <v>83</v>
      </c>
      <c r="BK215" s="144">
        <f>ROUND(I215*H215,2)</f>
        <v>0</v>
      </c>
      <c r="BL215" s="14" t="s">
        <v>240</v>
      </c>
      <c r="BM215" s="143" t="s">
        <v>321</v>
      </c>
    </row>
    <row r="216" spans="1:47" s="2" customFormat="1" ht="39">
      <c r="A216" s="26"/>
      <c r="B216" s="27"/>
      <c r="C216" s="26"/>
      <c r="D216" s="177" t="s">
        <v>147</v>
      </c>
      <c r="E216" s="178"/>
      <c r="F216" s="172" t="s">
        <v>322</v>
      </c>
      <c r="G216" s="26"/>
      <c r="H216" s="26"/>
      <c r="I216" s="26"/>
      <c r="J216" s="26"/>
      <c r="K216" s="26"/>
      <c r="L216" s="27"/>
      <c r="M216" s="145"/>
      <c r="N216" s="146"/>
      <c r="O216" s="52"/>
      <c r="P216" s="52"/>
      <c r="Q216" s="52"/>
      <c r="R216" s="52"/>
      <c r="S216" s="52"/>
      <c r="T216" s="53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T216" s="14" t="s">
        <v>147</v>
      </c>
      <c r="AU216" s="14" t="s">
        <v>85</v>
      </c>
    </row>
    <row r="217" spans="1:65" s="2" customFormat="1" ht="24">
      <c r="A217" s="26"/>
      <c r="B217" s="132"/>
      <c r="C217" s="133">
        <v>63</v>
      </c>
      <c r="D217" s="133" t="s">
        <v>126</v>
      </c>
      <c r="E217" s="134" t="s">
        <v>323</v>
      </c>
      <c r="F217" s="135" t="s">
        <v>324</v>
      </c>
      <c r="G217" s="136" t="s">
        <v>325</v>
      </c>
      <c r="H217" s="181">
        <v>17</v>
      </c>
      <c r="I217" s="168">
        <v>0</v>
      </c>
      <c r="J217" s="137">
        <f aca="true" t="shared" si="71" ref="J217:J226">ROUND(I217*H217,2)</f>
        <v>0</v>
      </c>
      <c r="K217" s="138"/>
      <c r="L217" s="27"/>
      <c r="M217" s="139" t="s">
        <v>1</v>
      </c>
      <c r="N217" s="140" t="s">
        <v>40</v>
      </c>
      <c r="O217" s="141">
        <v>0.094</v>
      </c>
      <c r="P217" s="141">
        <f aca="true" t="shared" si="72" ref="P217:P226">O217*H217</f>
        <v>1.598</v>
      </c>
      <c r="Q217" s="141">
        <v>0</v>
      </c>
      <c r="R217" s="141">
        <f aca="true" t="shared" si="73" ref="R217:R226">Q217*H217</f>
        <v>0</v>
      </c>
      <c r="S217" s="141">
        <v>0</v>
      </c>
      <c r="T217" s="142">
        <f aca="true" t="shared" si="74" ref="T217:T226"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3" t="s">
        <v>240</v>
      </c>
      <c r="AT217" s="143" t="s">
        <v>126</v>
      </c>
      <c r="AU217" s="143" t="s">
        <v>85</v>
      </c>
      <c r="AY217" s="14" t="s">
        <v>123</v>
      </c>
      <c r="BE217" s="144">
        <f aca="true" t="shared" si="75" ref="BE217:BE226">IF(N217="základní",J217,0)</f>
        <v>0</v>
      </c>
      <c r="BF217" s="144">
        <f aca="true" t="shared" si="76" ref="BF217:BF226">IF(N217="snížená",J217,0)</f>
        <v>0</v>
      </c>
      <c r="BG217" s="144">
        <f aca="true" t="shared" si="77" ref="BG217:BG226">IF(N217="zákl. přenesená",J217,0)</f>
        <v>0</v>
      </c>
      <c r="BH217" s="144">
        <f aca="true" t="shared" si="78" ref="BH217:BH226">IF(N217="sníž. přenesená",J217,0)</f>
        <v>0</v>
      </c>
      <c r="BI217" s="144">
        <f aca="true" t="shared" si="79" ref="BI217:BI226">IF(N217="nulová",J217,0)</f>
        <v>0</v>
      </c>
      <c r="BJ217" s="14" t="s">
        <v>83</v>
      </c>
      <c r="BK217" s="144">
        <f aca="true" t="shared" si="80" ref="BK217:BK226">ROUND(I217*H217,2)</f>
        <v>0</v>
      </c>
      <c r="BL217" s="14" t="s">
        <v>240</v>
      </c>
      <c r="BM217" s="143" t="s">
        <v>326</v>
      </c>
    </row>
    <row r="218" spans="1:65" s="2" customFormat="1" ht="27" customHeight="1">
      <c r="A218" s="26"/>
      <c r="B218" s="132"/>
      <c r="C218" s="133">
        <v>64</v>
      </c>
      <c r="D218" s="133" t="s">
        <v>126</v>
      </c>
      <c r="E218" s="134" t="s">
        <v>327</v>
      </c>
      <c r="F218" s="135" t="s">
        <v>328</v>
      </c>
      <c r="G218" s="136" t="s">
        <v>325</v>
      </c>
      <c r="H218" s="181">
        <v>510</v>
      </c>
      <c r="I218" s="168">
        <v>0</v>
      </c>
      <c r="J218" s="137">
        <f t="shared" si="71"/>
        <v>0</v>
      </c>
      <c r="K218" s="138"/>
      <c r="L218" s="27"/>
      <c r="M218" s="139" t="s">
        <v>1</v>
      </c>
      <c r="N218" s="140" t="s">
        <v>40</v>
      </c>
      <c r="O218" s="141">
        <v>0.013</v>
      </c>
      <c r="P218" s="141">
        <f t="shared" si="72"/>
        <v>6.63</v>
      </c>
      <c r="Q218" s="141">
        <v>0</v>
      </c>
      <c r="R218" s="141">
        <f t="shared" si="73"/>
        <v>0</v>
      </c>
      <c r="S218" s="141">
        <v>0</v>
      </c>
      <c r="T218" s="142">
        <f t="shared" si="74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3" t="s">
        <v>240</v>
      </c>
      <c r="AT218" s="143" t="s">
        <v>126</v>
      </c>
      <c r="AU218" s="143" t="s">
        <v>85</v>
      </c>
      <c r="AY218" s="14" t="s">
        <v>123</v>
      </c>
      <c r="BE218" s="144">
        <f t="shared" si="75"/>
        <v>0</v>
      </c>
      <c r="BF218" s="144">
        <f t="shared" si="76"/>
        <v>0</v>
      </c>
      <c r="BG218" s="144">
        <f t="shared" si="77"/>
        <v>0</v>
      </c>
      <c r="BH218" s="144">
        <f t="shared" si="78"/>
        <v>0</v>
      </c>
      <c r="BI218" s="144">
        <f t="shared" si="79"/>
        <v>0</v>
      </c>
      <c r="BJ218" s="14" t="s">
        <v>83</v>
      </c>
      <c r="BK218" s="144">
        <f t="shared" si="80"/>
        <v>0</v>
      </c>
      <c r="BL218" s="14" t="s">
        <v>240</v>
      </c>
      <c r="BM218" s="143" t="s">
        <v>329</v>
      </c>
    </row>
    <row r="219" spans="1:65" s="2" customFormat="1" ht="27" customHeight="1">
      <c r="A219" s="26"/>
      <c r="B219" s="132"/>
      <c r="C219" s="133">
        <v>65</v>
      </c>
      <c r="D219" s="133" t="s">
        <v>126</v>
      </c>
      <c r="E219" s="134" t="s">
        <v>330</v>
      </c>
      <c r="F219" s="135" t="s">
        <v>331</v>
      </c>
      <c r="G219" s="136" t="s">
        <v>288</v>
      </c>
      <c r="H219" s="181">
        <v>10</v>
      </c>
      <c r="I219" s="168">
        <v>0</v>
      </c>
      <c r="J219" s="137">
        <f t="shared" si="71"/>
        <v>0</v>
      </c>
      <c r="K219" s="138"/>
      <c r="L219" s="27"/>
      <c r="M219" s="139" t="s">
        <v>1</v>
      </c>
      <c r="N219" s="140" t="s">
        <v>40</v>
      </c>
      <c r="O219" s="141">
        <v>0.226</v>
      </c>
      <c r="P219" s="141">
        <f t="shared" si="72"/>
        <v>2.2600000000000002</v>
      </c>
      <c r="Q219" s="141">
        <v>0.0835</v>
      </c>
      <c r="R219" s="141">
        <f t="shared" si="73"/>
        <v>0.8350000000000001</v>
      </c>
      <c r="S219" s="141">
        <v>0</v>
      </c>
      <c r="T219" s="142">
        <f t="shared" si="74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3" t="s">
        <v>240</v>
      </c>
      <c r="AT219" s="143" t="s">
        <v>126</v>
      </c>
      <c r="AU219" s="143" t="s">
        <v>85</v>
      </c>
      <c r="AY219" s="14" t="s">
        <v>123</v>
      </c>
      <c r="BE219" s="144">
        <f t="shared" si="75"/>
        <v>0</v>
      </c>
      <c r="BF219" s="144">
        <f t="shared" si="76"/>
        <v>0</v>
      </c>
      <c r="BG219" s="144">
        <f t="shared" si="77"/>
        <v>0</v>
      </c>
      <c r="BH219" s="144">
        <f t="shared" si="78"/>
        <v>0</v>
      </c>
      <c r="BI219" s="144">
        <f t="shared" si="79"/>
        <v>0</v>
      </c>
      <c r="BJ219" s="14" t="s">
        <v>83</v>
      </c>
      <c r="BK219" s="144">
        <f t="shared" si="80"/>
        <v>0</v>
      </c>
      <c r="BL219" s="14" t="s">
        <v>240</v>
      </c>
      <c r="BM219" s="143" t="s">
        <v>332</v>
      </c>
    </row>
    <row r="220" spans="1:65" s="2" customFormat="1" ht="16.5" customHeight="1">
      <c r="A220" s="26"/>
      <c r="B220" s="132"/>
      <c r="C220" s="149">
        <v>66</v>
      </c>
      <c r="D220" s="149" t="s">
        <v>158</v>
      </c>
      <c r="E220" s="150" t="s">
        <v>410</v>
      </c>
      <c r="F220" s="151" t="s">
        <v>333</v>
      </c>
      <c r="G220" s="152" t="s">
        <v>175</v>
      </c>
      <c r="H220" s="182">
        <v>2</v>
      </c>
      <c r="I220" s="169">
        <v>0</v>
      </c>
      <c r="J220" s="153">
        <f t="shared" si="71"/>
        <v>0</v>
      </c>
      <c r="K220" s="154"/>
      <c r="L220" s="155"/>
      <c r="M220" s="156" t="s">
        <v>1</v>
      </c>
      <c r="N220" s="157" t="s">
        <v>40</v>
      </c>
      <c r="O220" s="141">
        <v>0</v>
      </c>
      <c r="P220" s="141">
        <f t="shared" si="72"/>
        <v>0</v>
      </c>
      <c r="Q220" s="141">
        <v>0</v>
      </c>
      <c r="R220" s="141">
        <f t="shared" si="73"/>
        <v>0</v>
      </c>
      <c r="S220" s="141">
        <v>0</v>
      </c>
      <c r="T220" s="142">
        <f t="shared" si="74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3" t="s">
        <v>268</v>
      </c>
      <c r="AT220" s="143" t="s">
        <v>158</v>
      </c>
      <c r="AU220" s="143" t="s">
        <v>85</v>
      </c>
      <c r="AY220" s="14" t="s">
        <v>123</v>
      </c>
      <c r="BE220" s="144">
        <f t="shared" si="75"/>
        <v>0</v>
      </c>
      <c r="BF220" s="144">
        <f t="shared" si="76"/>
        <v>0</v>
      </c>
      <c r="BG220" s="144">
        <f t="shared" si="77"/>
        <v>0</v>
      </c>
      <c r="BH220" s="144">
        <f t="shared" si="78"/>
        <v>0</v>
      </c>
      <c r="BI220" s="144">
        <f t="shared" si="79"/>
        <v>0</v>
      </c>
      <c r="BJ220" s="14" t="s">
        <v>83</v>
      </c>
      <c r="BK220" s="144">
        <f t="shared" si="80"/>
        <v>0</v>
      </c>
      <c r="BL220" s="14" t="s">
        <v>240</v>
      </c>
      <c r="BM220" s="143" t="s">
        <v>334</v>
      </c>
    </row>
    <row r="221" spans="1:65" s="2" customFormat="1" ht="16.5" customHeight="1">
      <c r="A221" s="26"/>
      <c r="B221" s="132"/>
      <c r="C221" s="149">
        <v>67</v>
      </c>
      <c r="D221" s="149" t="s">
        <v>158</v>
      </c>
      <c r="E221" s="150" t="s">
        <v>411</v>
      </c>
      <c r="F221" s="151" t="s">
        <v>336</v>
      </c>
      <c r="G221" s="152" t="s">
        <v>175</v>
      </c>
      <c r="H221" s="182">
        <v>1</v>
      </c>
      <c r="I221" s="169">
        <v>0</v>
      </c>
      <c r="J221" s="153">
        <f t="shared" si="71"/>
        <v>0</v>
      </c>
      <c r="K221" s="154"/>
      <c r="L221" s="155"/>
      <c r="M221" s="156" t="s">
        <v>1</v>
      </c>
      <c r="N221" s="157" t="s">
        <v>40</v>
      </c>
      <c r="O221" s="141">
        <v>0</v>
      </c>
      <c r="P221" s="141">
        <f t="shared" si="72"/>
        <v>0</v>
      </c>
      <c r="Q221" s="141">
        <v>0</v>
      </c>
      <c r="R221" s="141">
        <f t="shared" si="73"/>
        <v>0</v>
      </c>
      <c r="S221" s="141">
        <v>0</v>
      </c>
      <c r="T221" s="142">
        <f t="shared" si="74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3" t="s">
        <v>268</v>
      </c>
      <c r="AT221" s="143" t="s">
        <v>158</v>
      </c>
      <c r="AU221" s="143" t="s">
        <v>85</v>
      </c>
      <c r="AY221" s="14" t="s">
        <v>123</v>
      </c>
      <c r="BE221" s="144">
        <f t="shared" si="75"/>
        <v>0</v>
      </c>
      <c r="BF221" s="144">
        <f t="shared" si="76"/>
        <v>0</v>
      </c>
      <c r="BG221" s="144">
        <f t="shared" si="77"/>
        <v>0</v>
      </c>
      <c r="BH221" s="144">
        <f t="shared" si="78"/>
        <v>0</v>
      </c>
      <c r="BI221" s="144">
        <f t="shared" si="79"/>
        <v>0</v>
      </c>
      <c r="BJ221" s="14" t="s">
        <v>83</v>
      </c>
      <c r="BK221" s="144">
        <f t="shared" si="80"/>
        <v>0</v>
      </c>
      <c r="BL221" s="14" t="s">
        <v>240</v>
      </c>
      <c r="BM221" s="143" t="s">
        <v>337</v>
      </c>
    </row>
    <row r="222" spans="1:65" s="2" customFormat="1" ht="16.5" customHeight="1">
      <c r="A222" s="26"/>
      <c r="B222" s="132"/>
      <c r="C222" s="133">
        <v>68</v>
      </c>
      <c r="D222" s="133" t="s">
        <v>126</v>
      </c>
      <c r="E222" s="134" t="s">
        <v>338</v>
      </c>
      <c r="F222" s="135" t="s">
        <v>339</v>
      </c>
      <c r="G222" s="136" t="s">
        <v>129</v>
      </c>
      <c r="H222" s="181">
        <v>1</v>
      </c>
      <c r="I222" s="168">
        <v>0</v>
      </c>
      <c r="J222" s="137">
        <f t="shared" si="71"/>
        <v>0</v>
      </c>
      <c r="K222" s="138"/>
      <c r="L222" s="27"/>
      <c r="M222" s="139" t="s">
        <v>1</v>
      </c>
      <c r="N222" s="140" t="s">
        <v>40</v>
      </c>
      <c r="O222" s="141">
        <v>0.226</v>
      </c>
      <c r="P222" s="141">
        <f t="shared" si="72"/>
        <v>0.226</v>
      </c>
      <c r="Q222" s="141">
        <v>0.0835</v>
      </c>
      <c r="R222" s="141">
        <f t="shared" si="73"/>
        <v>0.0835</v>
      </c>
      <c r="S222" s="141">
        <v>0</v>
      </c>
      <c r="T222" s="142">
        <f t="shared" si="74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3" t="s">
        <v>240</v>
      </c>
      <c r="AT222" s="143" t="s">
        <v>126</v>
      </c>
      <c r="AU222" s="143" t="s">
        <v>85</v>
      </c>
      <c r="AY222" s="14" t="s">
        <v>123</v>
      </c>
      <c r="BE222" s="144">
        <f t="shared" si="75"/>
        <v>0</v>
      </c>
      <c r="BF222" s="144">
        <f t="shared" si="76"/>
        <v>0</v>
      </c>
      <c r="BG222" s="144">
        <f t="shared" si="77"/>
        <v>0</v>
      </c>
      <c r="BH222" s="144">
        <f t="shared" si="78"/>
        <v>0</v>
      </c>
      <c r="BI222" s="144">
        <f t="shared" si="79"/>
        <v>0</v>
      </c>
      <c r="BJ222" s="14" t="s">
        <v>83</v>
      </c>
      <c r="BK222" s="144">
        <f t="shared" si="80"/>
        <v>0</v>
      </c>
      <c r="BL222" s="14" t="s">
        <v>240</v>
      </c>
      <c r="BM222" s="143" t="s">
        <v>340</v>
      </c>
    </row>
    <row r="223" spans="1:65" s="2" customFormat="1" ht="16.5" customHeight="1">
      <c r="A223" s="26"/>
      <c r="B223" s="132"/>
      <c r="C223" s="133">
        <v>69</v>
      </c>
      <c r="D223" s="133" t="s">
        <v>126</v>
      </c>
      <c r="E223" s="134" t="s">
        <v>341</v>
      </c>
      <c r="F223" s="135" t="s">
        <v>342</v>
      </c>
      <c r="G223" s="136" t="s">
        <v>129</v>
      </c>
      <c r="H223" s="181">
        <v>1</v>
      </c>
      <c r="I223" s="168">
        <v>0</v>
      </c>
      <c r="J223" s="137">
        <f t="shared" si="71"/>
        <v>0</v>
      </c>
      <c r="K223" s="138"/>
      <c r="L223" s="27"/>
      <c r="M223" s="139" t="s">
        <v>1</v>
      </c>
      <c r="N223" s="140" t="s">
        <v>40</v>
      </c>
      <c r="O223" s="141">
        <v>0.226</v>
      </c>
      <c r="P223" s="141">
        <f t="shared" si="72"/>
        <v>0.226</v>
      </c>
      <c r="Q223" s="141">
        <v>0.0835</v>
      </c>
      <c r="R223" s="141">
        <f t="shared" si="73"/>
        <v>0.0835</v>
      </c>
      <c r="S223" s="141">
        <v>0</v>
      </c>
      <c r="T223" s="142">
        <f t="shared" si="74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3" t="s">
        <v>240</v>
      </c>
      <c r="AT223" s="143" t="s">
        <v>126</v>
      </c>
      <c r="AU223" s="143" t="s">
        <v>85</v>
      </c>
      <c r="AY223" s="14" t="s">
        <v>123</v>
      </c>
      <c r="BE223" s="144">
        <f t="shared" si="75"/>
        <v>0</v>
      </c>
      <c r="BF223" s="144">
        <f t="shared" si="76"/>
        <v>0</v>
      </c>
      <c r="BG223" s="144">
        <f t="shared" si="77"/>
        <v>0</v>
      </c>
      <c r="BH223" s="144">
        <f t="shared" si="78"/>
        <v>0</v>
      </c>
      <c r="BI223" s="144">
        <f t="shared" si="79"/>
        <v>0</v>
      </c>
      <c r="BJ223" s="14" t="s">
        <v>83</v>
      </c>
      <c r="BK223" s="144">
        <f t="shared" si="80"/>
        <v>0</v>
      </c>
      <c r="BL223" s="14" t="s">
        <v>240</v>
      </c>
      <c r="BM223" s="143" t="s">
        <v>343</v>
      </c>
    </row>
    <row r="224" spans="1:65" s="2" customFormat="1" ht="27" customHeight="1">
      <c r="A224" s="26"/>
      <c r="B224" s="132"/>
      <c r="C224" s="133">
        <v>70</v>
      </c>
      <c r="D224" s="133" t="s">
        <v>126</v>
      </c>
      <c r="E224" s="134" t="s">
        <v>344</v>
      </c>
      <c r="F224" s="135" t="s">
        <v>345</v>
      </c>
      <c r="G224" s="136" t="s">
        <v>129</v>
      </c>
      <c r="H224" s="181">
        <v>1</v>
      </c>
      <c r="I224" s="168">
        <v>0</v>
      </c>
      <c r="J224" s="137">
        <f t="shared" si="71"/>
        <v>0</v>
      </c>
      <c r="K224" s="138"/>
      <c r="L224" s="27"/>
      <c r="M224" s="139" t="s">
        <v>1</v>
      </c>
      <c r="N224" s="140" t="s">
        <v>40</v>
      </c>
      <c r="O224" s="141">
        <v>0</v>
      </c>
      <c r="P224" s="141">
        <f t="shared" si="72"/>
        <v>0</v>
      </c>
      <c r="Q224" s="141">
        <v>0</v>
      </c>
      <c r="R224" s="141">
        <f t="shared" si="73"/>
        <v>0</v>
      </c>
      <c r="S224" s="141">
        <v>0</v>
      </c>
      <c r="T224" s="142">
        <f t="shared" si="74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3" t="s">
        <v>240</v>
      </c>
      <c r="AT224" s="143" t="s">
        <v>126</v>
      </c>
      <c r="AU224" s="143" t="s">
        <v>85</v>
      </c>
      <c r="AY224" s="14" t="s">
        <v>123</v>
      </c>
      <c r="BE224" s="144">
        <f t="shared" si="75"/>
        <v>0</v>
      </c>
      <c r="BF224" s="144">
        <f t="shared" si="76"/>
        <v>0</v>
      </c>
      <c r="BG224" s="144">
        <f t="shared" si="77"/>
        <v>0</v>
      </c>
      <c r="BH224" s="144">
        <f t="shared" si="78"/>
        <v>0</v>
      </c>
      <c r="BI224" s="144">
        <f t="shared" si="79"/>
        <v>0</v>
      </c>
      <c r="BJ224" s="14" t="s">
        <v>83</v>
      </c>
      <c r="BK224" s="144">
        <f t="shared" si="80"/>
        <v>0</v>
      </c>
      <c r="BL224" s="14" t="s">
        <v>240</v>
      </c>
      <c r="BM224" s="143" t="s">
        <v>346</v>
      </c>
    </row>
    <row r="225" spans="1:65" s="2" customFormat="1" ht="16.5" customHeight="1">
      <c r="A225" s="26"/>
      <c r="B225" s="132"/>
      <c r="C225" s="133">
        <v>71</v>
      </c>
      <c r="D225" s="133" t="s">
        <v>126</v>
      </c>
      <c r="E225" s="134" t="s">
        <v>347</v>
      </c>
      <c r="F225" s="135" t="s">
        <v>348</v>
      </c>
      <c r="G225" s="136" t="s">
        <v>175</v>
      </c>
      <c r="H225" s="181">
        <v>60</v>
      </c>
      <c r="I225" s="168">
        <v>0</v>
      </c>
      <c r="J225" s="137">
        <f t="shared" si="71"/>
        <v>0</v>
      </c>
      <c r="K225" s="138"/>
      <c r="L225" s="27"/>
      <c r="M225" s="139" t="s">
        <v>1</v>
      </c>
      <c r="N225" s="140" t="s">
        <v>40</v>
      </c>
      <c r="O225" s="141">
        <v>0</v>
      </c>
      <c r="P225" s="141">
        <f t="shared" si="72"/>
        <v>0</v>
      </c>
      <c r="Q225" s="141">
        <v>0</v>
      </c>
      <c r="R225" s="141">
        <f t="shared" si="73"/>
        <v>0</v>
      </c>
      <c r="S225" s="141">
        <v>0</v>
      </c>
      <c r="T225" s="142">
        <f t="shared" si="74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3" t="s">
        <v>240</v>
      </c>
      <c r="AT225" s="143" t="s">
        <v>126</v>
      </c>
      <c r="AU225" s="143" t="s">
        <v>85</v>
      </c>
      <c r="AY225" s="14" t="s">
        <v>123</v>
      </c>
      <c r="BE225" s="144">
        <f t="shared" si="75"/>
        <v>0</v>
      </c>
      <c r="BF225" s="144">
        <f t="shared" si="76"/>
        <v>0</v>
      </c>
      <c r="BG225" s="144">
        <f t="shared" si="77"/>
        <v>0</v>
      </c>
      <c r="BH225" s="144">
        <f t="shared" si="78"/>
        <v>0</v>
      </c>
      <c r="BI225" s="144">
        <f t="shared" si="79"/>
        <v>0</v>
      </c>
      <c r="BJ225" s="14" t="s">
        <v>83</v>
      </c>
      <c r="BK225" s="144">
        <f t="shared" si="80"/>
        <v>0</v>
      </c>
      <c r="BL225" s="14" t="s">
        <v>240</v>
      </c>
      <c r="BM225" s="143" t="s">
        <v>349</v>
      </c>
    </row>
    <row r="226" spans="1:65" s="2" customFormat="1" ht="16.5" customHeight="1">
      <c r="A226" s="26"/>
      <c r="B226" s="132"/>
      <c r="C226" s="149">
        <v>72</v>
      </c>
      <c r="D226" s="149" t="s">
        <v>158</v>
      </c>
      <c r="E226" s="150" t="s">
        <v>412</v>
      </c>
      <c r="F226" s="151" t="s">
        <v>350</v>
      </c>
      <c r="G226" s="152" t="s">
        <v>175</v>
      </c>
      <c r="H226" s="182">
        <v>60</v>
      </c>
      <c r="I226" s="169">
        <v>0</v>
      </c>
      <c r="J226" s="153">
        <f t="shared" si="71"/>
        <v>0</v>
      </c>
      <c r="K226" s="154"/>
      <c r="L226" s="155"/>
      <c r="M226" s="156" t="s">
        <v>1</v>
      </c>
      <c r="N226" s="157" t="s">
        <v>40</v>
      </c>
      <c r="O226" s="141">
        <v>0</v>
      </c>
      <c r="P226" s="141">
        <f t="shared" si="72"/>
        <v>0</v>
      </c>
      <c r="Q226" s="141">
        <v>0</v>
      </c>
      <c r="R226" s="141">
        <f t="shared" si="73"/>
        <v>0</v>
      </c>
      <c r="S226" s="141">
        <v>0</v>
      </c>
      <c r="T226" s="142">
        <f t="shared" si="74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3" t="s">
        <v>268</v>
      </c>
      <c r="AT226" s="143" t="s">
        <v>158</v>
      </c>
      <c r="AU226" s="143" t="s">
        <v>85</v>
      </c>
      <c r="AY226" s="14" t="s">
        <v>123</v>
      </c>
      <c r="BE226" s="144">
        <f t="shared" si="75"/>
        <v>0</v>
      </c>
      <c r="BF226" s="144">
        <f t="shared" si="76"/>
        <v>0</v>
      </c>
      <c r="BG226" s="144">
        <f t="shared" si="77"/>
        <v>0</v>
      </c>
      <c r="BH226" s="144">
        <f t="shared" si="78"/>
        <v>0</v>
      </c>
      <c r="BI226" s="144">
        <f t="shared" si="79"/>
        <v>0</v>
      </c>
      <c r="BJ226" s="14" t="s">
        <v>83</v>
      </c>
      <c r="BK226" s="144">
        <f t="shared" si="80"/>
        <v>0</v>
      </c>
      <c r="BL226" s="14" t="s">
        <v>240</v>
      </c>
      <c r="BM226" s="143" t="s">
        <v>351</v>
      </c>
    </row>
    <row r="227" spans="2:63" s="12" customFormat="1" ht="25.9" customHeight="1">
      <c r="B227" s="122"/>
      <c r="D227" s="123" t="s">
        <v>74</v>
      </c>
      <c r="E227" s="124" t="s">
        <v>352</v>
      </c>
      <c r="F227" s="124" t="s">
        <v>353</v>
      </c>
      <c r="J227" s="125">
        <f>BK227</f>
        <v>0</v>
      </c>
      <c r="L227" s="122"/>
      <c r="M227" s="126"/>
      <c r="N227" s="127"/>
      <c r="O227" s="127"/>
      <c r="P227" s="128">
        <f>P228+P235+P238</f>
        <v>0</v>
      </c>
      <c r="Q227" s="127"/>
      <c r="R227" s="128">
        <f>R228+R235+R238</f>
        <v>0</v>
      </c>
      <c r="S227" s="127"/>
      <c r="T227" s="129">
        <f>T228+T235+T238</f>
        <v>0</v>
      </c>
      <c r="AR227" s="123" t="s">
        <v>296</v>
      </c>
      <c r="AT227" s="130" t="s">
        <v>74</v>
      </c>
      <c r="AU227" s="130" t="s">
        <v>75</v>
      </c>
      <c r="AY227" s="123" t="s">
        <v>123</v>
      </c>
      <c r="BK227" s="131">
        <f>BK228+BK233+BK235+BK238</f>
        <v>0</v>
      </c>
    </row>
    <row r="228" spans="2:63" s="12" customFormat="1" ht="22.9" customHeight="1">
      <c r="B228" s="122"/>
      <c r="D228" s="123" t="s">
        <v>74</v>
      </c>
      <c r="E228" s="147" t="s">
        <v>354</v>
      </c>
      <c r="F228" s="147" t="s">
        <v>355</v>
      </c>
      <c r="J228" s="148">
        <f>BK228</f>
        <v>0</v>
      </c>
      <c r="L228" s="122"/>
      <c r="M228" s="126"/>
      <c r="N228" s="127"/>
      <c r="O228" s="127"/>
      <c r="P228" s="128">
        <f>SUM(P229:P232)</f>
        <v>0</v>
      </c>
      <c r="Q228" s="127"/>
      <c r="R228" s="128">
        <f>SUM(R229:R232)</f>
        <v>0</v>
      </c>
      <c r="S228" s="127"/>
      <c r="T228" s="129">
        <f>SUM(T229:T232)</f>
        <v>0</v>
      </c>
      <c r="AR228" s="123" t="s">
        <v>296</v>
      </c>
      <c r="AT228" s="130" t="s">
        <v>74</v>
      </c>
      <c r="AU228" s="130" t="s">
        <v>83</v>
      </c>
      <c r="AY228" s="123" t="s">
        <v>123</v>
      </c>
      <c r="BK228" s="131">
        <f>SUM(BK229:BK232)</f>
        <v>0</v>
      </c>
    </row>
    <row r="229" spans="1:65" s="2" customFormat="1" ht="16.5" customHeight="1">
      <c r="A229" s="26"/>
      <c r="B229" s="132"/>
      <c r="C229" s="133">
        <v>73</v>
      </c>
      <c r="D229" s="133" t="s">
        <v>126</v>
      </c>
      <c r="E229" s="134" t="s">
        <v>356</v>
      </c>
      <c r="F229" s="135" t="s">
        <v>357</v>
      </c>
      <c r="G229" s="136" t="s">
        <v>129</v>
      </c>
      <c r="H229" s="181">
        <v>1</v>
      </c>
      <c r="I229" s="168">
        <v>0</v>
      </c>
      <c r="J229" s="137">
        <f>ROUND(I229*H229,2)</f>
        <v>0</v>
      </c>
      <c r="K229" s="138"/>
      <c r="L229" s="27"/>
      <c r="M229" s="139" t="s">
        <v>1</v>
      </c>
      <c r="N229" s="140" t="s">
        <v>40</v>
      </c>
      <c r="O229" s="141">
        <v>0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3" t="s">
        <v>358</v>
      </c>
      <c r="AT229" s="143" t="s">
        <v>126</v>
      </c>
      <c r="AU229" s="143" t="s">
        <v>85</v>
      </c>
      <c r="AY229" s="14" t="s">
        <v>123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4" t="s">
        <v>83</v>
      </c>
      <c r="BK229" s="144">
        <f>ROUND(I229*H229,2)</f>
        <v>0</v>
      </c>
      <c r="BL229" s="14" t="s">
        <v>358</v>
      </c>
      <c r="BM229" s="143" t="s">
        <v>359</v>
      </c>
    </row>
    <row r="230" spans="1:65" s="2" customFormat="1" ht="16.5" customHeight="1">
      <c r="A230" s="26"/>
      <c r="B230" s="132"/>
      <c r="C230" s="133">
        <v>74</v>
      </c>
      <c r="D230" s="133" t="s">
        <v>126</v>
      </c>
      <c r="E230" s="134" t="s">
        <v>360</v>
      </c>
      <c r="F230" s="135" t="s">
        <v>361</v>
      </c>
      <c r="G230" s="136" t="s">
        <v>129</v>
      </c>
      <c r="H230" s="181">
        <v>1</v>
      </c>
      <c r="I230" s="168">
        <v>0</v>
      </c>
      <c r="J230" s="137">
        <f>ROUND(I230*H230,2)</f>
        <v>0</v>
      </c>
      <c r="K230" s="138"/>
      <c r="L230" s="27"/>
      <c r="M230" s="139" t="s">
        <v>1</v>
      </c>
      <c r="N230" s="140" t="s">
        <v>40</v>
      </c>
      <c r="O230" s="141">
        <v>0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3" t="s">
        <v>358</v>
      </c>
      <c r="AT230" s="143" t="s">
        <v>126</v>
      </c>
      <c r="AU230" s="143" t="s">
        <v>85</v>
      </c>
      <c r="AY230" s="14" t="s">
        <v>123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4" t="s">
        <v>83</v>
      </c>
      <c r="BK230" s="144">
        <f>ROUND(I230*H230,2)</f>
        <v>0</v>
      </c>
      <c r="BL230" s="14" t="s">
        <v>358</v>
      </c>
      <c r="BM230" s="143" t="s">
        <v>362</v>
      </c>
    </row>
    <row r="231" spans="1:65" s="2" customFormat="1" ht="33" customHeight="1">
      <c r="A231" s="162"/>
      <c r="B231" s="132"/>
      <c r="C231" s="179"/>
      <c r="D231" s="177" t="s">
        <v>147</v>
      </c>
      <c r="E231" s="180"/>
      <c r="F231" s="172" t="s">
        <v>385</v>
      </c>
      <c r="G231" s="136"/>
      <c r="H231" s="181"/>
      <c r="I231" s="137"/>
      <c r="J231" s="137"/>
      <c r="K231" s="138"/>
      <c r="L231" s="27"/>
      <c r="M231" s="139"/>
      <c r="N231" s="140"/>
      <c r="O231" s="141"/>
      <c r="P231" s="141"/>
      <c r="Q231" s="141"/>
      <c r="R231" s="141"/>
      <c r="S231" s="141"/>
      <c r="T231" s="14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R231" s="143"/>
      <c r="AT231" s="143"/>
      <c r="AU231" s="143"/>
      <c r="AY231" s="14"/>
      <c r="BE231" s="144"/>
      <c r="BF231" s="144"/>
      <c r="BG231" s="144"/>
      <c r="BH231" s="144"/>
      <c r="BI231" s="144"/>
      <c r="BJ231" s="14"/>
      <c r="BK231" s="144"/>
      <c r="BL231" s="14"/>
      <c r="BM231" s="143"/>
    </row>
    <row r="232" spans="1:65" s="2" customFormat="1" ht="16.5" customHeight="1">
      <c r="A232" s="26"/>
      <c r="B232" s="132"/>
      <c r="C232" s="133">
        <v>75</v>
      </c>
      <c r="D232" s="133" t="s">
        <v>126</v>
      </c>
      <c r="E232" s="134" t="s">
        <v>363</v>
      </c>
      <c r="F232" s="135" t="s">
        <v>386</v>
      </c>
      <c r="G232" s="136" t="s">
        <v>129</v>
      </c>
      <c r="H232" s="181">
        <v>1</v>
      </c>
      <c r="I232" s="168">
        <v>0</v>
      </c>
      <c r="J232" s="137">
        <f>ROUND(I232*H232,2)</f>
        <v>0</v>
      </c>
      <c r="K232" s="138"/>
      <c r="L232" s="27"/>
      <c r="M232" s="139" t="s">
        <v>1</v>
      </c>
      <c r="N232" s="140" t="s">
        <v>40</v>
      </c>
      <c r="O232" s="141">
        <v>0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3" t="s">
        <v>358</v>
      </c>
      <c r="AT232" s="143" t="s">
        <v>126</v>
      </c>
      <c r="AU232" s="143" t="s">
        <v>85</v>
      </c>
      <c r="AY232" s="14" t="s">
        <v>123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4" t="s">
        <v>83</v>
      </c>
      <c r="BK232" s="144">
        <f>ROUND(I232*H232,2)</f>
        <v>0</v>
      </c>
      <c r="BL232" s="14" t="s">
        <v>358</v>
      </c>
      <c r="BM232" s="143" t="s">
        <v>364</v>
      </c>
    </row>
    <row r="233" spans="2:63" s="12" customFormat="1" ht="22.9" customHeight="1">
      <c r="B233" s="122"/>
      <c r="D233" s="123" t="s">
        <v>74</v>
      </c>
      <c r="E233" s="147" t="s">
        <v>400</v>
      </c>
      <c r="F233" s="147" t="s">
        <v>401</v>
      </c>
      <c r="J233" s="148">
        <f>BK233</f>
        <v>0</v>
      </c>
      <c r="L233" s="122"/>
      <c r="M233" s="126"/>
      <c r="N233" s="127"/>
      <c r="O233" s="127"/>
      <c r="P233" s="128">
        <f>SUM(P234:P237)</f>
        <v>0</v>
      </c>
      <c r="Q233" s="127"/>
      <c r="R233" s="128">
        <f>SUM(R234:R237)</f>
        <v>0</v>
      </c>
      <c r="S233" s="127"/>
      <c r="T233" s="129">
        <f>SUM(T234:T237)</f>
        <v>0</v>
      </c>
      <c r="AR233" s="123" t="s">
        <v>296</v>
      </c>
      <c r="AT233" s="130" t="s">
        <v>74</v>
      </c>
      <c r="AU233" s="130" t="s">
        <v>83</v>
      </c>
      <c r="AY233" s="123" t="s">
        <v>123</v>
      </c>
      <c r="BK233" s="131">
        <f>SUM(BK234)</f>
        <v>0</v>
      </c>
    </row>
    <row r="234" spans="1:65" s="2" customFormat="1" ht="16.5" customHeight="1">
      <c r="A234" s="171"/>
      <c r="B234" s="132"/>
      <c r="C234" s="226">
        <v>76</v>
      </c>
      <c r="D234" s="226" t="s">
        <v>126</v>
      </c>
      <c r="E234" s="227" t="s">
        <v>402</v>
      </c>
      <c r="F234" s="228" t="s">
        <v>401</v>
      </c>
      <c r="G234" s="229" t="s">
        <v>129</v>
      </c>
      <c r="H234" s="230">
        <v>1</v>
      </c>
      <c r="I234" s="168">
        <v>0</v>
      </c>
      <c r="J234" s="137">
        <f>ROUND(I234*H234,2)</f>
        <v>0</v>
      </c>
      <c r="K234" s="138"/>
      <c r="L234" s="27"/>
      <c r="M234" s="139" t="s">
        <v>1</v>
      </c>
      <c r="N234" s="140" t="s">
        <v>40</v>
      </c>
      <c r="O234" s="141">
        <v>0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R234" s="143" t="s">
        <v>358</v>
      </c>
      <c r="AT234" s="143" t="s">
        <v>126</v>
      </c>
      <c r="AU234" s="143" t="s">
        <v>85</v>
      </c>
      <c r="AY234" s="14" t="s">
        <v>123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4" t="s">
        <v>83</v>
      </c>
      <c r="BK234" s="144">
        <f>ROUND(I234*H234,2)</f>
        <v>0</v>
      </c>
      <c r="BL234" s="14" t="s">
        <v>358</v>
      </c>
      <c r="BM234" s="143" t="s">
        <v>359</v>
      </c>
    </row>
    <row r="235" spans="2:63" s="12" customFormat="1" ht="22.9" customHeight="1">
      <c r="B235" s="122"/>
      <c r="D235" s="123" t="s">
        <v>74</v>
      </c>
      <c r="E235" s="147" t="s">
        <v>365</v>
      </c>
      <c r="F235" s="147" t="s">
        <v>366</v>
      </c>
      <c r="J235" s="148">
        <f>BK235</f>
        <v>0</v>
      </c>
      <c r="L235" s="122"/>
      <c r="M235" s="126"/>
      <c r="N235" s="127"/>
      <c r="O235" s="127"/>
      <c r="P235" s="128">
        <f>SUM(P236:P237)</f>
        <v>0</v>
      </c>
      <c r="Q235" s="127"/>
      <c r="R235" s="128">
        <f>SUM(R236:R237)</f>
        <v>0</v>
      </c>
      <c r="S235" s="127"/>
      <c r="T235" s="129">
        <f>SUM(T236:T237)</f>
        <v>0</v>
      </c>
      <c r="AR235" s="123" t="s">
        <v>296</v>
      </c>
      <c r="AT235" s="130" t="s">
        <v>74</v>
      </c>
      <c r="AU235" s="130" t="s">
        <v>83</v>
      </c>
      <c r="AY235" s="123" t="s">
        <v>123</v>
      </c>
      <c r="BK235" s="131">
        <f>SUM(BK236:BK237)</f>
        <v>0</v>
      </c>
    </row>
    <row r="236" spans="1:65" s="2" customFormat="1" ht="16.5" customHeight="1">
      <c r="A236" s="26"/>
      <c r="B236" s="132"/>
      <c r="C236" s="133">
        <v>77</v>
      </c>
      <c r="D236" s="133" t="s">
        <v>126</v>
      </c>
      <c r="E236" s="134" t="s">
        <v>367</v>
      </c>
      <c r="F236" s="135" t="s">
        <v>368</v>
      </c>
      <c r="G236" s="136" t="s">
        <v>129</v>
      </c>
      <c r="H236" s="181">
        <v>0</v>
      </c>
      <c r="I236" s="168">
        <v>0</v>
      </c>
      <c r="J236" s="137">
        <f>ROUND(I236*H236,2)</f>
        <v>0</v>
      </c>
      <c r="K236" s="138"/>
      <c r="L236" s="27"/>
      <c r="M236" s="139" t="s">
        <v>1</v>
      </c>
      <c r="N236" s="140" t="s">
        <v>40</v>
      </c>
      <c r="O236" s="141">
        <v>0</v>
      </c>
      <c r="P236" s="141">
        <f>O236*H236</f>
        <v>0</v>
      </c>
      <c r="Q236" s="141">
        <v>0</v>
      </c>
      <c r="R236" s="141">
        <f>Q236*H236</f>
        <v>0</v>
      </c>
      <c r="S236" s="141">
        <v>0</v>
      </c>
      <c r="T236" s="142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3" t="s">
        <v>358</v>
      </c>
      <c r="AT236" s="143" t="s">
        <v>126</v>
      </c>
      <c r="AU236" s="143" t="s">
        <v>85</v>
      </c>
      <c r="AY236" s="14" t="s">
        <v>123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4" t="s">
        <v>83</v>
      </c>
      <c r="BK236" s="144">
        <f>ROUND(I236*H236,2)</f>
        <v>0</v>
      </c>
      <c r="BL236" s="14" t="s">
        <v>358</v>
      </c>
      <c r="BM236" s="143" t="s">
        <v>369</v>
      </c>
    </row>
    <row r="237" spans="1:65" s="2" customFormat="1" ht="16.5" customHeight="1">
      <c r="A237" s="26"/>
      <c r="B237" s="132"/>
      <c r="C237" s="133">
        <v>78</v>
      </c>
      <c r="D237" s="133" t="s">
        <v>126</v>
      </c>
      <c r="E237" s="134" t="s">
        <v>370</v>
      </c>
      <c r="F237" s="135" t="s">
        <v>384</v>
      </c>
      <c r="G237" s="136" t="s">
        <v>129</v>
      </c>
      <c r="H237" s="181">
        <v>1</v>
      </c>
      <c r="I237" s="168">
        <v>0</v>
      </c>
      <c r="J237" s="137">
        <f>ROUND(I237*H237,2)</f>
        <v>0</v>
      </c>
      <c r="K237" s="138"/>
      <c r="L237" s="27"/>
      <c r="M237" s="139" t="s">
        <v>1</v>
      </c>
      <c r="N237" s="140" t="s">
        <v>40</v>
      </c>
      <c r="O237" s="141">
        <v>0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3" t="s">
        <v>358</v>
      </c>
      <c r="AT237" s="143" t="s">
        <v>126</v>
      </c>
      <c r="AU237" s="143" t="s">
        <v>85</v>
      </c>
      <c r="AY237" s="14" t="s">
        <v>123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4" t="s">
        <v>83</v>
      </c>
      <c r="BK237" s="144">
        <f>ROUND(I237*H237,2)</f>
        <v>0</v>
      </c>
      <c r="BL237" s="14" t="s">
        <v>358</v>
      </c>
      <c r="BM237" s="143" t="s">
        <v>371</v>
      </c>
    </row>
    <row r="238" spans="2:63" s="12" customFormat="1" ht="22.9" customHeight="1">
      <c r="B238" s="122"/>
      <c r="D238" s="123" t="s">
        <v>74</v>
      </c>
      <c r="E238" s="147" t="s">
        <v>372</v>
      </c>
      <c r="F238" s="147" t="s">
        <v>373</v>
      </c>
      <c r="J238" s="148">
        <f>BK238</f>
        <v>0</v>
      </c>
      <c r="L238" s="122"/>
      <c r="M238" s="126"/>
      <c r="N238" s="127"/>
      <c r="O238" s="127"/>
      <c r="P238" s="128">
        <f>P239</f>
        <v>0</v>
      </c>
      <c r="Q238" s="127"/>
      <c r="R238" s="128">
        <f>R239</f>
        <v>0</v>
      </c>
      <c r="S238" s="127"/>
      <c r="T238" s="129">
        <f>T239</f>
        <v>0</v>
      </c>
      <c r="AR238" s="123" t="s">
        <v>296</v>
      </c>
      <c r="AT238" s="130" t="s">
        <v>74</v>
      </c>
      <c r="AU238" s="130" t="s">
        <v>83</v>
      </c>
      <c r="AY238" s="123" t="s">
        <v>123</v>
      </c>
      <c r="BK238" s="131">
        <f>BK239</f>
        <v>0</v>
      </c>
    </row>
    <row r="239" spans="1:65" s="2" customFormat="1" ht="27" customHeight="1">
      <c r="A239" s="26"/>
      <c r="B239" s="132"/>
      <c r="C239" s="133">
        <v>79</v>
      </c>
      <c r="D239" s="133" t="s">
        <v>126</v>
      </c>
      <c r="E239" s="134" t="s">
        <v>374</v>
      </c>
      <c r="F239" s="135" t="s">
        <v>375</v>
      </c>
      <c r="G239" s="136" t="s">
        <v>129</v>
      </c>
      <c r="H239" s="181">
        <v>1</v>
      </c>
      <c r="I239" s="168">
        <v>0</v>
      </c>
      <c r="J239" s="137">
        <f>ROUND(I239*H239,2)</f>
        <v>0</v>
      </c>
      <c r="K239" s="138"/>
      <c r="L239" s="27"/>
      <c r="M239" s="158" t="s">
        <v>1</v>
      </c>
      <c r="N239" s="159" t="s">
        <v>40</v>
      </c>
      <c r="O239" s="160">
        <v>0</v>
      </c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3" t="s">
        <v>358</v>
      </c>
      <c r="AT239" s="143" t="s">
        <v>126</v>
      </c>
      <c r="AU239" s="143" t="s">
        <v>85</v>
      </c>
      <c r="AY239" s="14" t="s">
        <v>123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4" t="s">
        <v>83</v>
      </c>
      <c r="BK239" s="144">
        <f>ROUND(I239*H239,2)</f>
        <v>0</v>
      </c>
      <c r="BL239" s="14" t="s">
        <v>358</v>
      </c>
      <c r="BM239" s="143" t="s">
        <v>376</v>
      </c>
    </row>
    <row r="240" spans="1:31" s="2" customFormat="1" ht="6.95" customHeight="1">
      <c r="A240" s="26"/>
      <c r="B240" s="41"/>
      <c r="C240" s="42"/>
      <c r="D240" s="42"/>
      <c r="E240" s="42"/>
      <c r="F240" s="42"/>
      <c r="G240" s="42"/>
      <c r="H240" s="42"/>
      <c r="I240" s="42"/>
      <c r="J240" s="42"/>
      <c r="K240" s="42"/>
      <c r="L240" s="27"/>
      <c r="M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</sheetData>
  <autoFilter ref="C130:K23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Horčička Michal, Bc.</dc:creator>
  <cp:keywords/>
  <dc:description/>
  <cp:lastModifiedBy>Kostkan Petr</cp:lastModifiedBy>
  <dcterms:created xsi:type="dcterms:W3CDTF">2020-07-02T06:35:43Z</dcterms:created>
  <dcterms:modified xsi:type="dcterms:W3CDTF">2023-05-10T08:47:56Z</dcterms:modified>
  <cp:category/>
  <cp:version/>
  <cp:contentType/>
  <cp:contentStatus/>
</cp:coreProperties>
</file>