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/>
  <bookViews>
    <workbookView xWindow="65416" yWindow="65416" windowWidth="29040" windowHeight="15840" firstSheet="4" activeTab="9"/>
  </bookViews>
  <sheets>
    <sheet name="Rekapitulace stavby" sheetId="1" r:id="rId1"/>
    <sheet name="SO 01 - Ve Staré Vsi - Li..." sheetId="2" r:id="rId2"/>
    <sheet name="SO 02 - Havelská - Štolmíř" sheetId="3" r:id="rId3"/>
    <sheet name="SO 03 - UN - Palackého - ..." sheetId="4" r:id="rId4"/>
    <sheet name="SO 03 - NN - Palackého - ..." sheetId="5" r:id="rId5"/>
    <sheet name="SO 04 - UN - Na Cihelně 1..." sheetId="6" r:id="rId6"/>
    <sheet name="SO 04 - NN - Na Cihelně 1..." sheetId="7" r:id="rId7"/>
    <sheet name="SO 05 - UN - Na Cihelně 1..." sheetId="8" r:id="rId8"/>
    <sheet name="SO 05 - NN - Na Cihelně 1..." sheetId="9" r:id="rId9"/>
    <sheet name="SO 06 - UN - Na Cihelně 1..." sheetId="10" r:id="rId10"/>
    <sheet name="SO 06 - NN - Na Cihelně 1..." sheetId="11" r:id="rId11"/>
    <sheet name="VRN - Vedlejší rozpočtové..." sheetId="12" r:id="rId12"/>
  </sheets>
  <definedNames>
    <definedName name="_xlnm._FilterDatabase" localSheetId="1" hidden="1">'SO 01 - Ve Staré Vsi - Li...'!$C$120:$K$200</definedName>
    <definedName name="_xlnm._FilterDatabase" localSheetId="2" hidden="1">'SO 02 - Havelská - Štolmíř'!$C$120:$K$188</definedName>
    <definedName name="_xlnm._FilterDatabase" localSheetId="4" hidden="1">'SO 03 - NN - Palackého - ...'!$C$120:$K$188</definedName>
    <definedName name="_xlnm._FilterDatabase" localSheetId="3" hidden="1">'SO 03 - UN - Palackého - ...'!$C$120:$K$188</definedName>
    <definedName name="_xlnm._FilterDatabase" localSheetId="6" hidden="1">'SO 04 - NN - Na Cihelně 1...'!$C$121:$K$211</definedName>
    <definedName name="_xlnm._FilterDatabase" localSheetId="5" hidden="1">'SO 04 - UN - Na Cihelně 1...'!$C$121:$K$211</definedName>
    <definedName name="_xlnm._FilterDatabase" localSheetId="8" hidden="1">'SO 05 - NN - Na Cihelně 1...'!$C$121:$K$211</definedName>
    <definedName name="_xlnm._FilterDatabase" localSheetId="7" hidden="1">'SO 05 - UN - Na Cihelně 1...'!$C$121:$K$211</definedName>
    <definedName name="_xlnm._FilterDatabase" localSheetId="10" hidden="1">'SO 06 - NN - Na Cihelně 1...'!$C$120:$K$188</definedName>
    <definedName name="_xlnm._FilterDatabase" localSheetId="9" hidden="1">'SO 06 - UN - Na Cihelně 1...'!$C$120:$K$188</definedName>
    <definedName name="_xlnm._FilterDatabase" localSheetId="11" hidden="1">'VRN - Vedlejší rozpočtové...'!$C$120:$K$156</definedName>
    <definedName name="_xlnm.Print_Area" localSheetId="0">'Rekapitulace stavby'!$D$4:$AO$76,'Rekapitulace stavby'!$C$82:$AQ$106</definedName>
    <definedName name="_xlnm.Print_Area" localSheetId="1">'SO 01 - Ve Staré Vsi - Li...'!$C$4:$J$76,'SO 01 - Ve Staré Vsi - Li...'!$C$82:$J$102,'SO 01 - Ve Staré Vsi - Li...'!$C$108:$K$200</definedName>
    <definedName name="_xlnm.Print_Area" localSheetId="2">'SO 02 - Havelská - Štolmíř'!$C$4:$J$76,'SO 02 - Havelská - Štolmíř'!$C$82:$J$102,'SO 02 - Havelská - Štolmíř'!$C$108:$K$188</definedName>
    <definedName name="_xlnm.Print_Area" localSheetId="4">'SO 03 - NN - Palackého - ...'!$C$4:$J$76,'SO 03 - NN - Palackého - ...'!$C$82:$J$102,'SO 03 - NN - Palackého - ...'!$C$108:$K$188</definedName>
    <definedName name="_xlnm.Print_Area" localSheetId="3">'SO 03 - UN - Palackého - ...'!$C$4:$J$76,'SO 03 - UN - Palackého - ...'!$C$82:$J$102,'SO 03 - UN - Palackého - ...'!$C$108:$K$188</definedName>
    <definedName name="_xlnm.Print_Area" localSheetId="6">'SO 04 - NN - Na Cihelně 1...'!$C$4:$J$76,'SO 04 - NN - Na Cihelně 1...'!$C$82:$J$103,'SO 04 - NN - Na Cihelně 1...'!$C$109:$K$211</definedName>
    <definedName name="_xlnm.Print_Area" localSheetId="5">'SO 04 - UN - Na Cihelně 1...'!$C$4:$J$76,'SO 04 - UN - Na Cihelně 1...'!$C$82:$J$103,'SO 04 - UN - Na Cihelně 1...'!$C$109:$K$211</definedName>
    <definedName name="_xlnm.Print_Area" localSheetId="8">'SO 05 - NN - Na Cihelně 1...'!$C$4:$J$76,'SO 05 - NN - Na Cihelně 1...'!$C$82:$J$103,'SO 05 - NN - Na Cihelně 1...'!$C$109:$K$211</definedName>
    <definedName name="_xlnm.Print_Area" localSheetId="7">'SO 05 - UN - Na Cihelně 1...'!$C$4:$J$76,'SO 05 - UN - Na Cihelně 1...'!$C$82:$J$103,'SO 05 - UN - Na Cihelně 1...'!$C$109:$K$211</definedName>
    <definedName name="_xlnm.Print_Area" localSheetId="10">'SO 06 - NN - Na Cihelně 1...'!$C$4:$J$76,'SO 06 - NN - Na Cihelně 1...'!$C$82:$J$102,'SO 06 - NN - Na Cihelně 1...'!$C$108:$K$188</definedName>
    <definedName name="_xlnm.Print_Area" localSheetId="9">'SO 06 - UN - Na Cihelně 1...'!$C$4:$J$76,'SO 06 - UN - Na Cihelně 1...'!$C$82:$J$102,'SO 06 - UN - Na Cihelně 1...'!$C$108:$K$188</definedName>
    <definedName name="_xlnm.Print_Area" localSheetId="11">'VRN - Vedlejší rozpočtové...'!$C$4:$J$76,'VRN - Vedlejší rozpočtové...'!$C$82:$J$102,'VRN - Vedlejší rozpočtové...'!$C$108:$K$156</definedName>
    <definedName name="_xlnm.Print_Titles" localSheetId="0">'Rekapitulace stavby'!$92:$92</definedName>
    <definedName name="_xlnm.Print_Titles" localSheetId="1">'SO 01 - Ve Staré Vsi - Li...'!$120:$120</definedName>
    <definedName name="_xlnm.Print_Titles" localSheetId="2">'SO 02 - Havelská - Štolmíř'!$120:$120</definedName>
    <definedName name="_xlnm.Print_Titles" localSheetId="3">'SO 03 - UN - Palackého - ...'!$120:$120</definedName>
    <definedName name="_xlnm.Print_Titles" localSheetId="4">'SO 03 - NN - Palackého - ...'!$120:$120</definedName>
    <definedName name="_xlnm.Print_Titles" localSheetId="5">'SO 04 - UN - Na Cihelně 1...'!$121:$121</definedName>
    <definedName name="_xlnm.Print_Titles" localSheetId="6">'SO 04 - NN - Na Cihelně 1...'!$121:$121</definedName>
    <definedName name="_xlnm.Print_Titles" localSheetId="7">'SO 05 - UN - Na Cihelně 1...'!$121:$121</definedName>
    <definedName name="_xlnm.Print_Titles" localSheetId="8">'SO 05 - NN - Na Cihelně 1...'!$121:$121</definedName>
    <definedName name="_xlnm.Print_Titles" localSheetId="9">'SO 06 - UN - Na Cihelně 1...'!$120:$120</definedName>
    <definedName name="_xlnm.Print_Titles" localSheetId="10">'SO 06 - NN - Na Cihelně 1...'!$120:$120</definedName>
    <definedName name="_xlnm.Print_Titles" localSheetId="11">'VRN - Vedlejší rozpočtové...'!$120:$120</definedName>
  </definedNames>
  <calcPr calcId="191029"/>
  <extLst/>
</workbook>
</file>

<file path=xl/sharedStrings.xml><?xml version="1.0" encoding="utf-8"?>
<sst xmlns="http://schemas.openxmlformats.org/spreadsheetml/2006/main" count="8761" uniqueCount="590">
  <si>
    <t>Export Komplet</t>
  </si>
  <si>
    <t/>
  </si>
  <si>
    <t>2.0</t>
  </si>
  <si>
    <t>ZAMOK</t>
  </si>
  <si>
    <t>False</t>
  </si>
  <si>
    <t>{d2b4ba5b-99d3-4909-9f4b-3e189bb8c647}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</si>
  <si>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</si>
  <si>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</si>
  <si>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</si>
  <si>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</si>
  <si>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</si>
  <si>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</si>
  <si>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</si>
  <si>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</si>
  <si>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084-7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</si>
  <si>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</si>
  <si>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</si>
  <si>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Polopodzemní kontejnery - Český Brod</t>
  </si>
  <si>
    <t>KSO:</t>
  </si>
  <si>
    <t>CC-CZ:</t>
  </si>
  <si>
    <t>Místo:</t>
  </si>
  <si>
    <t>Český Brod</t>
  </si>
  <si>
    <t>Datum:</t>
  </si>
  <si>
    <t>17. 10. 2023</t>
  </si>
  <si>
    <t>Zadavatel:</t>
  </si>
  <si>
    <t>IČ:</t>
  </si>
  <si>
    <t>00235334</t>
  </si>
  <si>
    <t xml:space="preserve">Město Český Brod, Náměstí Husovo 70, 282 01 Český </t>
  </si>
  <si>
    <t>DIČ:</t>
  </si>
  <si>
    <t>Uchazeč:</t>
  </si>
  <si>
    <t>Vyplň údaj</t>
  </si>
  <si>
    <t>Projektant:</t>
  </si>
  <si>
    <t>29136504</t>
  </si>
  <si>
    <t>LNConsult s.r.o., U hřiště 250, 250 83 Škvorec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</si>
  <si>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</si>
  <si>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</si>
  <si>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</si>
  <si>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</si>
  <si>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</si>
  <si>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</si>
  <si>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</si>
  <si>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</si>
  <si>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</si>
  <si>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</si>
  <si>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</si>
  <si>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</si>
  <si>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</si>
  <si>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</si>
  <si>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</si>
  <si>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</si>
  <si>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</si>
  <si>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</si>
  <si>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</si>
  <si>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</si>
  <si>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</si>
  <si>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</si>
  <si>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</si>
  <si>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</si>
  <si>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</si>
  <si>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</si>
  <si>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</si>
  <si>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</si>
  <si>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</si>
  <si>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</si>
  <si>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</si>
  <si>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</si>
  <si>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</si>
  <si>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</si>
  <si>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</si>
  <si>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</si>
  <si>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</si>
  <si>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</si>
  <si>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</si>
  <si>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</si>
  <si>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</si>
  <si>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</si>
  <si>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</si>
  <si>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</si>
  <si>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</si>
  <si>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</si>
  <si>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</si>
  <si>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</si>
  <si>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</si>
  <si>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</si>
  <si>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Ve Staré Vsi - Liblice</t>
  </si>
  <si>
    <t>STA</t>
  </si>
  <si>
    <t>1</t>
  </si>
  <si>
    <t>{ed368a02-8c28-4200-960c-54ad4c1010eb}</t>
  </si>
  <si>
    <t>2</t>
  </si>
  <si>
    <t>SO 02</t>
  </si>
  <si>
    <t>Havelská - Štolmíř</t>
  </si>
  <si>
    <t>{c6c5a7a0-7d4f-4ced-9bb6-0c064e422ce3}</t>
  </si>
  <si>
    <t>SO 03 - UN</t>
  </si>
  <si>
    <t>Palackého - Český Brod</t>
  </si>
  <si>
    <t>{ba9d4d5b-9bf2-4f98-9412-e33ae7e73bdf}</t>
  </si>
  <si>
    <t>SO 03 - NN</t>
  </si>
  <si>
    <t>{0f04f759-d007-4a3f-b670-5375932ed514}</t>
  </si>
  <si>
    <t>SO 04 - UN</t>
  </si>
  <si>
    <t>Na Cihelně 1327 - Český Brod</t>
  </si>
  <si>
    <t>{6034caea-54bb-40e8-9f8e-c73a5c0f0322}</t>
  </si>
  <si>
    <t>SO 04 - NN</t>
  </si>
  <si>
    <t>{2aa3c3af-e9a3-48ae-879f-d0fcf1f81f90}</t>
  </si>
  <si>
    <t>SO 05 - UN</t>
  </si>
  <si>
    <t>Na Cihelně 1330 - Český Brod</t>
  </si>
  <si>
    <t>{929a945a-e697-4a88-ba7e-712b7ba09195}</t>
  </si>
  <si>
    <t>SO 05 - NN</t>
  </si>
  <si>
    <t>{cf78dda7-0422-4c3d-b58e-cd415df11716}</t>
  </si>
  <si>
    <t>SO 06 - UN</t>
  </si>
  <si>
    <t>Na Cihelně 1333 - Český Brod</t>
  </si>
  <si>
    <t>{af93fb65-bb88-4a32-9789-49c3b73e37d3}</t>
  </si>
  <si>
    <t>SO 06 - NN</t>
  </si>
  <si>
    <t>{9e0e028b-b673-4571-9695-b4ad2c0e3844}</t>
  </si>
  <si>
    <t>VRN</t>
  </si>
  <si>
    <t>Vedlejší rozpočtové náklady</t>
  </si>
  <si>
    <t>{6d914a91-679c-41c1-a094-34ef752bf0e7}</t>
  </si>
  <si>
    <t>KRYCÍ LIST SOUPISU PRACÍ</t>
  </si>
  <si>
    <t>Objekt:</t>
  </si>
  <si>
    <t>SO 01 - Ve Staré Vsi - Liblice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</si>
  <si>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</si>
  <si>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</si>
  <si>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</si>
  <si>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</si>
  <si>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</si>
  <si>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</si>
  <si>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</si>
  <si>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</si>
  <si>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</si>
  <si>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</si>
  <si>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</si>
  <si>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</si>
  <si>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</si>
  <si>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</si>
  <si>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</si>
  <si>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</si>
  <si>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</si>
  <si>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</si>
  <si>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</si>
  <si>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</si>
  <si>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</si>
  <si>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</si>
  <si>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</si>
  <si>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</si>
  <si>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</si>
  <si>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</si>
  <si>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</si>
  <si>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</si>
  <si>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</si>
  <si>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</si>
  <si>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</si>
  <si>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2022 02</t>
  </si>
  <si>
    <t>4</t>
  </si>
  <si>
    <t>1663859212</t>
  </si>
  <si>
    <t>PP</t>
  </si>
  <si>
    <t>Odstranění stromů s odřezáním kmene a s odvětvením listnatých, průměru kmene přes 100 do 300 mm</t>
  </si>
  <si>
    <t>VV</t>
  </si>
  <si>
    <t>111211231</t>
  </si>
  <si>
    <t>Snesení listnatého klestu D do 30 cm ve svahu do 1:3</t>
  </si>
  <si>
    <t>1163690171</t>
  </si>
  <si>
    <t>Snesení větví stromů na hromady nebo naložení na dopravní prostředek listnatých v rovině nebo ve svahu do 1:3, průměru kmene do 30 cm</t>
  </si>
  <si>
    <t>20</t>
  </si>
  <si>
    <t>3</t>
  </si>
  <si>
    <t>112155215</t>
  </si>
  <si>
    <t>Štěpkování solitérních stromků a větví průměru kmene do 300 mm s naložením</t>
  </si>
  <si>
    <t>-425457763</t>
  </si>
  <si>
    <t>Štěpkování s naložením na dopravní prostředek a odvozem do 20 km stromků a větví solitérů, průměru kmene do 300 mm</t>
  </si>
  <si>
    <t>112251101</t>
  </si>
  <si>
    <t>Odstranění pařezů průměru přes 100 do 300 mm</t>
  </si>
  <si>
    <t>1666324379</t>
  </si>
  <si>
    <t>Odstranění pařezů strojně s jejich vykopáním nebo vytrháním průměru přes 100 do 300 mm</t>
  </si>
  <si>
    <t>5</t>
  </si>
  <si>
    <t>121151103</t>
  </si>
  <si>
    <t>Sejmutí ornice plochy do 100 m2 tl vrstvy do 200 mm strojně</t>
  </si>
  <si>
    <t>m2</t>
  </si>
  <si>
    <t>1857225501</t>
  </si>
  <si>
    <t>Sejmutí ornice strojně při souvislé ploše do 100 m2, tl. vrstvy do 200 mm</t>
  </si>
  <si>
    <t>7,0*4,0</t>
  </si>
  <si>
    <t>6</t>
  </si>
  <si>
    <t>122111101</t>
  </si>
  <si>
    <t>Odkopávky a prokopávky v hornině třídy těžitelnosti I, skupiny 1 a 2 ručně</t>
  </si>
  <si>
    <t>m3</t>
  </si>
  <si>
    <t>2074106128</t>
  </si>
  <si>
    <t>Odkopávky a prokopávky ručně zapažené i nezapažené v hornině třídy těžitelnosti I skupiny 1 a 2</t>
  </si>
  <si>
    <t>1,5</t>
  </si>
  <si>
    <t>7</t>
  </si>
  <si>
    <t>122151101</t>
  </si>
  <si>
    <t>Odkopávky a prokopávky nezapažené v hornině třídy těžitelnosti I skupiny 1 a 2 objem do 20 m3 strojně</t>
  </si>
  <si>
    <t>1531768209</t>
  </si>
  <si>
    <t>Odkopávky a prokopávky nezapažené strojně v hornině třídy těžitelnosti I skupiny 1 a 2 do 20 m3</t>
  </si>
  <si>
    <t>7,0*4,0*0,4+1,06*1,6*4*1,6</t>
  </si>
  <si>
    <t>8</t>
  </si>
  <si>
    <t>167151101</t>
  </si>
  <si>
    <t>Nakládání výkopku z hornin třídy těžitelnosti I skupiny 1 až 3 do 100 m3</t>
  </si>
  <si>
    <t>530761429</t>
  </si>
  <si>
    <t>Nakládání, skládání a překládání neulehlého výkopku nebo sypaniny strojně nakládání, množství do 100 m3, z horniny třídy těžitelnosti I, skupiny 1 až 3</t>
  </si>
  <si>
    <t>9</t>
  </si>
  <si>
    <t>162751117</t>
  </si>
  <si>
    <t>Vodorovné přemístění přes 9 000 do 10000 m výkopku/sypaniny z horniny třídy těžitelnosti I skupiny 1 až 3</t>
  </si>
  <si>
    <t>-388379240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</si>
  <si>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</si>
  <si>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10</t>
  </si>
  <si>
    <t>162751119</t>
  </si>
  <si>
    <t>Příplatek k vodorovnému přemístění výkopku/sypaniny z horniny třídy těžitelnosti I skupiny 1 až 3 ZKD 1000 m přes 10000 m</t>
  </si>
  <si>
    <t>2090330288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</si>
  <si>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</si>
  <si>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(7,0*4,0*0,4+1,06*1,6*4*1,6)*10</t>
  </si>
  <si>
    <t>11</t>
  </si>
  <si>
    <t>171151103</t>
  </si>
  <si>
    <t>Uložení sypaniny z hornin soudržných do násypů zhutněných strojně</t>
  </si>
  <si>
    <t>1980582693</t>
  </si>
  <si>
    <t>Uložení sypanin do násypů strojně s rozprostřením sypaniny ve vrstvách a s hrubým urovnáním zhutněných z hornin soudržných jakékoliv třídy těžitelnosti</t>
  </si>
  <si>
    <t>12</t>
  </si>
  <si>
    <t>171201221</t>
  </si>
  <si>
    <t>Poplatek za uložení na skládce (skládkovné) zeminy a kamení kód odpadu 17 05 04</t>
  </si>
  <si>
    <t>t</t>
  </si>
  <si>
    <t>-1787336325</t>
  </si>
  <si>
    <t>Poplatek za uložení stavebního odpadu na skládce (skládkovné) zeminy a kamení zatříděného do Katalogu odpadů pod kódem 17 05 04</t>
  </si>
  <si>
    <t>(7,0*4,0*0,4+1,06*1,6*4*1,6)*1,8</t>
  </si>
  <si>
    <t>13</t>
  </si>
  <si>
    <t>181311103</t>
  </si>
  <si>
    <t>Rozprostření ornice tl vrstvy do 200 mm v rovině nebo ve svahu do 1:5 ručně</t>
  </si>
  <si>
    <t>1606017536</t>
  </si>
  <si>
    <t>Rozprostření a urovnání ornice v rovině nebo ve svahu sklonu do 1:5 ručně při souvislé ploše, tl. vrstvy do 200 mm</t>
  </si>
  <si>
    <t>28</t>
  </si>
  <si>
    <t>14</t>
  </si>
  <si>
    <t>181411131</t>
  </si>
  <si>
    <t>Založení parkového trávníku výsevem pl do 1000 m2 v rovině a ve svahu do 1:5</t>
  </si>
  <si>
    <t>-557479246</t>
  </si>
  <si>
    <t>Založení trávníku na půdě předem připravené plochy do 1000 m2 výsevem včetně utažení parkového v rovině nebo na svahu do 1:5</t>
  </si>
  <si>
    <t>M</t>
  </si>
  <si>
    <t>00572410</t>
  </si>
  <si>
    <t>osivo směs travní parková</t>
  </si>
  <si>
    <t>kg</t>
  </si>
  <si>
    <t>-1967683118</t>
  </si>
  <si>
    <t>28*0,02 'Přepočtené koeficientem množství</t>
  </si>
  <si>
    <t>16</t>
  </si>
  <si>
    <t>R001</t>
  </si>
  <si>
    <t>Osazení polopodzemních kontejnerů</t>
  </si>
  <si>
    <t>466659943</t>
  </si>
  <si>
    <t>17</t>
  </si>
  <si>
    <t>R002</t>
  </si>
  <si>
    <t>Dodávka polopodzemních kontejnerů zvedacích (1x papír, 1x plast, 1x sklo, 1x tetrapack), objem 3m3, protipožární řešení, včetně dopravy</t>
  </si>
  <si>
    <t>1162533923</t>
  </si>
  <si>
    <t>Komunikace pozemní</t>
  </si>
  <si>
    <t>18</t>
  </si>
  <si>
    <t>564871016</t>
  </si>
  <si>
    <t>Podklad ze štěrkodrtě ŠD plochy do 100 m2 tl 300 mm</t>
  </si>
  <si>
    <t>1863145167</t>
  </si>
  <si>
    <t>Podklad ze štěrkodrti ŠD s rozprostřením a zhutněním plochy jednotlivě do 100 m2, po zhutnění tl. 300 mm</t>
  </si>
  <si>
    <t>(6,4*3,6)-(1,06*1,6*4)</t>
  </si>
  <si>
    <t>19</t>
  </si>
  <si>
    <t>596211110</t>
  </si>
  <si>
    <t>Kladení zámkové dlažby komunikací pro pěší ručně tl 60 mm skupiny A pl do 50 m2</t>
  </si>
  <si>
    <t>-462351681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</si>
  <si>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</si>
  <si>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59245018</t>
  </si>
  <si>
    <t>dlažba tvar obdélník betonová 200x100x60mm přírodní</t>
  </si>
  <si>
    <t>-2045132002</t>
  </si>
  <si>
    <t>16,256*1,03 'Přepočtené koeficientem množství</t>
  </si>
  <si>
    <t>Ostatní konstrukce a práce, bourání</t>
  </si>
  <si>
    <t>916231213</t>
  </si>
  <si>
    <t>Osazení chodníkového obrubníku betonového stojatého s boční opěrou do lože z betonu prostého</t>
  </si>
  <si>
    <t>m</t>
  </si>
  <si>
    <t>-1902379077</t>
  </si>
  <si>
    <t>Osazení chodníkového obrubníku betonového se zřízením lože, s vyplněním a zatřením spár cementovou maltou stojatého s boční opěrou z betonu prostého, do lože z betonu prostého</t>
  </si>
  <si>
    <t>6,4+6,4+3,6+3,6</t>
  </si>
  <si>
    <t>22</t>
  </si>
  <si>
    <t>59217018</t>
  </si>
  <si>
    <t>obrubník betonový chodníkový 1000x80x200mm</t>
  </si>
  <si>
    <t>128</t>
  </si>
  <si>
    <t>1040486008</t>
  </si>
  <si>
    <t>20*1,02 'Přepočtené koeficientem množství</t>
  </si>
  <si>
    <t>23</t>
  </si>
  <si>
    <t>939291014</t>
  </si>
  <si>
    <t>Obetonování konstrukcí pozemních komunikací z betonu prostého tř. C 25/30</t>
  </si>
  <si>
    <t>-1368305259</t>
  </si>
  <si>
    <t>Obetonování konstrukcí pozemních komunikací z betonu prostého bez zvláštních nároků na prostředí tř. C 25/30</t>
  </si>
  <si>
    <t>998</t>
  </si>
  <si>
    <t>Přesun hmot</t>
  </si>
  <si>
    <t>24</t>
  </si>
  <si>
    <t>998223011</t>
  </si>
  <si>
    <t>Přesun hmot pro pozemní komunikace s krytem dlážděným</t>
  </si>
  <si>
    <t>-2113092140</t>
  </si>
  <si>
    <t>Přesun hmot pro pozemní komunikace s krytem dlážděným dopravní vzdálenost do 200 m jakékoliv délky objektu</t>
  </si>
  <si>
    <t>SO 02 - Havelská - Štolmíř</t>
  </si>
  <si>
    <t>-1975521241</t>
  </si>
  <si>
    <t>6,0*4,0</t>
  </si>
  <si>
    <t>1403108500</t>
  </si>
  <si>
    <t>1928174693</t>
  </si>
  <si>
    <t>6,0*4,0*0,4+1,06*1,6*3*1,6</t>
  </si>
  <si>
    <t>-2018618206</t>
  </si>
  <si>
    <t>-1859740300</t>
  </si>
  <si>
    <t>(6,0*4,0*0,4+1,06*1,6*3*1,6)*10</t>
  </si>
  <si>
    <t>-1446618502</t>
  </si>
  <si>
    <t>-223008155</t>
  </si>
  <si>
    <t>1519134276</t>
  </si>
  <si>
    <t>(6,0*4,0*0,4+1,06*1,6*3*1,6)*1,8</t>
  </si>
  <si>
    <t>1352653797</t>
  </si>
  <si>
    <t>505254061</t>
  </si>
  <si>
    <t>-430770132</t>
  </si>
  <si>
    <t>24*0,02 'Přepočtené koeficientem množství</t>
  </si>
  <si>
    <t>947244434</t>
  </si>
  <si>
    <t>Dodávka polopodzemních kontejnerů zvedacích (1x papír,1x plast, 1x sklo), objem 3m3, protipožární řešení, včetně dopravy</t>
  </si>
  <si>
    <t>-878131533</t>
  </si>
  <si>
    <t>1025947387</t>
  </si>
  <si>
    <t>(5,4*3,6)-(1,06*1,6*3)</t>
  </si>
  <si>
    <t>-812299563</t>
  </si>
  <si>
    <t>-149753559</t>
  </si>
  <si>
    <t>14,352*1,03 'Přepočtené koeficientem množství</t>
  </si>
  <si>
    <t>-763413637</t>
  </si>
  <si>
    <t>5,4+5,4+3,6+3,6</t>
  </si>
  <si>
    <t>-796438279</t>
  </si>
  <si>
    <t>18*1,02 'Přepočtené koeficientem množství</t>
  </si>
  <si>
    <t>31358556</t>
  </si>
  <si>
    <t>2026585128</t>
  </si>
  <si>
    <t>SO 03 - UN - Palackého - Český Brod</t>
  </si>
  <si>
    <t>-1381654716</t>
  </si>
  <si>
    <t>9,0*4,0*0,5</t>
  </si>
  <si>
    <t>916170541</t>
  </si>
  <si>
    <t>2,0*0,5</t>
  </si>
  <si>
    <t>-1034597358</t>
  </si>
  <si>
    <t>(9,0*4,0*0,4+1,06*1,6*6*1,6)*0,5</t>
  </si>
  <si>
    <t>-533153475</t>
  </si>
  <si>
    <t>1458532309</t>
  </si>
  <si>
    <t>(9,0*4,0*0,4+1,06*1,6*6*1,6)*10*0,5</t>
  </si>
  <si>
    <t>-1408164069</t>
  </si>
  <si>
    <t>-1636697433</t>
  </si>
  <si>
    <t>-656728600</t>
  </si>
  <si>
    <t>(9,0*4,0*0,4+1,06*1,6*6*1,6)*1,8*0,5</t>
  </si>
  <si>
    <t>905032055</t>
  </si>
  <si>
    <t>36*0,5</t>
  </si>
  <si>
    <t>1066844571</t>
  </si>
  <si>
    <t>-907648991</t>
  </si>
  <si>
    <t>18*0,02 'Přepočtené koeficientem množství</t>
  </si>
  <si>
    <t>931244828</t>
  </si>
  <si>
    <t>6*0,5</t>
  </si>
  <si>
    <t>Dodávka polopodzemních kontejnerů zvedacích (1x papír, 1x plast, 1x sklo), objem 3m3, protipožární řešení, včetně dopravy</t>
  </si>
  <si>
    <t>-936478304</t>
  </si>
  <si>
    <t>252190664</t>
  </si>
  <si>
    <t>((8,6*3,6)-(1,06*1,6*6))*0,5</t>
  </si>
  <si>
    <t>-5521582</t>
  </si>
  <si>
    <t>33270327</t>
  </si>
  <si>
    <t>10,392*1,03 'Přepočtené koeficientem množství</t>
  </si>
  <si>
    <t>-1522822260</t>
  </si>
  <si>
    <t>(8,6+8,6+3,6+3,6)*0,5</t>
  </si>
  <si>
    <t>846890086</t>
  </si>
  <si>
    <t>12,2*1,02 'Přepočtené koeficientem množství</t>
  </si>
  <si>
    <t>-283940696</t>
  </si>
  <si>
    <t>305633961</t>
  </si>
  <si>
    <t>SO 03 - NN - Palackého - Český Brod</t>
  </si>
  <si>
    <t>Dodávka polopodzemních kontejnerů zvedacích (směsný odpad), objem 3m3, protipožární řešení, včetně dopravy</t>
  </si>
  <si>
    <t>SO 04 - UN - Na Cihelně 1327 - Český Brod</t>
  </si>
  <si>
    <t xml:space="preserve">    997 - Přesun sutě</t>
  </si>
  <si>
    <t>1064131789</t>
  </si>
  <si>
    <t>7,0*6,0*0,5</t>
  </si>
  <si>
    <t>2134679607</t>
  </si>
  <si>
    <t>3,0*0,5</t>
  </si>
  <si>
    <t>1036219893</t>
  </si>
  <si>
    <t>(7,0*6,0*0,4+1,06*1,6*8*1,6)*0,5</t>
  </si>
  <si>
    <t>1362999993</t>
  </si>
  <si>
    <t>904794313</t>
  </si>
  <si>
    <t>(7,0*6,0*0,4+1,06*1,6*8*1,6)*10*0,5</t>
  </si>
  <si>
    <t>653116796</t>
  </si>
  <si>
    <t>-862249893</t>
  </si>
  <si>
    <t>624314076</t>
  </si>
  <si>
    <t>(7,0*6,0*0,4+1,06*1,6*8*1,6)*1,8*0,5</t>
  </si>
  <si>
    <t>539138698</t>
  </si>
  <si>
    <t>7*6*0,5</t>
  </si>
  <si>
    <t>1987763495</t>
  </si>
  <si>
    <t>42*0,5</t>
  </si>
  <si>
    <t>1585407673</t>
  </si>
  <si>
    <t>21*0,5</t>
  </si>
  <si>
    <t>10,5*0,02 'Přepočtené koeficientem množství</t>
  </si>
  <si>
    <t>830574526</t>
  </si>
  <si>
    <t>8*0,5</t>
  </si>
  <si>
    <t>-1708249698</t>
  </si>
  <si>
    <t>1366549162</t>
  </si>
  <si>
    <t>((6,4*5,2)-(1,06*1,6*8))*0,5</t>
  </si>
  <si>
    <t>-1520343778</t>
  </si>
  <si>
    <t>1526424218</t>
  </si>
  <si>
    <t>9,856*1,03 'Přepočtené koeficientem množství</t>
  </si>
  <si>
    <t>1369536875</t>
  </si>
  <si>
    <t>(6,4+6,4+5,2+5,2)*0,5</t>
  </si>
  <si>
    <t>-857077725</t>
  </si>
  <si>
    <t>11,6*1,02 'Přepočtené koeficientem množství</t>
  </si>
  <si>
    <t>1635735322</t>
  </si>
  <si>
    <t>962042321</t>
  </si>
  <si>
    <t>Bourání zdiva nadzákladového z betonu prostého přes 1 m3</t>
  </si>
  <si>
    <t>885346045</t>
  </si>
  <si>
    <t>Bourání zdiva z betonu prostého nadzákladového objemu přes 1 m3</t>
  </si>
  <si>
    <t>964076231</t>
  </si>
  <si>
    <t>Vybourání válcovaných nosníků ze zdiva betonového nebo kamenného dl do 4 m hmotnosti do 35 kg/m</t>
  </si>
  <si>
    <t>1611923258</t>
  </si>
  <si>
    <t>Vybourání válcovaných nosníků uložených ve zdivu betonovém nebo kamenném na maltu cementovou délky do 4 m, hmotnosti do 35 kg/m</t>
  </si>
  <si>
    <t>1,5*0,5</t>
  </si>
  <si>
    <t>965042141</t>
  </si>
  <si>
    <t>Bourání podkladů pod dlažby nebo mazanin betonových nebo z litého asfaltu tl do 100 mm pl přes 4 m2</t>
  </si>
  <si>
    <t>-660701318</t>
  </si>
  <si>
    <t>Bourání mazanin betonových nebo z litého asfaltu tl. do 100 mm, plochy přes 4 m2</t>
  </si>
  <si>
    <t>2*0,5</t>
  </si>
  <si>
    <t>997</t>
  </si>
  <si>
    <t>Přesun sutě</t>
  </si>
  <si>
    <t>997221571</t>
  </si>
  <si>
    <t>Vodorovná doprava vybouraných hmot do 1 km</t>
  </si>
  <si>
    <t>1650629977</t>
  </si>
  <si>
    <t>Vodorovná doprava vybouraných hmot bez naložení, ale se složením a s hrubým urovnáním na vzdálenost do 1 km</t>
  </si>
  <si>
    <t>19,492*0,5</t>
  </si>
  <si>
    <t>997221579</t>
  </si>
  <si>
    <t>Příplatek ZKD 1 km u vodorovné dopravy vybouraných hmot</t>
  </si>
  <si>
    <t>-114467420</t>
  </si>
  <si>
    <t>Vodorovná doprava vybouraných hmot bez naložení, ale se složením a s hrubým urovnáním na vzdálenost Příplatek k ceně za každý další i započatý 1 km přes 1 km</t>
  </si>
  <si>
    <t>19,942*19*0,5</t>
  </si>
  <si>
    <t>25</t>
  </si>
  <si>
    <t>997221612</t>
  </si>
  <si>
    <t>Nakládání vybouraných hmot na dopravní prostředky pro vodorovnou dopravu</t>
  </si>
  <si>
    <t>1736491692</t>
  </si>
  <si>
    <t>Nakládání na dopravní prostředky pro vodorovnou dopravu vybouraných hmot</t>
  </si>
  <si>
    <t>26</t>
  </si>
  <si>
    <t>997221625</t>
  </si>
  <si>
    <t>Poplatek za uložení na skládce (skládkovné) stavebního odpadu železobetonového kód odpadu 17 01 01</t>
  </si>
  <si>
    <t>-1089785493</t>
  </si>
  <si>
    <t>Poplatek za uložení stavebního odpadu na skládce (skládkovné) z armovaného betonu zatříděného do Katalogu odpadů pod kódem 17 01 01</t>
  </si>
  <si>
    <t>27</t>
  </si>
  <si>
    <t>-1776547935</t>
  </si>
  <si>
    <t>SO 04 - NN - Na Cihelně 1327 - Český Brod</t>
  </si>
  <si>
    <t>21*0,02 'Přepočtené koeficientem množství</t>
  </si>
  <si>
    <t>23,2*0,5</t>
  </si>
  <si>
    <t>19,492*19*0,5</t>
  </si>
  <si>
    <t>SO 05 - UN - Na Cihelně 1330 - Český Brod</t>
  </si>
  <si>
    <t>-389803194</t>
  </si>
  <si>
    <t>7,0*6,0*0,625</t>
  </si>
  <si>
    <t>-903591560</t>
  </si>
  <si>
    <t>3,0*0,625</t>
  </si>
  <si>
    <t>1024112776</t>
  </si>
  <si>
    <t>(7,0*6,0*0,4+1,06*1,6*8*1,6)*0,625</t>
  </si>
  <si>
    <t>-1416654042</t>
  </si>
  <si>
    <t>-991145874</t>
  </si>
  <si>
    <t>(7,0*6,0*0,4+1,06*1,6*8*1,6)*10*0,625</t>
  </si>
  <si>
    <t>-743244801</t>
  </si>
  <si>
    <t>1285123275</t>
  </si>
  <si>
    <t>-1238923223</t>
  </si>
  <si>
    <t>(7,0*6,0*0,4+1,06*1,6*8*1,6)*1,8*0,625</t>
  </si>
  <si>
    <t>-178841335</t>
  </si>
  <si>
    <t>7*6*0,625</t>
  </si>
  <si>
    <t>-875783785</t>
  </si>
  <si>
    <t>-827575864</t>
  </si>
  <si>
    <t>26,25*0,02 'Přepočtené koeficientem množství</t>
  </si>
  <si>
    <t>-1861640486</t>
  </si>
  <si>
    <t>8*0,625</t>
  </si>
  <si>
    <t>Dodávka polopodzemních kontejnerů zvedacích (2x papír, 2x plast, 1x sklo), objem 3m3, protipožární řešení, včetně dopravy</t>
  </si>
  <si>
    <t>-1935664057</t>
  </si>
  <si>
    <t>-2111494321</t>
  </si>
  <si>
    <t>((6,4*5,2)-(1,06*1,6*8))*0,625</t>
  </si>
  <si>
    <t>-1278352001</t>
  </si>
  <si>
    <t>-354205900</t>
  </si>
  <si>
    <t>12,32*1,03 'Přepočtené koeficientem množství</t>
  </si>
  <si>
    <t>-1947460186</t>
  </si>
  <si>
    <t>(6,4+6,4+5,2+5,2)*0,625</t>
  </si>
  <si>
    <t>728746921</t>
  </si>
  <si>
    <t>14,5*1,02 'Přepočtené koeficientem množství</t>
  </si>
  <si>
    <t>-1479345966</t>
  </si>
  <si>
    <t>1142644843</t>
  </si>
  <si>
    <t>6*0,625</t>
  </si>
  <si>
    <t>-15453539</t>
  </si>
  <si>
    <t>1,5*0,625</t>
  </si>
  <si>
    <t>-919987601</t>
  </si>
  <si>
    <t>2*0,625</t>
  </si>
  <si>
    <t>-2075009794</t>
  </si>
  <si>
    <t>19,492*0,625</t>
  </si>
  <si>
    <t>1448030250</t>
  </si>
  <si>
    <t>19,942*19*0,625</t>
  </si>
  <si>
    <t>1811501337</t>
  </si>
  <si>
    <t>-685832786</t>
  </si>
  <si>
    <t>109995436</t>
  </si>
  <si>
    <t>SO 05 - NN - Na Cihelně 1330 - Český Brod</t>
  </si>
  <si>
    <t>7*6*0,375</t>
  </si>
  <si>
    <t>3,0*0,375</t>
  </si>
  <si>
    <t>(7,0*6,0*0,4+1,06*1,6*8*1,6)*0,375</t>
  </si>
  <si>
    <t>(7,0*6,0*0,4+1,06*1,6*8*1,6)*10*0,375</t>
  </si>
  <si>
    <t>(7,0*6,0*0,4+1,06*1,6*8*1,6)*1,8*0,375</t>
  </si>
  <si>
    <t>15,75*0,02 'Přepočtené koeficientem množství</t>
  </si>
  <si>
    <t>8*0,375</t>
  </si>
  <si>
    <t>((6,4*5,2)-(1,06*1,6*8))*0,375</t>
  </si>
  <si>
    <t>7,392*1,03 'Přepočtené koeficientem množství</t>
  </si>
  <si>
    <t>(6,4+6,4+5,2+5,2)*0,375</t>
  </si>
  <si>
    <t>8,7*1,02 'Přepočtené koeficientem množství</t>
  </si>
  <si>
    <t>6*0,375</t>
  </si>
  <si>
    <t>1,5*0,375</t>
  </si>
  <si>
    <t>2*0,375</t>
  </si>
  <si>
    <t>19,492*0,375</t>
  </si>
  <si>
    <t>19,942*19*0,375</t>
  </si>
  <si>
    <t>SO 06 - UN - Na Cihelně 1333 - Český Brod</t>
  </si>
  <si>
    <t>1250594908</t>
  </si>
  <si>
    <t>8,0*4,0*0,4</t>
  </si>
  <si>
    <t>-1912882567</t>
  </si>
  <si>
    <t>2,0*0,4</t>
  </si>
  <si>
    <t>-1466762056</t>
  </si>
  <si>
    <t>(8,0*4,0*0,4+1,06*1,6*5*1,6)*0,4</t>
  </si>
  <si>
    <t>1441406283</t>
  </si>
  <si>
    <t>-529268595</t>
  </si>
  <si>
    <t>(8,0*4,0*0,4+1,06*1,6*5*1,6)*10*0,4</t>
  </si>
  <si>
    <t>-1710786114</t>
  </si>
  <si>
    <t>-222625596</t>
  </si>
  <si>
    <t>469964404</t>
  </si>
  <si>
    <t>(8,0*4,0*0,4+1,06*1,6*5*1,6)*1,8*0,4</t>
  </si>
  <si>
    <t>-714414275</t>
  </si>
  <si>
    <t>32*0,4</t>
  </si>
  <si>
    <t>-848220658</t>
  </si>
  <si>
    <t>1024129672</t>
  </si>
  <si>
    <t>12,8*0,02 'Přepočtené koeficientem množství</t>
  </si>
  <si>
    <t>1379848097</t>
  </si>
  <si>
    <t>5*0,4</t>
  </si>
  <si>
    <t>Dodávka polopodzemních kontejnerů zvedacích (1x papír, 1x plast), objem 3m3, protipožární řešení, včetně dopravy</t>
  </si>
  <si>
    <t>1977885555</t>
  </si>
  <si>
    <t>-1214152631</t>
  </si>
  <si>
    <t>((7,5*3,6)-(1,06*1,6*5))*0,4</t>
  </si>
  <si>
    <t>-1095878198</t>
  </si>
  <si>
    <t>-1880487363</t>
  </si>
  <si>
    <t>7,408*1,03 'Přepočtené koeficientem množství</t>
  </si>
  <si>
    <t>-903830423</t>
  </si>
  <si>
    <t>(7,5+7,5+3,6+3,6)*0,4</t>
  </si>
  <si>
    <t>-1967600251</t>
  </si>
  <si>
    <t>8,88*1,02 'Přepočtené koeficientem množství</t>
  </si>
  <si>
    <t>1416708749</t>
  </si>
  <si>
    <t>-1596130629</t>
  </si>
  <si>
    <t>SO 06 - NN - Na Cihelně 1333 - Český Brod</t>
  </si>
  <si>
    <t>8,0*4,0*0,6</t>
  </si>
  <si>
    <t>2,0*0,6</t>
  </si>
  <si>
    <t>(8,0*4,0*0,4+1,06*1,6*5*1,6)*0,6</t>
  </si>
  <si>
    <t>(8,0*4,0*0,4+1,06*1,6*5*1,6)*10*0,6</t>
  </si>
  <si>
    <t>(8,0*4,0*0,4+1,06*1,6*5*1,6)*1,8*0,6</t>
  </si>
  <si>
    <t>32*0,6</t>
  </si>
  <si>
    <t>19,2*0,02 'Přepočtené koeficientem množství</t>
  </si>
  <si>
    <t>5*0,6</t>
  </si>
  <si>
    <t>((7,5*3,6)-(1,06*1,6*5))*0,6</t>
  </si>
  <si>
    <t>11,112*1,03 'Přepočtené koeficientem množství</t>
  </si>
  <si>
    <t>(7,5+7,5+3,6+3,6)*0,6</t>
  </si>
  <si>
    <t>13,32*1,02 'Přepočtené koeficientem množství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</si>
  <si>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</si>
  <si>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</si>
  <si>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</si>
  <si>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</si>
  <si>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</si>
  <si>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VRN1</t>
  </si>
  <si>
    <t>Průzkumné, geodetické a projektové práce</t>
  </si>
  <si>
    <t>012103000</t>
  </si>
  <si>
    <t>Geodetické práce před výstavbou</t>
  </si>
  <si>
    <t>kpl</t>
  </si>
  <si>
    <t>CS ÚRS 2022 01</t>
  </si>
  <si>
    <t>1024</t>
  </si>
  <si>
    <t>-1669576501</t>
  </si>
  <si>
    <t>012303000</t>
  </si>
  <si>
    <t>Geodetické práce po výstavbě - zaměření skutečného provedení stavby</t>
  </si>
  <si>
    <t>1657338366</t>
  </si>
  <si>
    <t>Geodetické práce po výstavbě</t>
  </si>
  <si>
    <t>013254000</t>
  </si>
  <si>
    <t>Dokumentace skutečného provedení stavby</t>
  </si>
  <si>
    <t>paré</t>
  </si>
  <si>
    <t>-515382581</t>
  </si>
  <si>
    <t>6*4</t>
  </si>
  <si>
    <t>013274000</t>
  </si>
  <si>
    <t>Pasportizace objektu před započetím prací</t>
  </si>
  <si>
    <t>-337907590</t>
  </si>
  <si>
    <t>013284000</t>
  </si>
  <si>
    <t>Pasportizace objektu po provedení prací</t>
  </si>
  <si>
    <t>1109459988</t>
  </si>
  <si>
    <t>VRN3</t>
  </si>
  <si>
    <t>Zařízení staveniště</t>
  </si>
  <si>
    <t>032103000</t>
  </si>
  <si>
    <t>Náklady na zařízení staveniště - stavební buňky, přístupové trasy, včetně odvozu a demontáže</t>
  </si>
  <si>
    <t>-1682861189</t>
  </si>
  <si>
    <t>Náklady na stavební buňky</t>
  </si>
  <si>
    <t>VRN4</t>
  </si>
  <si>
    <t>Inženýrská činnost</t>
  </si>
  <si>
    <t>043134000</t>
  </si>
  <si>
    <t>Zkoušky zatěžovací</t>
  </si>
  <si>
    <t>1031225982</t>
  </si>
  <si>
    <t>6*1</t>
  </si>
  <si>
    <t>045002000</t>
  </si>
  <si>
    <t>Kompletační a koordinační činnost</t>
  </si>
  <si>
    <t>-270193237</t>
  </si>
  <si>
    <t>VRN7</t>
  </si>
  <si>
    <t>Provozní vlivy</t>
  </si>
  <si>
    <t>072103001</t>
  </si>
  <si>
    <t>Projednání DIO a zajištění DIR místní komunikace, včetně poplatku</t>
  </si>
  <si>
    <t>802049282</t>
  </si>
  <si>
    <t>Projednání DIO a zajištění DIR komunikace II.a III. třídy</t>
  </si>
  <si>
    <t>072103011</t>
  </si>
  <si>
    <t>Zajištění DIO místní komunikace - jednoduché el. vedení osazení, pronájem, demontáž a odvoz dopravního značení dle DIO</t>
  </si>
  <si>
    <t>-1018119179</t>
  </si>
  <si>
    <t>Zajištění DIO komunikace II. a III. třídy - jednoduché el. 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</si>
</sst>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4" fontId="23" fillId="0" borderId="0" xfId="0" applyNumberFormat="1" applyFont="1"/>
    <xf numFmtId="166" fontId="31" fillId="0" borderId="10" xfId="0" applyNumberFormat="1" applyFont="1" applyBorder="1"/>
    <xf numFmtId="166" fontId="31" fillId="0" borderId="11" xfId="0" applyNumberFormat="1" applyFont="1" applyBorder="1"/>
    <xf numFmtId="4" fontId="32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35" fillId="0" borderId="22" xfId="0" applyFont="1" applyBorder="1" applyAlignment="1">
      <alignment horizontal="center" vertical="center"/>
    </xf>
    <xf numFmtId="49" fontId="35" fillId="0" borderId="22" xfId="0" applyNumberFormat="1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center" vertical="center" wrapText="1"/>
    </xf>
    <xf numFmtId="167" fontId="35" fillId="0" borderId="22" xfId="0" applyNumberFormat="1" applyFont="1" applyBorder="1" applyAlignment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1" fillId="4" borderId="7" xfId="0" applyFont="1" applyFill="1" applyBorder="1" applyAlignment="1">
      <alignment horizontal="right"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4" borderId="2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178" t="s">
        <v>14</v>
      </c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R5" s="17"/>
      <c r="BE5" s="175" t="s">
        <v>15</v>
      </c>
      <c r="BS5" s="14" t="s">
        <v>6</v>
      </c>
    </row>
    <row r="6" spans="2:71" ht="36.95" customHeight="1">
      <c r="B6" s="17"/>
      <c r="D6" s="23" t="s">
        <v>16</v>
      </c>
      <c r="K6" s="180" t="s">
        <v>17</v>
      </c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R6" s="17"/>
      <c r="BE6" s="176"/>
      <c r="BS6" s="14" t="s">
        <v>6</v>
      </c>
    </row>
    <row r="7" spans="2:71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76"/>
      <c r="BS7" s="14" t="s">
        <v>6</v>
      </c>
    </row>
    <row r="8" spans="2:71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76"/>
      <c r="BS8" s="14" t="s">
        <v>6</v>
      </c>
    </row>
    <row r="9" spans="2:71" ht="14.45" customHeight="1">
      <c r="B9" s="17"/>
      <c r="AR9" s="17"/>
      <c r="BE9" s="176"/>
      <c r="BS9" s="14" t="s">
        <v>6</v>
      </c>
    </row>
    <row r="10" spans="2:71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76"/>
      <c r="BS10" s="14" t="s">
        <v>6</v>
      </c>
    </row>
    <row r="11" spans="2:71" ht="18.4" customHeight="1">
      <c r="B11" s="17"/>
      <c r="E11" s="22" t="s">
        <v>27</v>
      </c>
      <c r="AK11" s="24" t="s">
        <v>28</v>
      </c>
      <c r="AN11" s="22" t="s">
        <v>1</v>
      </c>
      <c r="AR11" s="17"/>
      <c r="BE11" s="176"/>
      <c r="BS11" s="14" t="s">
        <v>6</v>
      </c>
    </row>
    <row r="12" spans="2:71" ht="6.95" customHeight="1">
      <c r="B12" s="17"/>
      <c r="AR12" s="17"/>
      <c r="BE12" s="176"/>
      <c r="BS12" s="14" t="s">
        <v>6</v>
      </c>
    </row>
    <row r="13" spans="2:71" ht="12" customHeight="1">
      <c r="B13" s="17"/>
      <c r="D13" s="24" t="s">
        <v>29</v>
      </c>
      <c r="AK13" s="24" t="s">
        <v>25</v>
      </c>
      <c r="AN13" s="26" t="s">
        <v>30</v>
      </c>
      <c r="AR13" s="17"/>
      <c r="BE13" s="176"/>
      <c r="BS13" s="14" t="s">
        <v>6</v>
      </c>
    </row>
    <row r="14" spans="2:71" ht="12.75">
      <c r="B14" s="17"/>
      <c r="E14" s="181" t="s">
        <v>30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24" t="s">
        <v>28</v>
      </c>
      <c r="AN14" s="26" t="s">
        <v>30</v>
      </c>
      <c r="AR14" s="17"/>
      <c r="BE14" s="176"/>
      <c r="BS14" s="14" t="s">
        <v>6</v>
      </c>
    </row>
    <row r="15" spans="2:71" ht="6.95" customHeight="1">
      <c r="B15" s="17"/>
      <c r="AR15" s="17"/>
      <c r="BE15" s="176"/>
      <c r="BS15" s="14" t="s">
        <v>4</v>
      </c>
    </row>
    <row r="16" spans="2:71" ht="12" customHeight="1">
      <c r="B16" s="17"/>
      <c r="D16" s="24" t="s">
        <v>31</v>
      </c>
      <c r="AK16" s="24" t="s">
        <v>25</v>
      </c>
      <c r="AN16" s="22" t="s">
        <v>32</v>
      </c>
      <c r="AR16" s="17"/>
      <c r="BE16" s="176"/>
      <c r="BS16" s="14" t="s">
        <v>4</v>
      </c>
    </row>
    <row r="17" spans="2:71" ht="18.4" customHeight="1">
      <c r="B17" s="17"/>
      <c r="E17" s="22" t="s">
        <v>33</v>
      </c>
      <c r="AK17" s="24" t="s">
        <v>28</v>
      </c>
      <c r="AN17" s="22" t="s">
        <v>1</v>
      </c>
      <c r="AR17" s="17"/>
      <c r="BE17" s="176"/>
      <c r="BS17" s="14" t="s">
        <v>34</v>
      </c>
    </row>
    <row r="18" spans="2:71" ht="6.95" customHeight="1">
      <c r="B18" s="17"/>
      <c r="AR18" s="17"/>
      <c r="BE18" s="176"/>
      <c r="BS18" s="14" t="s">
        <v>6</v>
      </c>
    </row>
    <row r="19" spans="2:71" ht="12" customHeight="1">
      <c r="B19" s="17"/>
      <c r="D19" s="24" t="s">
        <v>35</v>
      </c>
      <c r="AK19" s="24" t="s">
        <v>25</v>
      </c>
      <c r="AN19" s="22" t="s">
        <v>1</v>
      </c>
      <c r="AR19" s="17"/>
      <c r="BE19" s="176"/>
      <c r="BS19" s="14" t="s">
        <v>6</v>
      </c>
    </row>
    <row r="20" spans="2:71" ht="18.4" customHeight="1">
      <c r="B20" s="17"/>
      <c r="E20" s="22" t="s">
        <v>36</v>
      </c>
      <c r="AK20" s="24" t="s">
        <v>28</v>
      </c>
      <c r="AN20" s="22" t="s">
        <v>1</v>
      </c>
      <c r="AR20" s="17"/>
      <c r="BE20" s="176"/>
      <c r="BS20" s="14" t="s">
        <v>34</v>
      </c>
    </row>
    <row r="21" spans="2:57" ht="6.95" customHeight="1">
      <c r="B21" s="17"/>
      <c r="AR21" s="17"/>
      <c r="BE21" s="176"/>
    </row>
    <row r="22" spans="2:57" ht="12" customHeight="1">
      <c r="B22" s="17"/>
      <c r="D22" s="24" t="s">
        <v>37</v>
      </c>
      <c r="AR22" s="17"/>
      <c r="BE22" s="176"/>
    </row>
    <row r="23" spans="2:57" ht="16.5" customHeight="1">
      <c r="B23" s="17"/>
      <c r="E23" s="183" t="s">
        <v>1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R23" s="17"/>
      <c r="BE23" s="176"/>
    </row>
    <row r="24" spans="2:57" ht="6.95" customHeight="1">
      <c r="B24" s="17"/>
      <c r="AR24" s="17"/>
      <c r="BE24" s="176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76"/>
    </row>
    <row r="26" spans="2:57" s="1" customFormat="1" ht="25.9" customHeight="1">
      <c r="B26" s="29"/>
      <c r="D26" s="30" t="s">
        <v>38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84">
        <f>ROUND(AG94,2)</f>
        <v>0</v>
      </c>
      <c r="AL26" s="185"/>
      <c r="AM26" s="185"/>
      <c r="AN26" s="185"/>
      <c r="AO26" s="185"/>
      <c r="AR26" s="29"/>
      <c r="BE26" s="176"/>
    </row>
    <row r="27" spans="2:57" s="1" customFormat="1" ht="6.95" customHeight="1">
      <c r="B27" s="29"/>
      <c r="AR27" s="29"/>
      <c r="BE27" s="176"/>
    </row>
    <row r="28" spans="2:57" s="1" customFormat="1" ht="12.75">
      <c r="B28" s="29"/>
      <c r="L28" s="186" t="s">
        <v>39</v>
      </c>
      <c r="M28" s="186"/>
      <c r="N28" s="186"/>
      <c r="O28" s="186"/>
      <c r="P28" s="186"/>
      <c r="W28" s="186" t="s">
        <v>40</v>
      </c>
      <c r="X28" s="186"/>
      <c r="Y28" s="186"/>
      <c r="Z28" s="186"/>
      <c r="AA28" s="186"/>
      <c r="AB28" s="186"/>
      <c r="AC28" s="186"/>
      <c r="AD28" s="186"/>
      <c r="AE28" s="186"/>
      <c r="AK28" s="186" t="s">
        <v>41</v>
      </c>
      <c r="AL28" s="186"/>
      <c r="AM28" s="186"/>
      <c r="AN28" s="186"/>
      <c r="AO28" s="186"/>
      <c r="AR28" s="29"/>
      <c r="BE28" s="176"/>
    </row>
    <row r="29" spans="2:57" s="2" customFormat="1" ht="14.45" customHeight="1">
      <c r="B29" s="33"/>
      <c r="D29" s="24" t="s">
        <v>42</v>
      </c>
      <c r="F29" s="24" t="s">
        <v>43</v>
      </c>
      <c r="L29" s="189">
        <v>0.21</v>
      </c>
      <c r="M29" s="188"/>
      <c r="N29" s="188"/>
      <c r="O29" s="188"/>
      <c r="P29" s="188"/>
      <c r="W29" s="187">
        <f>ROUND(AZ94,2)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ROUND(AV94,2)</f>
        <v>0</v>
      </c>
      <c r="AL29" s="188"/>
      <c r="AM29" s="188"/>
      <c r="AN29" s="188"/>
      <c r="AO29" s="188"/>
      <c r="AR29" s="33"/>
      <c r="BE29" s="177"/>
    </row>
    <row r="30" spans="2:57" s="2" customFormat="1" ht="14.45" customHeight="1">
      <c r="B30" s="33"/>
      <c r="F30" s="24" t="s">
        <v>44</v>
      </c>
      <c r="L30" s="189">
        <v>0.15</v>
      </c>
      <c r="M30" s="188"/>
      <c r="N30" s="188"/>
      <c r="O30" s="188"/>
      <c r="P30" s="188"/>
      <c r="W30" s="187">
        <f>ROUND(BA94,2)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ROUND(AW94,2)</f>
        <v>0</v>
      </c>
      <c r="AL30" s="188"/>
      <c r="AM30" s="188"/>
      <c r="AN30" s="188"/>
      <c r="AO30" s="188"/>
      <c r="AR30" s="33"/>
      <c r="BE30" s="177"/>
    </row>
    <row r="31" spans="2:57" s="2" customFormat="1" ht="14.45" customHeight="1" hidden="1">
      <c r="B31" s="33"/>
      <c r="F31" s="24" t="s">
        <v>45</v>
      </c>
      <c r="L31" s="189">
        <v>0.21</v>
      </c>
      <c r="M31" s="188"/>
      <c r="N31" s="188"/>
      <c r="O31" s="188"/>
      <c r="P31" s="188"/>
      <c r="W31" s="187">
        <f>ROUND(BB94,2)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3"/>
      <c r="BE31" s="177"/>
    </row>
    <row r="32" spans="2:57" s="2" customFormat="1" ht="14.45" customHeight="1" hidden="1">
      <c r="B32" s="33"/>
      <c r="F32" s="24" t="s">
        <v>46</v>
      </c>
      <c r="L32" s="189">
        <v>0.15</v>
      </c>
      <c r="M32" s="188"/>
      <c r="N32" s="188"/>
      <c r="O32" s="188"/>
      <c r="P32" s="188"/>
      <c r="W32" s="187">
        <f>ROUND(BC94,2)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3"/>
      <c r="BE32" s="177"/>
    </row>
    <row r="33" spans="2:57" s="2" customFormat="1" ht="14.45" customHeight="1" hidden="1">
      <c r="B33" s="33"/>
      <c r="F33" s="24" t="s">
        <v>47</v>
      </c>
      <c r="L33" s="189">
        <v>0</v>
      </c>
      <c r="M33" s="188"/>
      <c r="N33" s="188"/>
      <c r="O33" s="188"/>
      <c r="P33" s="188"/>
      <c r="W33" s="187">
        <f>ROUND(BD94,2)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3"/>
      <c r="BE33" s="177"/>
    </row>
    <row r="34" spans="2:57" s="1" customFormat="1" ht="6.95" customHeight="1">
      <c r="B34" s="29"/>
      <c r="AR34" s="29"/>
      <c r="BE34" s="176"/>
    </row>
    <row r="35" spans="2:44" s="1" customFormat="1" ht="25.9" customHeight="1">
      <c r="B35" s="29"/>
      <c r="C35" s="34"/>
      <c r="D35" s="35" t="s">
        <v>48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49</v>
      </c>
      <c r="U35" s="36"/>
      <c r="V35" s="36"/>
      <c r="W35" s="36"/>
      <c r="X35" s="193" t="s">
        <v>50</v>
      </c>
      <c r="Y35" s="191"/>
      <c r="Z35" s="191"/>
      <c r="AA35" s="191"/>
      <c r="AB35" s="191"/>
      <c r="AC35" s="36"/>
      <c r="AD35" s="36"/>
      <c r="AE35" s="36"/>
      <c r="AF35" s="36"/>
      <c r="AG35" s="36"/>
      <c r="AH35" s="36"/>
      <c r="AI35" s="36"/>
      <c r="AJ35" s="36"/>
      <c r="AK35" s="190">
        <f>SUM(AK26:AK33)</f>
        <v>0</v>
      </c>
      <c r="AL35" s="191"/>
      <c r="AM35" s="191"/>
      <c r="AN35" s="191"/>
      <c r="AO35" s="192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9"/>
      <c r="D49" s="38" t="s">
        <v>51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52</v>
      </c>
      <c r="AI49" s="39"/>
      <c r="AJ49" s="39"/>
      <c r="AK49" s="39"/>
      <c r="AL49" s="39"/>
      <c r="AM49" s="39"/>
      <c r="AN49" s="39"/>
      <c r="AO49" s="39"/>
      <c r="AR49" s="29"/>
    </row>
    <row r="50" spans="2:44" ht="11.25">
      <c r="B50" s="17"/>
      <c r="AR50" s="17"/>
    </row>
    <row r="51" spans="2:44" ht="11.25">
      <c r="B51" s="17"/>
      <c r="AR51" s="17"/>
    </row>
    <row r="52" spans="2:44" ht="11.25">
      <c r="B52" s="17"/>
      <c r="AR52" s="17"/>
    </row>
    <row r="53" spans="2:44" ht="11.25">
      <c r="B53" s="17"/>
      <c r="AR53" s="17"/>
    </row>
    <row r="54" spans="2:44" ht="11.25">
      <c r="B54" s="17"/>
      <c r="AR54" s="17"/>
    </row>
    <row r="55" spans="2:44" ht="11.25">
      <c r="B55" s="17"/>
      <c r="AR55" s="17"/>
    </row>
    <row r="56" spans="2:44" ht="11.25">
      <c r="B56" s="17"/>
      <c r="AR56" s="17"/>
    </row>
    <row r="57" spans="2:44" ht="11.25">
      <c r="B57" s="17"/>
      <c r="AR57" s="17"/>
    </row>
    <row r="58" spans="2:44" ht="11.25">
      <c r="B58" s="17"/>
      <c r="AR58" s="17"/>
    </row>
    <row r="59" spans="2:44" ht="11.25">
      <c r="B59" s="17"/>
      <c r="AR59" s="17"/>
    </row>
    <row r="60" spans="2:44" s="1" customFormat="1" ht="12.75">
      <c r="B60" s="29"/>
      <c r="D60" s="40" t="s">
        <v>53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54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53</v>
      </c>
      <c r="AI60" s="31"/>
      <c r="AJ60" s="31"/>
      <c r="AK60" s="31"/>
      <c r="AL60" s="31"/>
      <c r="AM60" s="40" t="s">
        <v>54</v>
      </c>
      <c r="AN60" s="31"/>
      <c r="AO60" s="31"/>
      <c r="AR60" s="29"/>
    </row>
    <row r="61" spans="2:44" ht="11.25">
      <c r="B61" s="17"/>
      <c r="AR61" s="17"/>
    </row>
    <row r="62" spans="2:44" ht="11.25">
      <c r="B62" s="17"/>
      <c r="AR62" s="17"/>
    </row>
    <row r="63" spans="2:44" ht="11.25">
      <c r="B63" s="17"/>
      <c r="AR63" s="17"/>
    </row>
    <row r="64" spans="2:44" s="1" customFormat="1" ht="12.75">
      <c r="B64" s="29"/>
      <c r="D64" s="38" t="s">
        <v>55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56</v>
      </c>
      <c r="AI64" s="39"/>
      <c r="AJ64" s="39"/>
      <c r="AK64" s="39"/>
      <c r="AL64" s="39"/>
      <c r="AM64" s="39"/>
      <c r="AN64" s="39"/>
      <c r="AO64" s="39"/>
      <c r="AR64" s="29"/>
    </row>
    <row r="65" spans="2:44" ht="11.25">
      <c r="B65" s="17"/>
      <c r="AR65" s="17"/>
    </row>
    <row r="66" spans="2:44" ht="11.25">
      <c r="B66" s="17"/>
      <c r="AR66" s="17"/>
    </row>
    <row r="67" spans="2:44" ht="11.25">
      <c r="B67" s="17"/>
      <c r="AR67" s="17"/>
    </row>
    <row r="68" spans="2:44" ht="11.25">
      <c r="B68" s="17"/>
      <c r="AR68" s="17"/>
    </row>
    <row r="69" spans="2:44" ht="11.25">
      <c r="B69" s="17"/>
      <c r="AR69" s="17"/>
    </row>
    <row r="70" spans="2:44" ht="11.25">
      <c r="B70" s="17"/>
      <c r="AR70" s="17"/>
    </row>
    <row r="71" spans="2:44" ht="11.25">
      <c r="B71" s="17"/>
      <c r="AR71" s="17"/>
    </row>
    <row r="72" spans="2:44" ht="11.25">
      <c r="B72" s="17"/>
      <c r="AR72" s="17"/>
    </row>
    <row r="73" spans="2:44" ht="11.25">
      <c r="B73" s="17"/>
      <c r="AR73" s="17"/>
    </row>
    <row r="74" spans="2:44" ht="11.25">
      <c r="B74" s="17"/>
      <c r="AR74" s="17"/>
    </row>
    <row r="75" spans="2:44" s="1" customFormat="1" ht="12.75">
      <c r="B75" s="29"/>
      <c r="D75" s="40" t="s">
        <v>53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54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53</v>
      </c>
      <c r="AI75" s="31"/>
      <c r="AJ75" s="31"/>
      <c r="AK75" s="31"/>
      <c r="AL75" s="31"/>
      <c r="AM75" s="40" t="s">
        <v>54</v>
      </c>
      <c r="AN75" s="31"/>
      <c r="AO75" s="31"/>
      <c r="AR75" s="29"/>
    </row>
    <row r="76" spans="2:44" s="1" customFormat="1" ht="11.25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18" t="s">
        <v>57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4" t="s">
        <v>13</v>
      </c>
      <c r="L84" s="3" t="str">
        <f>K5</f>
        <v>084-7</v>
      </c>
      <c r="AR84" s="45"/>
    </row>
    <row r="85" spans="2:44" s="4" customFormat="1" ht="36.95" customHeight="1">
      <c r="B85" s="46"/>
      <c r="C85" s="47" t="s">
        <v>16</v>
      </c>
      <c r="L85" s="173" t="str">
        <f>K6</f>
        <v>Polopodzemní kontejnery - Český Brod</v>
      </c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4"/>
      <c r="AH85" s="174"/>
      <c r="AI85" s="174"/>
      <c r="AJ85" s="174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4" t="s">
        <v>20</v>
      </c>
      <c r="L87" s="48" t="str">
        <f>IF(K8="","",K8)</f>
        <v>Český Brod</v>
      </c>
      <c r="AI87" s="24" t="s">
        <v>22</v>
      </c>
      <c r="AM87" s="197" t="str">
        <f>IF(AN8="","",AN8)</f>
        <v>17. 10. 2023</v>
      </c>
      <c r="AN87" s="197"/>
      <c r="AR87" s="29"/>
    </row>
    <row r="88" spans="2:44" s="1" customFormat="1" ht="6.95" customHeight="1">
      <c r="B88" s="29"/>
      <c r="AR88" s="29"/>
    </row>
    <row r="89" spans="2:56" s="1" customFormat="1" ht="25.7" customHeight="1">
      <c r="B89" s="29"/>
      <c r="C89" s="24" t="s">
        <v>24</v>
      </c>
      <c r="L89" s="3" t="str">
        <f>IF(E11="","",E11)</f>
        <v xml:space="preserve">Město Český Brod, Náměstí Husovo 70, 282 01 Český </v>
      </c>
      <c r="AI89" s="24" t="s">
        <v>31</v>
      </c>
      <c r="AM89" s="198" t="str">
        <f>IF(E17="","",E17)</f>
        <v>LNConsult s.r.o., U hřiště 250, 250 83 Škvorec</v>
      </c>
      <c r="AN89" s="199"/>
      <c r="AO89" s="199"/>
      <c r="AP89" s="199"/>
      <c r="AR89" s="29"/>
      <c r="AS89" s="201" t="s">
        <v>58</v>
      </c>
      <c r="AT89" s="202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4" t="s">
        <v>29</v>
      </c>
      <c r="L90" s="3" t="str">
        <f>IF(E14="Vyplň údaj","",E14)</f>
        <v/>
      </c>
      <c r="AI90" s="24" t="s">
        <v>35</v>
      </c>
      <c r="AM90" s="198" t="str">
        <f>IF(E20="","",E20)</f>
        <v xml:space="preserve"> </v>
      </c>
      <c r="AN90" s="199"/>
      <c r="AO90" s="199"/>
      <c r="AP90" s="199"/>
      <c r="AR90" s="29"/>
      <c r="AS90" s="203"/>
      <c r="AT90" s="204"/>
      <c r="BD90" s="53"/>
    </row>
    <row r="91" spans="2:56" s="1" customFormat="1" ht="10.9" customHeight="1">
      <c r="B91" s="29"/>
      <c r="AR91" s="29"/>
      <c r="AS91" s="203"/>
      <c r="AT91" s="204"/>
      <c r="BD91" s="53"/>
    </row>
    <row r="92" spans="2:56" s="1" customFormat="1" ht="29.25" customHeight="1">
      <c r="B92" s="29"/>
      <c r="C92" s="169" t="s">
        <v>59</v>
      </c>
      <c r="D92" s="170"/>
      <c r="E92" s="170"/>
      <c r="F92" s="170"/>
      <c r="G92" s="170"/>
      <c r="H92" s="54"/>
      <c r="I92" s="172" t="s">
        <v>60</v>
      </c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96" t="s">
        <v>61</v>
      </c>
      <c r="AH92" s="170"/>
      <c r="AI92" s="170"/>
      <c r="AJ92" s="170"/>
      <c r="AK92" s="170"/>
      <c r="AL92" s="170"/>
      <c r="AM92" s="170"/>
      <c r="AN92" s="172" t="s">
        <v>62</v>
      </c>
      <c r="AO92" s="170"/>
      <c r="AP92" s="200"/>
      <c r="AQ92" s="55" t="s">
        <v>63</v>
      </c>
      <c r="AR92" s="29"/>
      <c r="AS92" s="56" t="s">
        <v>64</v>
      </c>
      <c r="AT92" s="57" t="s">
        <v>65</v>
      </c>
      <c r="AU92" s="57" t="s">
        <v>66</v>
      </c>
      <c r="AV92" s="57" t="s">
        <v>67</v>
      </c>
      <c r="AW92" s="57" t="s">
        <v>68</v>
      </c>
      <c r="AX92" s="57" t="s">
        <v>69</v>
      </c>
      <c r="AY92" s="57" t="s">
        <v>70</v>
      </c>
      <c r="AZ92" s="57" t="s">
        <v>71</v>
      </c>
      <c r="BA92" s="57" t="s">
        <v>72</v>
      </c>
      <c r="BB92" s="57" t="s">
        <v>73</v>
      </c>
      <c r="BC92" s="57" t="s">
        <v>74</v>
      </c>
      <c r="BD92" s="58" t="s">
        <v>75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76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05">
        <f>ROUND(SUM(AG95:AG105),2)</f>
        <v>0</v>
      </c>
      <c r="AH94" s="205"/>
      <c r="AI94" s="205"/>
      <c r="AJ94" s="205"/>
      <c r="AK94" s="205"/>
      <c r="AL94" s="205"/>
      <c r="AM94" s="205"/>
      <c r="AN94" s="206">
        <f aca="true" t="shared" si="0" ref="AN94:AN105">SUM(AG94,AT94)</f>
        <v>0</v>
      </c>
      <c r="AO94" s="206"/>
      <c r="AP94" s="206"/>
      <c r="AQ94" s="64" t="s">
        <v>1</v>
      </c>
      <c r="AR94" s="60"/>
      <c r="AS94" s="65">
        <f>ROUND(SUM(AS95:AS105),2)</f>
        <v>0</v>
      </c>
      <c r="AT94" s="66">
        <f aca="true" t="shared" si="1" ref="AT94:AT105">ROUND(SUM(AV94:AW94),2)</f>
        <v>0</v>
      </c>
      <c r="AU94" s="67">
        <f>ROUND(SUM(AU95:AU105),5)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ROUND(SUM(AZ95:AZ105),2)</f>
        <v>0</v>
      </c>
      <c r="BA94" s="66">
        <f>ROUND(SUM(BA95:BA105),2)</f>
        <v>0</v>
      </c>
      <c r="BB94" s="66">
        <f>ROUND(SUM(BB95:BB105),2)</f>
        <v>0</v>
      </c>
      <c r="BC94" s="66">
        <f>ROUND(SUM(BC95:BC105),2)</f>
        <v>0</v>
      </c>
      <c r="BD94" s="68">
        <f>ROUND(SUM(BD95:BD105),2)</f>
        <v>0</v>
      </c>
      <c r="BS94" s="69" t="s">
        <v>77</v>
      </c>
      <c r="BT94" s="69" t="s">
        <v>78</v>
      </c>
      <c r="BU94" s="70" t="s">
        <v>79</v>
      </c>
      <c r="BV94" s="69" t="s">
        <v>80</v>
      </c>
      <c r="BW94" s="69" t="s">
        <v>5</v>
      </c>
      <c r="BX94" s="69" t="s">
        <v>81</v>
      </c>
      <c r="CL94" s="69" t="s">
        <v>1</v>
      </c>
    </row>
    <row r="95" spans="1:91" s="6" customFormat="1" ht="16.5" customHeight="1">
      <c r="A95" s="71" t="s">
        <v>82</v>
      </c>
      <c r="B95" s="72"/>
      <c r="C95" s="73"/>
      <c r="D95" s="171" t="s">
        <v>83</v>
      </c>
      <c r="E95" s="171"/>
      <c r="F95" s="171"/>
      <c r="G95" s="171"/>
      <c r="H95" s="171"/>
      <c r="I95" s="74"/>
      <c r="J95" s="171" t="s">
        <v>84</v>
      </c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94">
        <f>'SO 01 - Ve Staré Vsi - Li...'!J30</f>
        <v>0</v>
      </c>
      <c r="AH95" s="195"/>
      <c r="AI95" s="195"/>
      <c r="AJ95" s="195"/>
      <c r="AK95" s="195"/>
      <c r="AL95" s="195"/>
      <c r="AM95" s="195"/>
      <c r="AN95" s="194">
        <f t="shared" si="0"/>
        <v>0</v>
      </c>
      <c r="AO95" s="195"/>
      <c r="AP95" s="195"/>
      <c r="AQ95" s="75" t="s">
        <v>85</v>
      </c>
      <c r="AR95" s="72"/>
      <c r="AS95" s="76">
        <v>0</v>
      </c>
      <c r="AT95" s="77">
        <f t="shared" si="1"/>
        <v>0</v>
      </c>
      <c r="AU95" s="78">
        <f>'SO 01 - Ve Staré Vsi - Li...'!P121</f>
        <v>0</v>
      </c>
      <c r="AV95" s="77">
        <f>'SO 01 - Ve Staré Vsi - Li...'!J33</f>
        <v>0</v>
      </c>
      <c r="AW95" s="77">
        <f>'SO 01 - Ve Staré Vsi - Li...'!J34</f>
        <v>0</v>
      </c>
      <c r="AX95" s="77">
        <f>'SO 01 - Ve Staré Vsi - Li...'!J35</f>
        <v>0</v>
      </c>
      <c r="AY95" s="77">
        <f>'SO 01 - Ve Staré Vsi - Li...'!J36</f>
        <v>0</v>
      </c>
      <c r="AZ95" s="77">
        <f>'SO 01 - Ve Staré Vsi - Li...'!F33</f>
        <v>0</v>
      </c>
      <c r="BA95" s="77">
        <f>'SO 01 - Ve Staré Vsi - Li...'!F34</f>
        <v>0</v>
      </c>
      <c r="BB95" s="77">
        <f>'SO 01 - Ve Staré Vsi - Li...'!F35</f>
        <v>0</v>
      </c>
      <c r="BC95" s="77">
        <f>'SO 01 - Ve Staré Vsi - Li...'!F36</f>
        <v>0</v>
      </c>
      <c r="BD95" s="79">
        <f>'SO 01 - Ve Staré Vsi - Li...'!F37</f>
        <v>0</v>
      </c>
      <c r="BT95" s="80" t="s">
        <v>86</v>
      </c>
      <c r="BV95" s="80" t="s">
        <v>80</v>
      </c>
      <c r="BW95" s="80" t="s">
        <v>87</v>
      </c>
      <c r="BX95" s="80" t="s">
        <v>5</v>
      </c>
      <c r="CL95" s="80" t="s">
        <v>1</v>
      </c>
      <c r="CM95" s="80" t="s">
        <v>88</v>
      </c>
    </row>
    <row r="96" spans="1:91" s="6" customFormat="1" ht="16.5" customHeight="1">
      <c r="A96" s="71" t="s">
        <v>82</v>
      </c>
      <c r="B96" s="72"/>
      <c r="C96" s="73"/>
      <c r="D96" s="171" t="s">
        <v>89</v>
      </c>
      <c r="E96" s="171"/>
      <c r="F96" s="171"/>
      <c r="G96" s="171"/>
      <c r="H96" s="171"/>
      <c r="I96" s="74"/>
      <c r="J96" s="171" t="s">
        <v>90</v>
      </c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94">
        <f>'SO 02 - Havelská - Štolmíř'!J30</f>
        <v>0</v>
      </c>
      <c r="AH96" s="195"/>
      <c r="AI96" s="195"/>
      <c r="AJ96" s="195"/>
      <c r="AK96" s="195"/>
      <c r="AL96" s="195"/>
      <c r="AM96" s="195"/>
      <c r="AN96" s="194">
        <f t="shared" si="0"/>
        <v>0</v>
      </c>
      <c r="AO96" s="195"/>
      <c r="AP96" s="195"/>
      <c r="AQ96" s="75" t="s">
        <v>85</v>
      </c>
      <c r="AR96" s="72"/>
      <c r="AS96" s="76">
        <v>0</v>
      </c>
      <c r="AT96" s="77">
        <f t="shared" si="1"/>
        <v>0</v>
      </c>
      <c r="AU96" s="78">
        <f>'SO 02 - Havelská - Štolmíř'!P121</f>
        <v>0</v>
      </c>
      <c r="AV96" s="77">
        <f>'SO 02 - Havelská - Štolmíř'!J33</f>
        <v>0</v>
      </c>
      <c r="AW96" s="77">
        <f>'SO 02 - Havelská - Štolmíř'!J34</f>
        <v>0</v>
      </c>
      <c r="AX96" s="77">
        <f>'SO 02 - Havelská - Štolmíř'!J35</f>
        <v>0</v>
      </c>
      <c r="AY96" s="77">
        <f>'SO 02 - Havelská - Štolmíř'!J36</f>
        <v>0</v>
      </c>
      <c r="AZ96" s="77">
        <f>'SO 02 - Havelská - Štolmíř'!F33</f>
        <v>0</v>
      </c>
      <c r="BA96" s="77">
        <f>'SO 02 - Havelská - Štolmíř'!F34</f>
        <v>0</v>
      </c>
      <c r="BB96" s="77">
        <f>'SO 02 - Havelská - Štolmíř'!F35</f>
        <v>0</v>
      </c>
      <c r="BC96" s="77">
        <f>'SO 02 - Havelská - Štolmíř'!F36</f>
        <v>0</v>
      </c>
      <c r="BD96" s="79">
        <f>'SO 02 - Havelská - Štolmíř'!F37</f>
        <v>0</v>
      </c>
      <c r="BT96" s="80" t="s">
        <v>86</v>
      </c>
      <c r="BV96" s="80" t="s">
        <v>80</v>
      </c>
      <c r="BW96" s="80" t="s">
        <v>91</v>
      </c>
      <c r="BX96" s="80" t="s">
        <v>5</v>
      </c>
      <c r="CL96" s="80" t="s">
        <v>1</v>
      </c>
      <c r="CM96" s="80" t="s">
        <v>88</v>
      </c>
    </row>
    <row r="97" spans="1:91" s="6" customFormat="1" ht="24.75" customHeight="1">
      <c r="A97" s="71" t="s">
        <v>82</v>
      </c>
      <c r="B97" s="72"/>
      <c r="C97" s="73"/>
      <c r="D97" s="171" t="s">
        <v>92</v>
      </c>
      <c r="E97" s="171"/>
      <c r="F97" s="171"/>
      <c r="G97" s="171"/>
      <c r="H97" s="171"/>
      <c r="I97" s="74"/>
      <c r="J97" s="171" t="s">
        <v>93</v>
      </c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94">
        <f>'SO 03 - UN - Palackého - ...'!J30</f>
        <v>0</v>
      </c>
      <c r="AH97" s="195"/>
      <c r="AI97" s="195"/>
      <c r="AJ97" s="195"/>
      <c r="AK97" s="195"/>
      <c r="AL97" s="195"/>
      <c r="AM97" s="195"/>
      <c r="AN97" s="194">
        <f t="shared" si="0"/>
        <v>0</v>
      </c>
      <c r="AO97" s="195"/>
      <c r="AP97" s="195"/>
      <c r="AQ97" s="75" t="s">
        <v>85</v>
      </c>
      <c r="AR97" s="72"/>
      <c r="AS97" s="76">
        <v>0</v>
      </c>
      <c r="AT97" s="77">
        <f t="shared" si="1"/>
        <v>0</v>
      </c>
      <c r="AU97" s="78">
        <f>'SO 03 - UN - Palackého - ...'!P121</f>
        <v>0</v>
      </c>
      <c r="AV97" s="77">
        <f>'SO 03 - UN - Palackého - ...'!J33</f>
        <v>0</v>
      </c>
      <c r="AW97" s="77">
        <f>'SO 03 - UN - Palackého - ...'!J34</f>
        <v>0</v>
      </c>
      <c r="AX97" s="77">
        <f>'SO 03 - UN - Palackého - ...'!J35</f>
        <v>0</v>
      </c>
      <c r="AY97" s="77">
        <f>'SO 03 - UN - Palackého - ...'!J36</f>
        <v>0</v>
      </c>
      <c r="AZ97" s="77">
        <f>'SO 03 - UN - Palackého - ...'!F33</f>
        <v>0</v>
      </c>
      <c r="BA97" s="77">
        <f>'SO 03 - UN - Palackého - ...'!F34</f>
        <v>0</v>
      </c>
      <c r="BB97" s="77">
        <f>'SO 03 - UN - Palackého - ...'!F35</f>
        <v>0</v>
      </c>
      <c r="BC97" s="77">
        <f>'SO 03 - UN - Palackého - ...'!F36</f>
        <v>0</v>
      </c>
      <c r="BD97" s="79">
        <f>'SO 03 - UN - Palackého - ...'!F37</f>
        <v>0</v>
      </c>
      <c r="BT97" s="80" t="s">
        <v>86</v>
      </c>
      <c r="BV97" s="80" t="s">
        <v>80</v>
      </c>
      <c r="BW97" s="80" t="s">
        <v>94</v>
      </c>
      <c r="BX97" s="80" t="s">
        <v>5</v>
      </c>
      <c r="CL97" s="80" t="s">
        <v>1</v>
      </c>
      <c r="CM97" s="80" t="s">
        <v>88</v>
      </c>
    </row>
    <row r="98" spans="1:91" s="6" customFormat="1" ht="24.75" customHeight="1">
      <c r="A98" s="71" t="s">
        <v>82</v>
      </c>
      <c r="B98" s="72"/>
      <c r="C98" s="73"/>
      <c r="D98" s="171" t="s">
        <v>95</v>
      </c>
      <c r="E98" s="171"/>
      <c r="F98" s="171"/>
      <c r="G98" s="171"/>
      <c r="H98" s="171"/>
      <c r="I98" s="74"/>
      <c r="J98" s="171" t="s">
        <v>93</v>
      </c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94">
        <f>'SO 03 - NN - Palackého - ...'!J30</f>
        <v>0</v>
      </c>
      <c r="AH98" s="195"/>
      <c r="AI98" s="195"/>
      <c r="AJ98" s="195"/>
      <c r="AK98" s="195"/>
      <c r="AL98" s="195"/>
      <c r="AM98" s="195"/>
      <c r="AN98" s="194">
        <f t="shared" si="0"/>
        <v>0</v>
      </c>
      <c r="AO98" s="195"/>
      <c r="AP98" s="195"/>
      <c r="AQ98" s="75" t="s">
        <v>85</v>
      </c>
      <c r="AR98" s="72"/>
      <c r="AS98" s="76">
        <v>0</v>
      </c>
      <c r="AT98" s="77">
        <f t="shared" si="1"/>
        <v>0</v>
      </c>
      <c r="AU98" s="78">
        <f>'SO 03 - NN - Palackého - ...'!P121</f>
        <v>0</v>
      </c>
      <c r="AV98" s="77">
        <f>'SO 03 - NN - Palackého - ...'!J33</f>
        <v>0</v>
      </c>
      <c r="AW98" s="77">
        <f>'SO 03 - NN - Palackého - ...'!J34</f>
        <v>0</v>
      </c>
      <c r="AX98" s="77">
        <f>'SO 03 - NN - Palackého - ...'!J35</f>
        <v>0</v>
      </c>
      <c r="AY98" s="77">
        <f>'SO 03 - NN - Palackého - ...'!J36</f>
        <v>0</v>
      </c>
      <c r="AZ98" s="77">
        <f>'SO 03 - NN - Palackého - ...'!F33</f>
        <v>0</v>
      </c>
      <c r="BA98" s="77">
        <f>'SO 03 - NN - Palackého - ...'!F34</f>
        <v>0</v>
      </c>
      <c r="BB98" s="77">
        <f>'SO 03 - NN - Palackého - ...'!F35</f>
        <v>0</v>
      </c>
      <c r="BC98" s="77">
        <f>'SO 03 - NN - Palackého - ...'!F36</f>
        <v>0</v>
      </c>
      <c r="BD98" s="79">
        <f>'SO 03 - NN - Palackého - ...'!F37</f>
        <v>0</v>
      </c>
      <c r="BT98" s="80" t="s">
        <v>86</v>
      </c>
      <c r="BV98" s="80" t="s">
        <v>80</v>
      </c>
      <c r="BW98" s="80" t="s">
        <v>96</v>
      </c>
      <c r="BX98" s="80" t="s">
        <v>5</v>
      </c>
      <c r="CL98" s="80" t="s">
        <v>1</v>
      </c>
      <c r="CM98" s="80" t="s">
        <v>88</v>
      </c>
    </row>
    <row r="99" spans="1:91" s="6" customFormat="1" ht="24.75" customHeight="1">
      <c r="A99" s="71" t="s">
        <v>82</v>
      </c>
      <c r="B99" s="72"/>
      <c r="C99" s="73"/>
      <c r="D99" s="171" t="s">
        <v>97</v>
      </c>
      <c r="E99" s="171"/>
      <c r="F99" s="171"/>
      <c r="G99" s="171"/>
      <c r="H99" s="171"/>
      <c r="I99" s="74"/>
      <c r="J99" s="171" t="s">
        <v>98</v>
      </c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94">
        <f>'SO 04 - UN - Na Cihelně 1...'!J30</f>
        <v>0</v>
      </c>
      <c r="AH99" s="195"/>
      <c r="AI99" s="195"/>
      <c r="AJ99" s="195"/>
      <c r="AK99" s="195"/>
      <c r="AL99" s="195"/>
      <c r="AM99" s="195"/>
      <c r="AN99" s="194">
        <f t="shared" si="0"/>
        <v>0</v>
      </c>
      <c r="AO99" s="195"/>
      <c r="AP99" s="195"/>
      <c r="AQ99" s="75" t="s">
        <v>85</v>
      </c>
      <c r="AR99" s="72"/>
      <c r="AS99" s="76">
        <v>0</v>
      </c>
      <c r="AT99" s="77">
        <f t="shared" si="1"/>
        <v>0</v>
      </c>
      <c r="AU99" s="78">
        <f>'SO 04 - UN - Na Cihelně 1...'!P122</f>
        <v>0</v>
      </c>
      <c r="AV99" s="77">
        <f>'SO 04 - UN - Na Cihelně 1...'!J33</f>
        <v>0</v>
      </c>
      <c r="AW99" s="77">
        <f>'SO 04 - UN - Na Cihelně 1...'!J34</f>
        <v>0</v>
      </c>
      <c r="AX99" s="77">
        <f>'SO 04 - UN - Na Cihelně 1...'!J35</f>
        <v>0</v>
      </c>
      <c r="AY99" s="77">
        <f>'SO 04 - UN - Na Cihelně 1...'!J36</f>
        <v>0</v>
      </c>
      <c r="AZ99" s="77">
        <f>'SO 04 - UN - Na Cihelně 1...'!F33</f>
        <v>0</v>
      </c>
      <c r="BA99" s="77">
        <f>'SO 04 - UN - Na Cihelně 1...'!F34</f>
        <v>0</v>
      </c>
      <c r="BB99" s="77">
        <f>'SO 04 - UN - Na Cihelně 1...'!F35</f>
        <v>0</v>
      </c>
      <c r="BC99" s="77">
        <f>'SO 04 - UN - Na Cihelně 1...'!F36</f>
        <v>0</v>
      </c>
      <c r="BD99" s="79">
        <f>'SO 04 - UN - Na Cihelně 1...'!F37</f>
        <v>0</v>
      </c>
      <c r="BT99" s="80" t="s">
        <v>86</v>
      </c>
      <c r="BV99" s="80" t="s">
        <v>80</v>
      </c>
      <c r="BW99" s="80" t="s">
        <v>99</v>
      </c>
      <c r="BX99" s="80" t="s">
        <v>5</v>
      </c>
      <c r="CL99" s="80" t="s">
        <v>1</v>
      </c>
      <c r="CM99" s="80" t="s">
        <v>88</v>
      </c>
    </row>
    <row r="100" spans="1:91" s="6" customFormat="1" ht="24.75" customHeight="1">
      <c r="A100" s="71" t="s">
        <v>82</v>
      </c>
      <c r="B100" s="72"/>
      <c r="C100" s="73"/>
      <c r="D100" s="171" t="s">
        <v>100</v>
      </c>
      <c r="E100" s="171"/>
      <c r="F100" s="171"/>
      <c r="G100" s="171"/>
      <c r="H100" s="171"/>
      <c r="I100" s="74"/>
      <c r="J100" s="171" t="s">
        <v>98</v>
      </c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94">
        <f>'SO 04 - NN - Na Cihelně 1...'!J30</f>
        <v>0</v>
      </c>
      <c r="AH100" s="195"/>
      <c r="AI100" s="195"/>
      <c r="AJ100" s="195"/>
      <c r="AK100" s="195"/>
      <c r="AL100" s="195"/>
      <c r="AM100" s="195"/>
      <c r="AN100" s="194">
        <f t="shared" si="0"/>
        <v>0</v>
      </c>
      <c r="AO100" s="195"/>
      <c r="AP100" s="195"/>
      <c r="AQ100" s="75" t="s">
        <v>85</v>
      </c>
      <c r="AR100" s="72"/>
      <c r="AS100" s="76">
        <v>0</v>
      </c>
      <c r="AT100" s="77">
        <f t="shared" si="1"/>
        <v>0</v>
      </c>
      <c r="AU100" s="78">
        <f>'SO 04 - NN - Na Cihelně 1...'!P122</f>
        <v>0</v>
      </c>
      <c r="AV100" s="77">
        <f>'SO 04 - NN - Na Cihelně 1...'!J33</f>
        <v>0</v>
      </c>
      <c r="AW100" s="77">
        <f>'SO 04 - NN - Na Cihelně 1...'!J34</f>
        <v>0</v>
      </c>
      <c r="AX100" s="77">
        <f>'SO 04 - NN - Na Cihelně 1...'!J35</f>
        <v>0</v>
      </c>
      <c r="AY100" s="77">
        <f>'SO 04 - NN - Na Cihelně 1...'!J36</f>
        <v>0</v>
      </c>
      <c r="AZ100" s="77">
        <f>'SO 04 - NN - Na Cihelně 1...'!F33</f>
        <v>0</v>
      </c>
      <c r="BA100" s="77">
        <f>'SO 04 - NN - Na Cihelně 1...'!F34</f>
        <v>0</v>
      </c>
      <c r="BB100" s="77">
        <f>'SO 04 - NN - Na Cihelně 1...'!F35</f>
        <v>0</v>
      </c>
      <c r="BC100" s="77">
        <f>'SO 04 - NN - Na Cihelně 1...'!F36</f>
        <v>0</v>
      </c>
      <c r="BD100" s="79">
        <f>'SO 04 - NN - Na Cihelně 1...'!F37</f>
        <v>0</v>
      </c>
      <c r="BT100" s="80" t="s">
        <v>86</v>
      </c>
      <c r="BV100" s="80" t="s">
        <v>80</v>
      </c>
      <c r="BW100" s="80" t="s">
        <v>101</v>
      </c>
      <c r="BX100" s="80" t="s">
        <v>5</v>
      </c>
      <c r="CL100" s="80" t="s">
        <v>1</v>
      </c>
      <c r="CM100" s="80" t="s">
        <v>88</v>
      </c>
    </row>
    <row r="101" spans="1:91" s="6" customFormat="1" ht="24.75" customHeight="1">
      <c r="A101" s="71" t="s">
        <v>82</v>
      </c>
      <c r="B101" s="72"/>
      <c r="C101" s="73"/>
      <c r="D101" s="171" t="s">
        <v>102</v>
      </c>
      <c r="E101" s="171"/>
      <c r="F101" s="171"/>
      <c r="G101" s="171"/>
      <c r="H101" s="171"/>
      <c r="I101" s="74"/>
      <c r="J101" s="171" t="s">
        <v>103</v>
      </c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94">
        <f>'SO 05 - UN - Na Cihelně 1...'!J30</f>
        <v>0</v>
      </c>
      <c r="AH101" s="195"/>
      <c r="AI101" s="195"/>
      <c r="AJ101" s="195"/>
      <c r="AK101" s="195"/>
      <c r="AL101" s="195"/>
      <c r="AM101" s="195"/>
      <c r="AN101" s="194">
        <f t="shared" si="0"/>
        <v>0</v>
      </c>
      <c r="AO101" s="195"/>
      <c r="AP101" s="195"/>
      <c r="AQ101" s="75" t="s">
        <v>85</v>
      </c>
      <c r="AR101" s="72"/>
      <c r="AS101" s="76">
        <v>0</v>
      </c>
      <c r="AT101" s="77">
        <f t="shared" si="1"/>
        <v>0</v>
      </c>
      <c r="AU101" s="78">
        <f>'SO 05 - UN - Na Cihelně 1...'!P122</f>
        <v>0</v>
      </c>
      <c r="AV101" s="77">
        <f>'SO 05 - UN - Na Cihelně 1...'!J33</f>
        <v>0</v>
      </c>
      <c r="AW101" s="77">
        <f>'SO 05 - UN - Na Cihelně 1...'!J34</f>
        <v>0</v>
      </c>
      <c r="AX101" s="77">
        <f>'SO 05 - UN - Na Cihelně 1...'!J35</f>
        <v>0</v>
      </c>
      <c r="AY101" s="77">
        <f>'SO 05 - UN - Na Cihelně 1...'!J36</f>
        <v>0</v>
      </c>
      <c r="AZ101" s="77">
        <f>'SO 05 - UN - Na Cihelně 1...'!F33</f>
        <v>0</v>
      </c>
      <c r="BA101" s="77">
        <f>'SO 05 - UN - Na Cihelně 1...'!F34</f>
        <v>0</v>
      </c>
      <c r="BB101" s="77">
        <f>'SO 05 - UN - Na Cihelně 1...'!F35</f>
        <v>0</v>
      </c>
      <c r="BC101" s="77">
        <f>'SO 05 - UN - Na Cihelně 1...'!F36</f>
        <v>0</v>
      </c>
      <c r="BD101" s="79">
        <f>'SO 05 - UN - Na Cihelně 1...'!F37</f>
        <v>0</v>
      </c>
      <c r="BT101" s="80" t="s">
        <v>86</v>
      </c>
      <c r="BV101" s="80" t="s">
        <v>80</v>
      </c>
      <c r="BW101" s="80" t="s">
        <v>104</v>
      </c>
      <c r="BX101" s="80" t="s">
        <v>5</v>
      </c>
      <c r="CL101" s="80" t="s">
        <v>1</v>
      </c>
      <c r="CM101" s="80" t="s">
        <v>88</v>
      </c>
    </row>
    <row r="102" spans="1:91" s="6" customFormat="1" ht="24.75" customHeight="1">
      <c r="A102" s="71" t="s">
        <v>82</v>
      </c>
      <c r="B102" s="72"/>
      <c r="C102" s="73"/>
      <c r="D102" s="171" t="s">
        <v>105</v>
      </c>
      <c r="E102" s="171"/>
      <c r="F102" s="171"/>
      <c r="G102" s="171"/>
      <c r="H102" s="171"/>
      <c r="I102" s="74"/>
      <c r="J102" s="171" t="s">
        <v>103</v>
      </c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94">
        <f>'SO 05 - NN - Na Cihelně 1...'!J30</f>
        <v>0</v>
      </c>
      <c r="AH102" s="195"/>
      <c r="AI102" s="195"/>
      <c r="AJ102" s="195"/>
      <c r="AK102" s="195"/>
      <c r="AL102" s="195"/>
      <c r="AM102" s="195"/>
      <c r="AN102" s="194">
        <f t="shared" si="0"/>
        <v>0</v>
      </c>
      <c r="AO102" s="195"/>
      <c r="AP102" s="195"/>
      <c r="AQ102" s="75" t="s">
        <v>85</v>
      </c>
      <c r="AR102" s="72"/>
      <c r="AS102" s="76">
        <v>0</v>
      </c>
      <c r="AT102" s="77">
        <f t="shared" si="1"/>
        <v>0</v>
      </c>
      <c r="AU102" s="78">
        <f>'SO 05 - NN - Na Cihelně 1...'!P122</f>
        <v>0</v>
      </c>
      <c r="AV102" s="77">
        <f>'SO 05 - NN - Na Cihelně 1...'!J33</f>
        <v>0</v>
      </c>
      <c r="AW102" s="77">
        <f>'SO 05 - NN - Na Cihelně 1...'!J34</f>
        <v>0</v>
      </c>
      <c r="AX102" s="77">
        <f>'SO 05 - NN - Na Cihelně 1...'!J35</f>
        <v>0</v>
      </c>
      <c r="AY102" s="77">
        <f>'SO 05 - NN - Na Cihelně 1...'!J36</f>
        <v>0</v>
      </c>
      <c r="AZ102" s="77">
        <f>'SO 05 - NN - Na Cihelně 1...'!F33</f>
        <v>0</v>
      </c>
      <c r="BA102" s="77">
        <f>'SO 05 - NN - Na Cihelně 1...'!F34</f>
        <v>0</v>
      </c>
      <c r="BB102" s="77">
        <f>'SO 05 - NN - Na Cihelně 1...'!F35</f>
        <v>0</v>
      </c>
      <c r="BC102" s="77">
        <f>'SO 05 - NN - Na Cihelně 1...'!F36</f>
        <v>0</v>
      </c>
      <c r="BD102" s="79">
        <f>'SO 05 - NN - Na Cihelně 1...'!F37</f>
        <v>0</v>
      </c>
      <c r="BT102" s="80" t="s">
        <v>86</v>
      </c>
      <c r="BV102" s="80" t="s">
        <v>80</v>
      </c>
      <c r="BW102" s="80" t="s">
        <v>106</v>
      </c>
      <c r="BX102" s="80" t="s">
        <v>5</v>
      </c>
      <c r="CL102" s="80" t="s">
        <v>1</v>
      </c>
      <c r="CM102" s="80" t="s">
        <v>88</v>
      </c>
    </row>
    <row r="103" spans="1:91" s="6" customFormat="1" ht="24.75" customHeight="1">
      <c r="A103" s="71" t="s">
        <v>82</v>
      </c>
      <c r="B103" s="72"/>
      <c r="C103" s="73"/>
      <c r="D103" s="171" t="s">
        <v>107</v>
      </c>
      <c r="E103" s="171"/>
      <c r="F103" s="171"/>
      <c r="G103" s="171"/>
      <c r="H103" s="171"/>
      <c r="I103" s="74"/>
      <c r="J103" s="171" t="s">
        <v>108</v>
      </c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94">
        <f>'SO 06 - UN - Na Cihelně 1...'!J30</f>
        <v>0</v>
      </c>
      <c r="AH103" s="195"/>
      <c r="AI103" s="195"/>
      <c r="AJ103" s="195"/>
      <c r="AK103" s="195"/>
      <c r="AL103" s="195"/>
      <c r="AM103" s="195"/>
      <c r="AN103" s="194">
        <f t="shared" si="0"/>
        <v>0</v>
      </c>
      <c r="AO103" s="195"/>
      <c r="AP103" s="195"/>
      <c r="AQ103" s="75" t="s">
        <v>85</v>
      </c>
      <c r="AR103" s="72"/>
      <c r="AS103" s="76">
        <v>0</v>
      </c>
      <c r="AT103" s="77">
        <f t="shared" si="1"/>
        <v>0</v>
      </c>
      <c r="AU103" s="78">
        <f>'SO 06 - UN - Na Cihelně 1...'!P121</f>
        <v>0</v>
      </c>
      <c r="AV103" s="77">
        <f>'SO 06 - UN - Na Cihelně 1...'!J33</f>
        <v>0</v>
      </c>
      <c r="AW103" s="77">
        <f>'SO 06 - UN - Na Cihelně 1...'!J34</f>
        <v>0</v>
      </c>
      <c r="AX103" s="77">
        <f>'SO 06 - UN - Na Cihelně 1...'!J35</f>
        <v>0</v>
      </c>
      <c r="AY103" s="77">
        <f>'SO 06 - UN - Na Cihelně 1...'!J36</f>
        <v>0</v>
      </c>
      <c r="AZ103" s="77">
        <f>'SO 06 - UN - Na Cihelně 1...'!F33</f>
        <v>0</v>
      </c>
      <c r="BA103" s="77">
        <f>'SO 06 - UN - Na Cihelně 1...'!F34</f>
        <v>0</v>
      </c>
      <c r="BB103" s="77">
        <f>'SO 06 - UN - Na Cihelně 1...'!F35</f>
        <v>0</v>
      </c>
      <c r="BC103" s="77">
        <f>'SO 06 - UN - Na Cihelně 1...'!F36</f>
        <v>0</v>
      </c>
      <c r="BD103" s="79">
        <f>'SO 06 - UN - Na Cihelně 1...'!F37</f>
        <v>0</v>
      </c>
      <c r="BT103" s="80" t="s">
        <v>86</v>
      </c>
      <c r="BV103" s="80" t="s">
        <v>80</v>
      </c>
      <c r="BW103" s="80" t="s">
        <v>109</v>
      </c>
      <c r="BX103" s="80" t="s">
        <v>5</v>
      </c>
      <c r="CL103" s="80" t="s">
        <v>1</v>
      </c>
      <c r="CM103" s="80" t="s">
        <v>88</v>
      </c>
    </row>
    <row r="104" spans="1:91" s="6" customFormat="1" ht="24.75" customHeight="1">
      <c r="A104" s="71" t="s">
        <v>82</v>
      </c>
      <c r="B104" s="72"/>
      <c r="C104" s="73"/>
      <c r="D104" s="171" t="s">
        <v>110</v>
      </c>
      <c r="E104" s="171"/>
      <c r="F104" s="171"/>
      <c r="G104" s="171"/>
      <c r="H104" s="171"/>
      <c r="I104" s="74"/>
      <c r="J104" s="171" t="s">
        <v>108</v>
      </c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94">
        <f>'SO 06 - NN - Na Cihelně 1...'!J30</f>
        <v>0</v>
      </c>
      <c r="AH104" s="195"/>
      <c r="AI104" s="195"/>
      <c r="AJ104" s="195"/>
      <c r="AK104" s="195"/>
      <c r="AL104" s="195"/>
      <c r="AM104" s="195"/>
      <c r="AN104" s="194">
        <f t="shared" si="0"/>
        <v>0</v>
      </c>
      <c r="AO104" s="195"/>
      <c r="AP104" s="195"/>
      <c r="AQ104" s="75" t="s">
        <v>85</v>
      </c>
      <c r="AR104" s="72"/>
      <c r="AS104" s="76">
        <v>0</v>
      </c>
      <c r="AT104" s="77">
        <f t="shared" si="1"/>
        <v>0</v>
      </c>
      <c r="AU104" s="78">
        <f>'SO 06 - NN - Na Cihelně 1...'!P121</f>
        <v>0</v>
      </c>
      <c r="AV104" s="77">
        <f>'SO 06 - NN - Na Cihelně 1...'!J33</f>
        <v>0</v>
      </c>
      <c r="AW104" s="77">
        <f>'SO 06 - NN - Na Cihelně 1...'!J34</f>
        <v>0</v>
      </c>
      <c r="AX104" s="77">
        <f>'SO 06 - NN - Na Cihelně 1...'!J35</f>
        <v>0</v>
      </c>
      <c r="AY104" s="77">
        <f>'SO 06 - NN - Na Cihelně 1...'!J36</f>
        <v>0</v>
      </c>
      <c r="AZ104" s="77">
        <f>'SO 06 - NN - Na Cihelně 1...'!F33</f>
        <v>0</v>
      </c>
      <c r="BA104" s="77">
        <f>'SO 06 - NN - Na Cihelně 1...'!F34</f>
        <v>0</v>
      </c>
      <c r="BB104" s="77">
        <f>'SO 06 - NN - Na Cihelně 1...'!F35</f>
        <v>0</v>
      </c>
      <c r="BC104" s="77">
        <f>'SO 06 - NN - Na Cihelně 1...'!F36</f>
        <v>0</v>
      </c>
      <c r="BD104" s="79">
        <f>'SO 06 - NN - Na Cihelně 1...'!F37</f>
        <v>0</v>
      </c>
      <c r="BT104" s="80" t="s">
        <v>86</v>
      </c>
      <c r="BV104" s="80" t="s">
        <v>80</v>
      </c>
      <c r="BW104" s="80" t="s">
        <v>111</v>
      </c>
      <c r="BX104" s="80" t="s">
        <v>5</v>
      </c>
      <c r="CL104" s="80" t="s">
        <v>1</v>
      </c>
      <c r="CM104" s="80" t="s">
        <v>88</v>
      </c>
    </row>
    <row r="105" spans="1:91" s="6" customFormat="1" ht="16.5" customHeight="1">
      <c r="A105" s="71" t="s">
        <v>82</v>
      </c>
      <c r="B105" s="72"/>
      <c r="C105" s="73"/>
      <c r="D105" s="171" t="s">
        <v>112</v>
      </c>
      <c r="E105" s="171"/>
      <c r="F105" s="171"/>
      <c r="G105" s="171"/>
      <c r="H105" s="171"/>
      <c r="I105" s="74"/>
      <c r="J105" s="171" t="s">
        <v>113</v>
      </c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94">
        <f>'VRN - Vedlejší rozpočtové...'!J30</f>
        <v>0</v>
      </c>
      <c r="AH105" s="195"/>
      <c r="AI105" s="195"/>
      <c r="AJ105" s="195"/>
      <c r="AK105" s="195"/>
      <c r="AL105" s="195"/>
      <c r="AM105" s="195"/>
      <c r="AN105" s="194">
        <f t="shared" si="0"/>
        <v>0</v>
      </c>
      <c r="AO105" s="195"/>
      <c r="AP105" s="195"/>
      <c r="AQ105" s="75" t="s">
        <v>85</v>
      </c>
      <c r="AR105" s="72"/>
      <c r="AS105" s="81">
        <v>0</v>
      </c>
      <c r="AT105" s="82">
        <f t="shared" si="1"/>
        <v>0</v>
      </c>
      <c r="AU105" s="83">
        <f>'VRN - Vedlejší rozpočtové...'!P121</f>
        <v>0</v>
      </c>
      <c r="AV105" s="82">
        <f>'VRN - Vedlejší rozpočtové...'!J33</f>
        <v>0</v>
      </c>
      <c r="AW105" s="82">
        <f>'VRN - Vedlejší rozpočtové...'!J34</f>
        <v>0</v>
      </c>
      <c r="AX105" s="82">
        <f>'VRN - Vedlejší rozpočtové...'!J35</f>
        <v>0</v>
      </c>
      <c r="AY105" s="82">
        <f>'VRN - Vedlejší rozpočtové...'!J36</f>
        <v>0</v>
      </c>
      <c r="AZ105" s="82">
        <f>'VRN - Vedlejší rozpočtové...'!F33</f>
        <v>0</v>
      </c>
      <c r="BA105" s="82">
        <f>'VRN - Vedlejší rozpočtové...'!F34</f>
        <v>0</v>
      </c>
      <c r="BB105" s="82">
        <f>'VRN - Vedlejší rozpočtové...'!F35</f>
        <v>0</v>
      </c>
      <c r="BC105" s="82">
        <f>'VRN - Vedlejší rozpočtové...'!F36</f>
        <v>0</v>
      </c>
      <c r="BD105" s="84">
        <f>'VRN - Vedlejší rozpočtové...'!F37</f>
        <v>0</v>
      </c>
      <c r="BT105" s="80" t="s">
        <v>86</v>
      </c>
      <c r="BV105" s="80" t="s">
        <v>80</v>
      </c>
      <c r="BW105" s="80" t="s">
        <v>114</v>
      </c>
      <c r="BX105" s="80" t="s">
        <v>5</v>
      </c>
      <c r="CL105" s="80" t="s">
        <v>1</v>
      </c>
      <c r="CM105" s="80" t="s">
        <v>88</v>
      </c>
    </row>
    <row r="106" spans="2:44" s="1" customFormat="1" ht="30" customHeight="1">
      <c r="B106" s="29"/>
      <c r="AR106" s="29"/>
    </row>
    <row r="107" spans="2:44" s="1" customFormat="1" ht="6.95" customHeight="1"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29"/>
    </row>
  </sheetData>
  <sheetProtection algorithmName="SHA-512" hashValue="quczIhuQDLSCUFpFeJSSJDoJPlxskmeRkexH9279kAxdFNE7YWKli2rTYWLwK6rhHndJ58gREHNkA42pjTgiWA==" saltValue="Hz53xUAYpG36sF30gsoSvfylq0RCakuTM8F7UumwMMjDdYaW8CcVci7Fjzw2pZboAbXtlJavYhuSQf5Sfm5ARQ==" spinCount="100000" sheet="1" objects="1" scenarios="1" formatColumns="0" formatRows="0"/>
  <mergeCells count="82">
    <mergeCell ref="AN105:AP105"/>
    <mergeCell ref="AG105:AM105"/>
    <mergeCell ref="AG94:AM94"/>
    <mergeCell ref="AN94:AP94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N95:AP95"/>
    <mergeCell ref="AS89:AT91"/>
    <mergeCell ref="AK32:AO32"/>
    <mergeCell ref="L32:P32"/>
    <mergeCell ref="W32:AE32"/>
    <mergeCell ref="AK33:AO33"/>
    <mergeCell ref="L33:P33"/>
    <mergeCell ref="W33:AE33"/>
    <mergeCell ref="L30:P30"/>
    <mergeCell ref="W30:AE30"/>
    <mergeCell ref="L31:P31"/>
    <mergeCell ref="W31:AE31"/>
    <mergeCell ref="AK31:AO31"/>
    <mergeCell ref="L85:AJ85"/>
    <mergeCell ref="D105:H105"/>
    <mergeCell ref="J105:AF105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SO 01 - Ve Staré Vsi - Li...'!C2" display="/"/>
    <hyperlink ref="A96" location="'SO 02 - Havelská - Štolmíř'!C2" display="/"/>
    <hyperlink ref="A97" location="'SO 03 - UN - Palackého - ...'!C2" display="/"/>
    <hyperlink ref="A98" location="'SO 03 - NN - Palackého - ...'!C2" display="/"/>
    <hyperlink ref="A99" location="'SO 04 - UN - Na Cihelně 1...'!C2" display="/"/>
    <hyperlink ref="A100" location="'SO 04 - NN - Na Cihelně 1...'!C2" display="/"/>
    <hyperlink ref="A101" location="'SO 05 - UN - Na Cihelně 1...'!C2" display="/"/>
    <hyperlink ref="A102" location="'SO 05 - NN - Na Cihelně 1...'!C2" display="/"/>
    <hyperlink ref="A103" location="'SO 06 - UN - Na Cihelně 1...'!C2" display="/"/>
    <hyperlink ref="A104" location="'SO 06 - NN - Na Cihelně 1...'!C2" display="/"/>
    <hyperlink ref="A105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89"/>
  <sheetViews>
    <sheetView showGridLines="0" tabSelected="1" workbookViewId="0" topLeftCell="A68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109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490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ROUND((SUM(BE121:BE188)),2)</f>
        <v>0</v>
      </c>
      <c r="I33" s="89">
        <v>0.21</v>
      </c>
      <c r="J33" s="88">
        <f>ROUND(((SUM(BE121:BE188))*I33),2)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ROUND((SUM(BF121:BF188)),2)</f>
        <v>0</v>
      </c>
      <c r="I34" s="89">
        <v>0.15</v>
      </c>
      <c r="J34" s="88">
        <f>ROUND(((SUM(BF121:BF188))*I34),2)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ROUND((SUM(BG121:BG188)),2)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ROUND((SUM(BH121:BH188)),2)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ROUND((SUM(BI121:BI188)),2)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06 - UN - Na Cihelně 1333 - Český Brod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J121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J164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J175</f>
        <v>0</v>
      </c>
      <c r="L100" s="105"/>
    </row>
    <row r="101" spans="2:12" s="9" customFormat="1" ht="19.9" customHeight="1">
      <c r="B101" s="105"/>
      <c r="D101" s="106" t="s">
        <v>127</v>
      </c>
      <c r="E101" s="107"/>
      <c r="F101" s="107"/>
      <c r="G101" s="107"/>
      <c r="H101" s="107"/>
      <c r="I101" s="107"/>
      <c r="J101" s="108">
        <f>J186</f>
        <v>0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18" t="s">
        <v>128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4" t="s">
        <v>16</v>
      </c>
      <c r="L110" s="29"/>
    </row>
    <row r="111" spans="2:12" s="1" customFormat="1" ht="16.5" customHeight="1">
      <c r="B111" s="29"/>
      <c r="E111" s="207" t="str">
        <f>E7</f>
        <v>Polopodzemní kontejnery - Český Brod</v>
      </c>
      <c r="F111" s="208"/>
      <c r="G111" s="208"/>
      <c r="H111" s="208"/>
      <c r="L111" s="29"/>
    </row>
    <row r="112" spans="2:12" s="1" customFormat="1" ht="12" customHeight="1">
      <c r="B112" s="29"/>
      <c r="C112" s="24" t="s">
        <v>116</v>
      </c>
      <c r="L112" s="29"/>
    </row>
    <row r="113" spans="2:12" s="1" customFormat="1" ht="16.5" customHeight="1">
      <c r="B113" s="29"/>
      <c r="E113" s="173" t="str">
        <f>E9</f>
        <v>SO 06 - UN - Na Cihelně 1333 - Český Brod</v>
      </c>
      <c r="F113" s="209"/>
      <c r="G113" s="209"/>
      <c r="H113" s="209"/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4" t="s">
        <v>20</v>
      </c>
      <c r="F115" s="22" t="str">
        <f>F12</f>
        <v>Český Brod</v>
      </c>
      <c r="I115" s="24" t="s">
        <v>22</v>
      </c>
      <c r="J115" s="49" t="str">
        <f>IF(J12="","",J12)</f>
        <v>17. 10. 2023</v>
      </c>
      <c r="L115" s="29"/>
    </row>
    <row r="116" spans="2:12" s="1" customFormat="1" ht="6.95" customHeight="1">
      <c r="B116" s="29"/>
      <c r="L116" s="29"/>
    </row>
    <row r="117" spans="2:12" s="1" customFormat="1" ht="40.15" customHeight="1">
      <c r="B117" s="29"/>
      <c r="C117" s="24" t="s">
        <v>24</v>
      </c>
      <c r="F117" s="22" t="str">
        <f>E15</f>
        <v xml:space="preserve">Město Český Brod, Náměstí Husovo 70, 282 01 Český </v>
      </c>
      <c r="I117" s="24" t="s">
        <v>31</v>
      </c>
      <c r="J117" s="27" t="str">
        <f>E21</f>
        <v>LNConsult s.r.o., U hřiště 250, 250 83 Škvorec</v>
      </c>
      <c r="L117" s="29"/>
    </row>
    <row r="118" spans="2:12" s="1" customFormat="1" ht="15.2" customHeight="1">
      <c r="B118" s="29"/>
      <c r="C118" s="24" t="s">
        <v>29</v>
      </c>
      <c r="F118" s="22" t="str">
        <f>IF(E18="","",E18)</f>
        <v>Vyplň údaj</v>
      </c>
      <c r="I118" s="24" t="s">
        <v>35</v>
      </c>
      <c r="J118" s="27" t="str">
        <f>E24</f>
        <v xml:space="preserve"> </v>
      </c>
      <c r="L118" s="29"/>
    </row>
    <row r="119" spans="2:12" s="1" customFormat="1" ht="10.35" customHeight="1">
      <c r="B119" s="29"/>
      <c r="L119" s="29"/>
    </row>
    <row r="120" spans="2:20" s="10" customFormat="1" ht="29.25" customHeight="1">
      <c r="B120" s="109"/>
      <c r="C120" s="110" t="s">
        <v>129</v>
      </c>
      <c r="D120" s="111" t="s">
        <v>63</v>
      </c>
      <c r="E120" s="111" t="s">
        <v>59</v>
      </c>
      <c r="F120" s="111" t="s">
        <v>60</v>
      </c>
      <c r="G120" s="111" t="s">
        <v>130</v>
      </c>
      <c r="H120" s="111" t="s">
        <v>131</v>
      </c>
      <c r="I120" s="111" t="s">
        <v>132</v>
      </c>
      <c r="J120" s="111" t="s">
        <v>120</v>
      </c>
      <c r="K120" s="112" t="s">
        <v>133</v>
      </c>
      <c r="L120" s="109"/>
      <c r="M120" s="56" t="s">
        <v>1</v>
      </c>
      <c r="N120" s="57" t="s">
        <v>42</v>
      </c>
      <c r="O120" s="57" t="s">
        <v>134</v>
      </c>
      <c r="P120" s="57" t="s">
        <v>135</v>
      </c>
      <c r="Q120" s="57" t="s">
        <v>136</v>
      </c>
      <c r="R120" s="57" t="s">
        <v>137</v>
      </c>
      <c r="S120" s="57" t="s">
        <v>138</v>
      </c>
      <c r="T120" s="58" t="s">
        <v>139</v>
      </c>
    </row>
    <row r="121" spans="2:63" s="1" customFormat="1" ht="22.9" customHeight="1">
      <c r="B121" s="29"/>
      <c r="C121" s="61" t="s">
        <v>140</v>
      </c>
      <c r="J121" s="113">
        <f>BK121</f>
        <v>0</v>
      </c>
      <c r="L121" s="29"/>
      <c r="M121" s="59"/>
      <c r="N121" s="50"/>
      <c r="O121" s="50"/>
      <c r="P121" s="114">
        <f>P122</f>
        <v>0</v>
      </c>
      <c r="Q121" s="50"/>
      <c r="R121" s="114">
        <f>R122</f>
        <v>13.252035759999998</v>
      </c>
      <c r="S121" s="50"/>
      <c r="T121" s="115">
        <f>T122</f>
        <v>0</v>
      </c>
      <c r="AT121" s="14" t="s">
        <v>77</v>
      </c>
      <c r="AU121" s="14" t="s">
        <v>122</v>
      </c>
      <c r="BK121" s="116">
        <f>BK122</f>
        <v>0</v>
      </c>
    </row>
    <row r="122" spans="2:63" s="11" customFormat="1" ht="25.9" customHeight="1">
      <c r="B122" s="117"/>
      <c r="D122" s="118" t="s">
        <v>77</v>
      </c>
      <c r="E122" s="119" t="s">
        <v>141</v>
      </c>
      <c r="F122" s="119" t="s">
        <v>142</v>
      </c>
      <c r="I122" s="120"/>
      <c r="J122" s="121">
        <f>BK122</f>
        <v>0</v>
      </c>
      <c r="L122" s="117"/>
      <c r="M122" s="122"/>
      <c r="P122" s="123">
        <f>P123+P164+P175+P186</f>
        <v>0</v>
      </c>
      <c r="R122" s="123">
        <f>R123+R164+R175+R186</f>
        <v>13.252035759999998</v>
      </c>
      <c r="T122" s="124">
        <f>T123+T164+T175+T186</f>
        <v>0</v>
      </c>
      <c r="AR122" s="118" t="s">
        <v>86</v>
      </c>
      <c r="AT122" s="125" t="s">
        <v>77</v>
      </c>
      <c r="AU122" s="125" t="s">
        <v>78</v>
      </c>
      <c r="AY122" s="118" t="s">
        <v>143</v>
      </c>
      <c r="BK122" s="126">
        <f>BK123+BK164+BK175+BK186</f>
        <v>0</v>
      </c>
    </row>
    <row r="123" spans="2:63" s="11" customFormat="1" ht="22.9" customHeight="1">
      <c r="B123" s="117"/>
      <c r="D123" s="118" t="s">
        <v>77</v>
      </c>
      <c r="E123" s="127" t="s">
        <v>86</v>
      </c>
      <c r="F123" s="127" t="s">
        <v>144</v>
      </c>
      <c r="I123" s="120"/>
      <c r="J123" s="128">
        <f>BK123</f>
        <v>0</v>
      </c>
      <c r="L123" s="117"/>
      <c r="M123" s="122"/>
      <c r="P123" s="123">
        <f>SUM(P124:P163)</f>
        <v>0</v>
      </c>
      <c r="R123" s="123">
        <f>SUM(R124:R163)</f>
        <v>0.000256</v>
      </c>
      <c r="T123" s="124">
        <f>SUM(T124:T163)</f>
        <v>0</v>
      </c>
      <c r="AR123" s="118" t="s">
        <v>86</v>
      </c>
      <c r="AT123" s="125" t="s">
        <v>77</v>
      </c>
      <c r="AU123" s="125" t="s">
        <v>86</v>
      </c>
      <c r="AY123" s="118" t="s">
        <v>143</v>
      </c>
      <c r="BK123" s="126">
        <f>SUM(BK124:BK163)</f>
        <v>0</v>
      </c>
    </row>
    <row r="124" spans="2:65" s="1" customFormat="1" ht="24.2" customHeight="1">
      <c r="B124" s="29"/>
      <c r="C124" s="129" t="s">
        <v>86</v>
      </c>
      <c r="D124" s="129" t="s">
        <v>145</v>
      </c>
      <c r="E124" s="130" t="s">
        <v>170</v>
      </c>
      <c r="F124" s="131" t="s">
        <v>171</v>
      </c>
      <c r="G124" s="132" t="s">
        <v>172</v>
      </c>
      <c r="H124" s="133">
        <v>12.8</v>
      </c>
      <c r="I124" s="134"/>
      <c r="J124" s="135">
        <f>ROUND(I124*H124,2)</f>
        <v>0</v>
      </c>
      <c r="K124" s="131" t="s">
        <v>149</v>
      </c>
      <c r="L124" s="29"/>
      <c r="M124" s="136" t="s">
        <v>1</v>
      </c>
      <c r="N124" s="137" t="s">
        <v>43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150</v>
      </c>
      <c r="AT124" s="140" t="s">
        <v>145</v>
      </c>
      <c r="AU124" s="140" t="s">
        <v>88</v>
      </c>
      <c r="AY124" s="14" t="s">
        <v>143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4" t="s">
        <v>86</v>
      </c>
      <c r="BK124" s="141">
        <f>ROUND(I124*H124,2)</f>
        <v>0</v>
      </c>
      <c r="BL124" s="14" t="s">
        <v>150</v>
      </c>
      <c r="BM124" s="140" t="s">
        <v>491</v>
      </c>
    </row>
    <row r="125" spans="2:47" s="1" customFormat="1" ht="19.5">
      <c r="B125" s="29"/>
      <c r="D125" s="142" t="s">
        <v>152</v>
      </c>
      <c r="F125" s="143" t="s">
        <v>174</v>
      </c>
      <c r="I125" s="144"/>
      <c r="L125" s="29"/>
      <c r="M125" s="145"/>
      <c r="T125" s="53"/>
      <c r="AT125" s="14" t="s">
        <v>152</v>
      </c>
      <c r="AU125" s="14" t="s">
        <v>88</v>
      </c>
    </row>
    <row r="126" spans="2:51" s="12" customFormat="1" ht="11.25">
      <c r="B126" s="146"/>
      <c r="D126" s="142" t="s">
        <v>154</v>
      </c>
      <c r="E126" s="147" t="s">
        <v>1</v>
      </c>
      <c r="F126" s="148" t="s">
        <v>492</v>
      </c>
      <c r="H126" s="149">
        <v>12.8</v>
      </c>
      <c r="I126" s="150"/>
      <c r="L126" s="146"/>
      <c r="M126" s="151"/>
      <c r="T126" s="152"/>
      <c r="AT126" s="147" t="s">
        <v>154</v>
      </c>
      <c r="AU126" s="147" t="s">
        <v>88</v>
      </c>
      <c r="AV126" s="12" t="s">
        <v>88</v>
      </c>
      <c r="AW126" s="12" t="s">
        <v>34</v>
      </c>
      <c r="AX126" s="12" t="s">
        <v>86</v>
      </c>
      <c r="AY126" s="147" t="s">
        <v>143</v>
      </c>
    </row>
    <row r="127" spans="2:65" s="1" customFormat="1" ht="24.2" customHeight="1">
      <c r="B127" s="29"/>
      <c r="C127" s="129" t="s">
        <v>88</v>
      </c>
      <c r="D127" s="129" t="s">
        <v>145</v>
      </c>
      <c r="E127" s="130" t="s">
        <v>177</v>
      </c>
      <c r="F127" s="131" t="s">
        <v>178</v>
      </c>
      <c r="G127" s="132" t="s">
        <v>179</v>
      </c>
      <c r="H127" s="133">
        <v>0.8</v>
      </c>
      <c r="I127" s="134"/>
      <c r="J127" s="135">
        <f>ROUND(I127*H127,2)</f>
        <v>0</v>
      </c>
      <c r="K127" s="131" t="s">
        <v>149</v>
      </c>
      <c r="L127" s="29"/>
      <c r="M127" s="136" t="s">
        <v>1</v>
      </c>
      <c r="N127" s="137" t="s">
        <v>43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150</v>
      </c>
      <c r="AT127" s="140" t="s">
        <v>145</v>
      </c>
      <c r="AU127" s="140" t="s">
        <v>88</v>
      </c>
      <c r="AY127" s="14" t="s">
        <v>143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86</v>
      </c>
      <c r="BK127" s="141">
        <f>ROUND(I127*H127,2)</f>
        <v>0</v>
      </c>
      <c r="BL127" s="14" t="s">
        <v>150</v>
      </c>
      <c r="BM127" s="140" t="s">
        <v>493</v>
      </c>
    </row>
    <row r="128" spans="2:47" s="1" customFormat="1" ht="19.5">
      <c r="B128" s="29"/>
      <c r="D128" s="142" t="s">
        <v>152</v>
      </c>
      <c r="F128" s="143" t="s">
        <v>181</v>
      </c>
      <c r="I128" s="144"/>
      <c r="L128" s="29"/>
      <c r="M128" s="145"/>
      <c r="T128" s="53"/>
      <c r="AT128" s="14" t="s">
        <v>152</v>
      </c>
      <c r="AU128" s="14" t="s">
        <v>88</v>
      </c>
    </row>
    <row r="129" spans="2:51" s="12" customFormat="1" ht="11.25">
      <c r="B129" s="146"/>
      <c r="D129" s="142" t="s">
        <v>154</v>
      </c>
      <c r="E129" s="147" t="s">
        <v>1</v>
      </c>
      <c r="F129" s="148" t="s">
        <v>494</v>
      </c>
      <c r="H129" s="149">
        <v>0.8</v>
      </c>
      <c r="I129" s="150"/>
      <c r="L129" s="146"/>
      <c r="M129" s="151"/>
      <c r="T129" s="152"/>
      <c r="AT129" s="147" t="s">
        <v>154</v>
      </c>
      <c r="AU129" s="147" t="s">
        <v>88</v>
      </c>
      <c r="AV129" s="12" t="s">
        <v>88</v>
      </c>
      <c r="AW129" s="12" t="s">
        <v>34</v>
      </c>
      <c r="AX129" s="12" t="s">
        <v>86</v>
      </c>
      <c r="AY129" s="147" t="s">
        <v>143</v>
      </c>
    </row>
    <row r="130" spans="2:65" s="1" customFormat="1" ht="33" customHeight="1">
      <c r="B130" s="29"/>
      <c r="C130" s="129" t="s">
        <v>160</v>
      </c>
      <c r="D130" s="129" t="s">
        <v>145</v>
      </c>
      <c r="E130" s="130" t="s">
        <v>184</v>
      </c>
      <c r="F130" s="131" t="s">
        <v>185</v>
      </c>
      <c r="G130" s="132" t="s">
        <v>179</v>
      </c>
      <c r="H130" s="133">
        <v>10.547</v>
      </c>
      <c r="I130" s="134"/>
      <c r="J130" s="135">
        <f>ROUND(I130*H130,2)</f>
        <v>0</v>
      </c>
      <c r="K130" s="131" t="s">
        <v>149</v>
      </c>
      <c r="L130" s="29"/>
      <c r="M130" s="136" t="s">
        <v>1</v>
      </c>
      <c r="N130" s="137" t="s">
        <v>43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150</v>
      </c>
      <c r="AT130" s="140" t="s">
        <v>145</v>
      </c>
      <c r="AU130" s="140" t="s">
        <v>88</v>
      </c>
      <c r="AY130" s="14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86</v>
      </c>
      <c r="BK130" s="141">
        <f>ROUND(I130*H130,2)</f>
        <v>0</v>
      </c>
      <c r="BL130" s="14" t="s">
        <v>150</v>
      </c>
      <c r="BM130" s="140" t="s">
        <v>495</v>
      </c>
    </row>
    <row r="131" spans="2:47" s="1" customFormat="1" ht="19.5">
      <c r="B131" s="29"/>
      <c r="D131" s="142" t="s">
        <v>152</v>
      </c>
      <c r="F131" s="143" t="s">
        <v>187</v>
      </c>
      <c r="I131" s="144"/>
      <c r="L131" s="29"/>
      <c r="M131" s="145"/>
      <c r="T131" s="53"/>
      <c r="AT131" s="14" t="s">
        <v>152</v>
      </c>
      <c r="AU131" s="14" t="s">
        <v>88</v>
      </c>
    </row>
    <row r="132" spans="2:51" s="12" customFormat="1" ht="11.25">
      <c r="B132" s="146"/>
      <c r="D132" s="142" t="s">
        <v>154</v>
      </c>
      <c r="E132" s="147" t="s">
        <v>1</v>
      </c>
      <c r="F132" s="148" t="s">
        <v>496</v>
      </c>
      <c r="H132" s="149">
        <v>10.547</v>
      </c>
      <c r="I132" s="150"/>
      <c r="L132" s="146"/>
      <c r="M132" s="151"/>
      <c r="T132" s="152"/>
      <c r="AT132" s="147" t="s">
        <v>154</v>
      </c>
      <c r="AU132" s="147" t="s">
        <v>88</v>
      </c>
      <c r="AV132" s="12" t="s">
        <v>88</v>
      </c>
      <c r="AW132" s="12" t="s">
        <v>34</v>
      </c>
      <c r="AX132" s="12" t="s">
        <v>86</v>
      </c>
      <c r="AY132" s="147" t="s">
        <v>143</v>
      </c>
    </row>
    <row r="133" spans="2:65" s="1" customFormat="1" ht="37.9" customHeight="1">
      <c r="B133" s="29"/>
      <c r="C133" s="129" t="s">
        <v>150</v>
      </c>
      <c r="D133" s="129" t="s">
        <v>145</v>
      </c>
      <c r="E133" s="130" t="s">
        <v>195</v>
      </c>
      <c r="F133" s="131" t="s">
        <v>196</v>
      </c>
      <c r="G133" s="132" t="s">
        <v>179</v>
      </c>
      <c r="H133" s="133">
        <v>10.547</v>
      </c>
      <c r="I133" s="134"/>
      <c r="J133" s="135">
        <f>ROUND(I133*H133,2)</f>
        <v>0</v>
      </c>
      <c r="K133" s="131" t="s">
        <v>149</v>
      </c>
      <c r="L133" s="29"/>
      <c r="M133" s="136" t="s">
        <v>1</v>
      </c>
      <c r="N133" s="137" t="s">
        <v>43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150</v>
      </c>
      <c r="AT133" s="140" t="s">
        <v>145</v>
      </c>
      <c r="AU133" s="140" t="s">
        <v>88</v>
      </c>
      <c r="AY133" s="14" t="s">
        <v>143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86</v>
      </c>
      <c r="BK133" s="141">
        <f>ROUND(I133*H133,2)</f>
        <v>0</v>
      </c>
      <c r="BL133" s="14" t="s">
        <v>150</v>
      </c>
      <c r="BM133" s="140" t="s">
        <v>497</v>
      </c>
    </row>
    <row r="134" spans="2:47" s="1" customFormat="1" ht="39">
      <c r="B134" s="29"/>
      <c r="D134" s="142" t="s">
        <v>152</v>
      </c>
      <c r="F134" s="143" t="s">
        <v>198</v>
      </c>
      <c r="I134" s="144"/>
      <c r="L134" s="29"/>
      <c r="M134" s="145"/>
      <c r="T134" s="53"/>
      <c r="AT134" s="14" t="s">
        <v>152</v>
      </c>
      <c r="AU134" s="14" t="s">
        <v>88</v>
      </c>
    </row>
    <row r="135" spans="2:51" s="12" customFormat="1" ht="11.25">
      <c r="B135" s="146"/>
      <c r="D135" s="142" t="s">
        <v>154</v>
      </c>
      <c r="E135" s="147" t="s">
        <v>1</v>
      </c>
      <c r="F135" s="148" t="s">
        <v>496</v>
      </c>
      <c r="H135" s="149">
        <v>10.547</v>
      </c>
      <c r="I135" s="150"/>
      <c r="L135" s="146"/>
      <c r="M135" s="151"/>
      <c r="T135" s="152"/>
      <c r="AT135" s="147" t="s">
        <v>154</v>
      </c>
      <c r="AU135" s="147" t="s">
        <v>88</v>
      </c>
      <c r="AV135" s="12" t="s">
        <v>88</v>
      </c>
      <c r="AW135" s="12" t="s">
        <v>34</v>
      </c>
      <c r="AX135" s="12" t="s">
        <v>86</v>
      </c>
      <c r="AY135" s="147" t="s">
        <v>143</v>
      </c>
    </row>
    <row r="136" spans="2:65" s="1" customFormat="1" ht="37.9" customHeight="1">
      <c r="B136" s="29"/>
      <c r="C136" s="129" t="s">
        <v>169</v>
      </c>
      <c r="D136" s="129" t="s">
        <v>145</v>
      </c>
      <c r="E136" s="130" t="s">
        <v>200</v>
      </c>
      <c r="F136" s="131" t="s">
        <v>201</v>
      </c>
      <c r="G136" s="132" t="s">
        <v>179</v>
      </c>
      <c r="H136" s="133">
        <v>105.472</v>
      </c>
      <c r="I136" s="134"/>
      <c r="J136" s="135">
        <f>ROUND(I136*H136,2)</f>
        <v>0</v>
      </c>
      <c r="K136" s="131" t="s">
        <v>149</v>
      </c>
      <c r="L136" s="29"/>
      <c r="M136" s="136" t="s">
        <v>1</v>
      </c>
      <c r="N136" s="137" t="s">
        <v>43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150</v>
      </c>
      <c r="AT136" s="140" t="s">
        <v>145</v>
      </c>
      <c r="AU136" s="140" t="s">
        <v>88</v>
      </c>
      <c r="AY136" s="14" t="s">
        <v>143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86</v>
      </c>
      <c r="BK136" s="141">
        <f>ROUND(I136*H136,2)</f>
        <v>0</v>
      </c>
      <c r="BL136" s="14" t="s">
        <v>150</v>
      </c>
      <c r="BM136" s="140" t="s">
        <v>498</v>
      </c>
    </row>
    <row r="137" spans="2:47" s="1" customFormat="1" ht="48.75">
      <c r="B137" s="29"/>
      <c r="D137" s="142" t="s">
        <v>152</v>
      </c>
      <c r="F137" s="143" t="s">
        <v>203</v>
      </c>
      <c r="I137" s="144"/>
      <c r="L137" s="29"/>
      <c r="M137" s="145"/>
      <c r="T137" s="53"/>
      <c r="AT137" s="14" t="s">
        <v>152</v>
      </c>
      <c r="AU137" s="14" t="s">
        <v>88</v>
      </c>
    </row>
    <row r="138" spans="2:51" s="12" customFormat="1" ht="11.25">
      <c r="B138" s="146"/>
      <c r="D138" s="142" t="s">
        <v>154</v>
      </c>
      <c r="E138" s="147" t="s">
        <v>1</v>
      </c>
      <c r="F138" s="148" t="s">
        <v>499</v>
      </c>
      <c r="H138" s="149">
        <v>105.472</v>
      </c>
      <c r="I138" s="150"/>
      <c r="L138" s="146"/>
      <c r="M138" s="151"/>
      <c r="T138" s="152"/>
      <c r="AT138" s="147" t="s">
        <v>154</v>
      </c>
      <c r="AU138" s="147" t="s">
        <v>88</v>
      </c>
      <c r="AV138" s="12" t="s">
        <v>88</v>
      </c>
      <c r="AW138" s="12" t="s">
        <v>34</v>
      </c>
      <c r="AX138" s="12" t="s">
        <v>86</v>
      </c>
      <c r="AY138" s="147" t="s">
        <v>143</v>
      </c>
    </row>
    <row r="139" spans="2:65" s="1" customFormat="1" ht="24.2" customHeight="1">
      <c r="B139" s="29"/>
      <c r="C139" s="129" t="s">
        <v>176</v>
      </c>
      <c r="D139" s="129" t="s">
        <v>145</v>
      </c>
      <c r="E139" s="130" t="s">
        <v>190</v>
      </c>
      <c r="F139" s="131" t="s">
        <v>191</v>
      </c>
      <c r="G139" s="132" t="s">
        <v>179</v>
      </c>
      <c r="H139" s="133">
        <v>10.547</v>
      </c>
      <c r="I139" s="134"/>
      <c r="J139" s="135">
        <f>ROUND(I139*H139,2)</f>
        <v>0</v>
      </c>
      <c r="K139" s="131" t="s">
        <v>149</v>
      </c>
      <c r="L139" s="29"/>
      <c r="M139" s="136" t="s">
        <v>1</v>
      </c>
      <c r="N139" s="137" t="s">
        <v>43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150</v>
      </c>
      <c r="AT139" s="140" t="s">
        <v>145</v>
      </c>
      <c r="AU139" s="140" t="s">
        <v>88</v>
      </c>
      <c r="AY139" s="14" t="s">
        <v>143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86</v>
      </c>
      <c r="BK139" s="141">
        <f>ROUND(I139*H139,2)</f>
        <v>0</v>
      </c>
      <c r="BL139" s="14" t="s">
        <v>150</v>
      </c>
      <c r="BM139" s="140" t="s">
        <v>500</v>
      </c>
    </row>
    <row r="140" spans="2:47" s="1" customFormat="1" ht="29.25">
      <c r="B140" s="29"/>
      <c r="D140" s="142" t="s">
        <v>152</v>
      </c>
      <c r="F140" s="143" t="s">
        <v>193</v>
      </c>
      <c r="I140" s="144"/>
      <c r="L140" s="29"/>
      <c r="M140" s="145"/>
      <c r="T140" s="53"/>
      <c r="AT140" s="14" t="s">
        <v>152</v>
      </c>
      <c r="AU140" s="14" t="s">
        <v>88</v>
      </c>
    </row>
    <row r="141" spans="2:51" s="12" customFormat="1" ht="11.25">
      <c r="B141" s="146"/>
      <c r="D141" s="142" t="s">
        <v>154</v>
      </c>
      <c r="E141" s="147" t="s">
        <v>1</v>
      </c>
      <c r="F141" s="148" t="s">
        <v>496</v>
      </c>
      <c r="H141" s="149">
        <v>10.547</v>
      </c>
      <c r="I141" s="150"/>
      <c r="L141" s="146"/>
      <c r="M141" s="151"/>
      <c r="T141" s="152"/>
      <c r="AT141" s="147" t="s">
        <v>154</v>
      </c>
      <c r="AU141" s="147" t="s">
        <v>88</v>
      </c>
      <c r="AV141" s="12" t="s">
        <v>88</v>
      </c>
      <c r="AW141" s="12" t="s">
        <v>34</v>
      </c>
      <c r="AX141" s="12" t="s">
        <v>86</v>
      </c>
      <c r="AY141" s="147" t="s">
        <v>143</v>
      </c>
    </row>
    <row r="142" spans="2:65" s="1" customFormat="1" ht="24.2" customHeight="1">
      <c r="B142" s="29"/>
      <c r="C142" s="129" t="s">
        <v>183</v>
      </c>
      <c r="D142" s="129" t="s">
        <v>145</v>
      </c>
      <c r="E142" s="130" t="s">
        <v>206</v>
      </c>
      <c r="F142" s="131" t="s">
        <v>207</v>
      </c>
      <c r="G142" s="132" t="s">
        <v>179</v>
      </c>
      <c r="H142" s="133">
        <v>10.547</v>
      </c>
      <c r="I142" s="134"/>
      <c r="J142" s="135">
        <f>ROUND(I142*H142,2)</f>
        <v>0</v>
      </c>
      <c r="K142" s="131" t="s">
        <v>149</v>
      </c>
      <c r="L142" s="29"/>
      <c r="M142" s="136" t="s">
        <v>1</v>
      </c>
      <c r="N142" s="137" t="s">
        <v>43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150</v>
      </c>
      <c r="AT142" s="140" t="s">
        <v>145</v>
      </c>
      <c r="AU142" s="140" t="s">
        <v>88</v>
      </c>
      <c r="AY142" s="14" t="s">
        <v>143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4" t="s">
        <v>86</v>
      </c>
      <c r="BK142" s="141">
        <f>ROUND(I142*H142,2)</f>
        <v>0</v>
      </c>
      <c r="BL142" s="14" t="s">
        <v>150</v>
      </c>
      <c r="BM142" s="140" t="s">
        <v>501</v>
      </c>
    </row>
    <row r="143" spans="2:47" s="1" customFormat="1" ht="29.25">
      <c r="B143" s="29"/>
      <c r="D143" s="142" t="s">
        <v>152</v>
      </c>
      <c r="F143" s="143" t="s">
        <v>209</v>
      </c>
      <c r="I143" s="144"/>
      <c r="L143" s="29"/>
      <c r="M143" s="145"/>
      <c r="T143" s="53"/>
      <c r="AT143" s="14" t="s">
        <v>152</v>
      </c>
      <c r="AU143" s="14" t="s">
        <v>88</v>
      </c>
    </row>
    <row r="144" spans="2:51" s="12" customFormat="1" ht="11.25">
      <c r="B144" s="146"/>
      <c r="D144" s="142" t="s">
        <v>154</v>
      </c>
      <c r="E144" s="147" t="s">
        <v>1</v>
      </c>
      <c r="F144" s="148" t="s">
        <v>496</v>
      </c>
      <c r="H144" s="149">
        <v>10.547</v>
      </c>
      <c r="I144" s="150"/>
      <c r="L144" s="146"/>
      <c r="M144" s="151"/>
      <c r="T144" s="152"/>
      <c r="AT144" s="147" t="s">
        <v>154</v>
      </c>
      <c r="AU144" s="147" t="s">
        <v>88</v>
      </c>
      <c r="AV144" s="12" t="s">
        <v>88</v>
      </c>
      <c r="AW144" s="12" t="s">
        <v>34</v>
      </c>
      <c r="AX144" s="12" t="s">
        <v>86</v>
      </c>
      <c r="AY144" s="147" t="s">
        <v>143</v>
      </c>
    </row>
    <row r="145" spans="2:65" s="1" customFormat="1" ht="24.2" customHeight="1">
      <c r="B145" s="29"/>
      <c r="C145" s="129" t="s">
        <v>189</v>
      </c>
      <c r="D145" s="129" t="s">
        <v>145</v>
      </c>
      <c r="E145" s="130" t="s">
        <v>211</v>
      </c>
      <c r="F145" s="131" t="s">
        <v>212</v>
      </c>
      <c r="G145" s="132" t="s">
        <v>213</v>
      </c>
      <c r="H145" s="133">
        <v>18.985</v>
      </c>
      <c r="I145" s="134"/>
      <c r="J145" s="135">
        <f>ROUND(I145*H145,2)</f>
        <v>0</v>
      </c>
      <c r="K145" s="131" t="s">
        <v>149</v>
      </c>
      <c r="L145" s="29"/>
      <c r="M145" s="136" t="s">
        <v>1</v>
      </c>
      <c r="N145" s="137" t="s">
        <v>43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150</v>
      </c>
      <c r="AT145" s="140" t="s">
        <v>145</v>
      </c>
      <c r="AU145" s="140" t="s">
        <v>88</v>
      </c>
      <c r="AY145" s="14" t="s">
        <v>143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86</v>
      </c>
      <c r="BK145" s="141">
        <f>ROUND(I145*H145,2)</f>
        <v>0</v>
      </c>
      <c r="BL145" s="14" t="s">
        <v>150</v>
      </c>
      <c r="BM145" s="140" t="s">
        <v>502</v>
      </c>
    </row>
    <row r="146" spans="2:47" s="1" customFormat="1" ht="29.25">
      <c r="B146" s="29"/>
      <c r="D146" s="142" t="s">
        <v>152</v>
      </c>
      <c r="F146" s="143" t="s">
        <v>215</v>
      </c>
      <c r="I146" s="144"/>
      <c r="L146" s="29"/>
      <c r="M146" s="145"/>
      <c r="T146" s="53"/>
      <c r="AT146" s="14" t="s">
        <v>152</v>
      </c>
      <c r="AU146" s="14" t="s">
        <v>88</v>
      </c>
    </row>
    <row r="147" spans="2:51" s="12" customFormat="1" ht="11.25">
      <c r="B147" s="146"/>
      <c r="D147" s="142" t="s">
        <v>154</v>
      </c>
      <c r="E147" s="147" t="s">
        <v>1</v>
      </c>
      <c r="F147" s="148" t="s">
        <v>503</v>
      </c>
      <c r="H147" s="149">
        <v>18.985</v>
      </c>
      <c r="I147" s="150"/>
      <c r="L147" s="146"/>
      <c r="M147" s="151"/>
      <c r="T147" s="152"/>
      <c r="AT147" s="147" t="s">
        <v>154</v>
      </c>
      <c r="AU147" s="147" t="s">
        <v>88</v>
      </c>
      <c r="AV147" s="12" t="s">
        <v>88</v>
      </c>
      <c r="AW147" s="12" t="s">
        <v>34</v>
      </c>
      <c r="AX147" s="12" t="s">
        <v>86</v>
      </c>
      <c r="AY147" s="147" t="s">
        <v>143</v>
      </c>
    </row>
    <row r="148" spans="2:65" s="1" customFormat="1" ht="24.2" customHeight="1">
      <c r="B148" s="29"/>
      <c r="C148" s="129" t="s">
        <v>194</v>
      </c>
      <c r="D148" s="129" t="s">
        <v>145</v>
      </c>
      <c r="E148" s="130" t="s">
        <v>218</v>
      </c>
      <c r="F148" s="131" t="s">
        <v>219</v>
      </c>
      <c r="G148" s="132" t="s">
        <v>172</v>
      </c>
      <c r="H148" s="133">
        <v>12.8</v>
      </c>
      <c r="I148" s="134"/>
      <c r="J148" s="135">
        <f>ROUND(I148*H148,2)</f>
        <v>0</v>
      </c>
      <c r="K148" s="131" t="s">
        <v>149</v>
      </c>
      <c r="L148" s="29"/>
      <c r="M148" s="136" t="s">
        <v>1</v>
      </c>
      <c r="N148" s="137" t="s">
        <v>43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150</v>
      </c>
      <c r="AT148" s="140" t="s">
        <v>145</v>
      </c>
      <c r="AU148" s="140" t="s">
        <v>88</v>
      </c>
      <c r="AY148" s="14" t="s">
        <v>143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86</v>
      </c>
      <c r="BK148" s="141">
        <f>ROUND(I148*H148,2)</f>
        <v>0</v>
      </c>
      <c r="BL148" s="14" t="s">
        <v>150</v>
      </c>
      <c r="BM148" s="140" t="s">
        <v>504</v>
      </c>
    </row>
    <row r="149" spans="2:47" s="1" customFormat="1" ht="19.5">
      <c r="B149" s="29"/>
      <c r="D149" s="142" t="s">
        <v>152</v>
      </c>
      <c r="F149" s="143" t="s">
        <v>221</v>
      </c>
      <c r="I149" s="144"/>
      <c r="L149" s="29"/>
      <c r="M149" s="145"/>
      <c r="T149" s="53"/>
      <c r="AT149" s="14" t="s">
        <v>152</v>
      </c>
      <c r="AU149" s="14" t="s">
        <v>88</v>
      </c>
    </row>
    <row r="150" spans="2:51" s="12" customFormat="1" ht="11.25">
      <c r="B150" s="146"/>
      <c r="D150" s="142" t="s">
        <v>154</v>
      </c>
      <c r="E150" s="147" t="s">
        <v>1</v>
      </c>
      <c r="F150" s="148" t="s">
        <v>505</v>
      </c>
      <c r="H150" s="149">
        <v>12.8</v>
      </c>
      <c r="I150" s="150"/>
      <c r="L150" s="146"/>
      <c r="M150" s="151"/>
      <c r="T150" s="152"/>
      <c r="AT150" s="147" t="s">
        <v>154</v>
      </c>
      <c r="AU150" s="147" t="s">
        <v>88</v>
      </c>
      <c r="AV150" s="12" t="s">
        <v>88</v>
      </c>
      <c r="AW150" s="12" t="s">
        <v>34</v>
      </c>
      <c r="AX150" s="12" t="s">
        <v>86</v>
      </c>
      <c r="AY150" s="147" t="s">
        <v>143</v>
      </c>
    </row>
    <row r="151" spans="2:65" s="1" customFormat="1" ht="24.2" customHeight="1">
      <c r="B151" s="29"/>
      <c r="C151" s="129" t="s">
        <v>199</v>
      </c>
      <c r="D151" s="129" t="s">
        <v>145</v>
      </c>
      <c r="E151" s="130" t="s">
        <v>224</v>
      </c>
      <c r="F151" s="131" t="s">
        <v>225</v>
      </c>
      <c r="G151" s="132" t="s">
        <v>172</v>
      </c>
      <c r="H151" s="133">
        <v>12.8</v>
      </c>
      <c r="I151" s="134"/>
      <c r="J151" s="135">
        <f>ROUND(I151*H151,2)</f>
        <v>0</v>
      </c>
      <c r="K151" s="131" t="s">
        <v>149</v>
      </c>
      <c r="L151" s="29"/>
      <c r="M151" s="136" t="s">
        <v>1</v>
      </c>
      <c r="N151" s="137" t="s">
        <v>43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150</v>
      </c>
      <c r="AT151" s="140" t="s">
        <v>145</v>
      </c>
      <c r="AU151" s="140" t="s">
        <v>88</v>
      </c>
      <c r="AY151" s="14" t="s">
        <v>143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4" t="s">
        <v>86</v>
      </c>
      <c r="BK151" s="141">
        <f>ROUND(I151*H151,2)</f>
        <v>0</v>
      </c>
      <c r="BL151" s="14" t="s">
        <v>150</v>
      </c>
      <c r="BM151" s="140" t="s">
        <v>506</v>
      </c>
    </row>
    <row r="152" spans="2:47" s="1" customFormat="1" ht="19.5">
      <c r="B152" s="29"/>
      <c r="D152" s="142" t="s">
        <v>152</v>
      </c>
      <c r="F152" s="143" t="s">
        <v>227</v>
      </c>
      <c r="I152" s="144"/>
      <c r="L152" s="29"/>
      <c r="M152" s="145"/>
      <c r="T152" s="53"/>
      <c r="AT152" s="14" t="s">
        <v>152</v>
      </c>
      <c r="AU152" s="14" t="s">
        <v>88</v>
      </c>
    </row>
    <row r="153" spans="2:51" s="12" customFormat="1" ht="11.25">
      <c r="B153" s="146"/>
      <c r="D153" s="142" t="s">
        <v>154</v>
      </c>
      <c r="E153" s="147" t="s">
        <v>1</v>
      </c>
      <c r="F153" s="148" t="s">
        <v>505</v>
      </c>
      <c r="H153" s="149">
        <v>12.8</v>
      </c>
      <c r="I153" s="150"/>
      <c r="L153" s="146"/>
      <c r="M153" s="151"/>
      <c r="T153" s="152"/>
      <c r="AT153" s="147" t="s">
        <v>154</v>
      </c>
      <c r="AU153" s="147" t="s">
        <v>88</v>
      </c>
      <c r="AV153" s="12" t="s">
        <v>88</v>
      </c>
      <c r="AW153" s="12" t="s">
        <v>34</v>
      </c>
      <c r="AX153" s="12" t="s">
        <v>86</v>
      </c>
      <c r="AY153" s="147" t="s">
        <v>143</v>
      </c>
    </row>
    <row r="154" spans="2:65" s="1" customFormat="1" ht="16.5" customHeight="1">
      <c r="B154" s="29"/>
      <c r="C154" s="153" t="s">
        <v>205</v>
      </c>
      <c r="D154" s="153" t="s">
        <v>228</v>
      </c>
      <c r="E154" s="154" t="s">
        <v>229</v>
      </c>
      <c r="F154" s="155" t="s">
        <v>230</v>
      </c>
      <c r="G154" s="156" t="s">
        <v>231</v>
      </c>
      <c r="H154" s="157">
        <v>0.256</v>
      </c>
      <c r="I154" s="158"/>
      <c r="J154" s="159">
        <f>ROUND(I154*H154,2)</f>
        <v>0</v>
      </c>
      <c r="K154" s="155" t="s">
        <v>149</v>
      </c>
      <c r="L154" s="160"/>
      <c r="M154" s="161" t="s">
        <v>1</v>
      </c>
      <c r="N154" s="162" t="s">
        <v>43</v>
      </c>
      <c r="P154" s="138">
        <f>O154*H154</f>
        <v>0</v>
      </c>
      <c r="Q154" s="138">
        <v>0.001</v>
      </c>
      <c r="R154" s="138">
        <f>Q154*H154</f>
        <v>0.000256</v>
      </c>
      <c r="S154" s="138">
        <v>0</v>
      </c>
      <c r="T154" s="139">
        <f>S154*H154</f>
        <v>0</v>
      </c>
      <c r="AR154" s="140" t="s">
        <v>189</v>
      </c>
      <c r="AT154" s="140" t="s">
        <v>228</v>
      </c>
      <c r="AU154" s="140" t="s">
        <v>88</v>
      </c>
      <c r="AY154" s="14" t="s">
        <v>143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86</v>
      </c>
      <c r="BK154" s="141">
        <f>ROUND(I154*H154,2)</f>
        <v>0</v>
      </c>
      <c r="BL154" s="14" t="s">
        <v>150</v>
      </c>
      <c r="BM154" s="140" t="s">
        <v>507</v>
      </c>
    </row>
    <row r="155" spans="2:47" s="1" customFormat="1" ht="11.25">
      <c r="B155" s="29"/>
      <c r="D155" s="142" t="s">
        <v>152</v>
      </c>
      <c r="F155" s="143" t="s">
        <v>230</v>
      </c>
      <c r="I155" s="144"/>
      <c r="L155" s="29"/>
      <c r="M155" s="145"/>
      <c r="T155" s="53"/>
      <c r="AT155" s="14" t="s">
        <v>152</v>
      </c>
      <c r="AU155" s="14" t="s">
        <v>88</v>
      </c>
    </row>
    <row r="156" spans="2:51" s="12" customFormat="1" ht="11.25">
      <c r="B156" s="146"/>
      <c r="D156" s="142" t="s">
        <v>154</v>
      </c>
      <c r="E156" s="147" t="s">
        <v>1</v>
      </c>
      <c r="F156" s="148" t="s">
        <v>505</v>
      </c>
      <c r="H156" s="149">
        <v>12.8</v>
      </c>
      <c r="I156" s="150"/>
      <c r="L156" s="146"/>
      <c r="M156" s="151"/>
      <c r="T156" s="152"/>
      <c r="AT156" s="147" t="s">
        <v>154</v>
      </c>
      <c r="AU156" s="147" t="s">
        <v>88</v>
      </c>
      <c r="AV156" s="12" t="s">
        <v>88</v>
      </c>
      <c r="AW156" s="12" t="s">
        <v>34</v>
      </c>
      <c r="AX156" s="12" t="s">
        <v>86</v>
      </c>
      <c r="AY156" s="147" t="s">
        <v>143</v>
      </c>
    </row>
    <row r="157" spans="2:51" s="12" customFormat="1" ht="11.25">
      <c r="B157" s="146"/>
      <c r="D157" s="142" t="s">
        <v>154</v>
      </c>
      <c r="F157" s="148" t="s">
        <v>508</v>
      </c>
      <c r="H157" s="149">
        <v>0.256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4</v>
      </c>
      <c r="AX157" s="12" t="s">
        <v>86</v>
      </c>
      <c r="AY157" s="147" t="s">
        <v>143</v>
      </c>
    </row>
    <row r="158" spans="2:65" s="1" customFormat="1" ht="16.5" customHeight="1">
      <c r="B158" s="29"/>
      <c r="C158" s="129" t="s">
        <v>210</v>
      </c>
      <c r="D158" s="129" t="s">
        <v>145</v>
      </c>
      <c r="E158" s="130" t="s">
        <v>235</v>
      </c>
      <c r="F158" s="131" t="s">
        <v>236</v>
      </c>
      <c r="G158" s="132" t="s">
        <v>148</v>
      </c>
      <c r="H158" s="133">
        <v>2</v>
      </c>
      <c r="I158" s="134"/>
      <c r="J158" s="135">
        <f>ROUND(I158*H158,2)</f>
        <v>0</v>
      </c>
      <c r="K158" s="131" t="s">
        <v>1</v>
      </c>
      <c r="L158" s="29"/>
      <c r="M158" s="136" t="s">
        <v>1</v>
      </c>
      <c r="N158" s="137" t="s">
        <v>43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150</v>
      </c>
      <c r="AT158" s="140" t="s">
        <v>145</v>
      </c>
      <c r="AU158" s="140" t="s">
        <v>88</v>
      </c>
      <c r="AY158" s="14" t="s">
        <v>143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4" t="s">
        <v>86</v>
      </c>
      <c r="BK158" s="141">
        <f>ROUND(I158*H158,2)</f>
        <v>0</v>
      </c>
      <c r="BL158" s="14" t="s">
        <v>150</v>
      </c>
      <c r="BM158" s="140" t="s">
        <v>509</v>
      </c>
    </row>
    <row r="159" spans="2:47" s="1" customFormat="1" ht="19.5">
      <c r="B159" s="29"/>
      <c r="D159" s="142" t="s">
        <v>152</v>
      </c>
      <c r="F159" s="143" t="s">
        <v>168</v>
      </c>
      <c r="I159" s="144"/>
      <c r="L159" s="29"/>
      <c r="M159" s="145"/>
      <c r="T159" s="53"/>
      <c r="AT159" s="14" t="s">
        <v>152</v>
      </c>
      <c r="AU159" s="14" t="s">
        <v>88</v>
      </c>
    </row>
    <row r="160" spans="2:51" s="12" customFormat="1" ht="11.25">
      <c r="B160" s="146"/>
      <c r="D160" s="142" t="s">
        <v>154</v>
      </c>
      <c r="E160" s="147" t="s">
        <v>1</v>
      </c>
      <c r="F160" s="148" t="s">
        <v>510</v>
      </c>
      <c r="H160" s="149">
        <v>2</v>
      </c>
      <c r="I160" s="150"/>
      <c r="L160" s="146"/>
      <c r="M160" s="151"/>
      <c r="T160" s="152"/>
      <c r="AT160" s="147" t="s">
        <v>154</v>
      </c>
      <c r="AU160" s="147" t="s">
        <v>88</v>
      </c>
      <c r="AV160" s="12" t="s">
        <v>88</v>
      </c>
      <c r="AW160" s="12" t="s">
        <v>34</v>
      </c>
      <c r="AX160" s="12" t="s">
        <v>86</v>
      </c>
      <c r="AY160" s="147" t="s">
        <v>143</v>
      </c>
    </row>
    <row r="161" spans="2:65" s="1" customFormat="1" ht="37.9" customHeight="1">
      <c r="B161" s="29"/>
      <c r="C161" s="129" t="s">
        <v>217</v>
      </c>
      <c r="D161" s="129" t="s">
        <v>145</v>
      </c>
      <c r="E161" s="130" t="s">
        <v>239</v>
      </c>
      <c r="F161" s="131" t="s">
        <v>511</v>
      </c>
      <c r="G161" s="132" t="s">
        <v>148</v>
      </c>
      <c r="H161" s="133">
        <v>2</v>
      </c>
      <c r="I161" s="134"/>
      <c r="J161" s="135">
        <f>ROUND(I161*H161,2)</f>
        <v>0</v>
      </c>
      <c r="K161" s="131" t="s">
        <v>1</v>
      </c>
      <c r="L161" s="29"/>
      <c r="M161" s="136" t="s">
        <v>1</v>
      </c>
      <c r="N161" s="137" t="s">
        <v>43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150</v>
      </c>
      <c r="AT161" s="140" t="s">
        <v>145</v>
      </c>
      <c r="AU161" s="140" t="s">
        <v>88</v>
      </c>
      <c r="AY161" s="14" t="s">
        <v>143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4" t="s">
        <v>86</v>
      </c>
      <c r="BK161" s="141">
        <f>ROUND(I161*H161,2)</f>
        <v>0</v>
      </c>
      <c r="BL161" s="14" t="s">
        <v>150</v>
      </c>
      <c r="BM161" s="140" t="s">
        <v>512</v>
      </c>
    </row>
    <row r="162" spans="2:47" s="1" customFormat="1" ht="19.5">
      <c r="B162" s="29"/>
      <c r="D162" s="142" t="s">
        <v>152</v>
      </c>
      <c r="F162" s="143" t="s">
        <v>511</v>
      </c>
      <c r="I162" s="144"/>
      <c r="L162" s="29"/>
      <c r="M162" s="145"/>
      <c r="T162" s="53"/>
      <c r="AT162" s="14" t="s">
        <v>152</v>
      </c>
      <c r="AU162" s="14" t="s">
        <v>88</v>
      </c>
    </row>
    <row r="163" spans="2:51" s="12" customFormat="1" ht="11.25">
      <c r="B163" s="146"/>
      <c r="D163" s="142" t="s">
        <v>154</v>
      </c>
      <c r="E163" s="147" t="s">
        <v>1</v>
      </c>
      <c r="F163" s="148" t="s">
        <v>510</v>
      </c>
      <c r="H163" s="149">
        <v>2</v>
      </c>
      <c r="I163" s="150"/>
      <c r="L163" s="146"/>
      <c r="M163" s="151"/>
      <c r="T163" s="152"/>
      <c r="AT163" s="147" t="s">
        <v>154</v>
      </c>
      <c r="AU163" s="147" t="s">
        <v>88</v>
      </c>
      <c r="AV163" s="12" t="s">
        <v>88</v>
      </c>
      <c r="AW163" s="12" t="s">
        <v>34</v>
      </c>
      <c r="AX163" s="12" t="s">
        <v>86</v>
      </c>
      <c r="AY163" s="147" t="s">
        <v>143</v>
      </c>
    </row>
    <row r="164" spans="2:63" s="11" customFormat="1" ht="22.9" customHeight="1">
      <c r="B164" s="117"/>
      <c r="D164" s="118" t="s">
        <v>77</v>
      </c>
      <c r="E164" s="127" t="s">
        <v>169</v>
      </c>
      <c r="F164" s="127" t="s">
        <v>242</v>
      </c>
      <c r="I164" s="120"/>
      <c r="J164" s="128">
        <f>BK164</f>
        <v>0</v>
      </c>
      <c r="L164" s="117"/>
      <c r="M164" s="122"/>
      <c r="P164" s="123">
        <f>SUM(P165:P174)</f>
        <v>0</v>
      </c>
      <c r="R164" s="123">
        <f>SUM(R165:R174)</f>
        <v>6.77199176</v>
      </c>
      <c r="T164" s="124">
        <f>SUM(T165:T174)</f>
        <v>0</v>
      </c>
      <c r="AR164" s="118" t="s">
        <v>86</v>
      </c>
      <c r="AT164" s="125" t="s">
        <v>77</v>
      </c>
      <c r="AU164" s="125" t="s">
        <v>86</v>
      </c>
      <c r="AY164" s="118" t="s">
        <v>143</v>
      </c>
      <c r="BK164" s="126">
        <f>SUM(BK165:BK174)</f>
        <v>0</v>
      </c>
    </row>
    <row r="165" spans="2:65" s="1" customFormat="1" ht="21.75" customHeight="1">
      <c r="B165" s="29"/>
      <c r="C165" s="129" t="s">
        <v>223</v>
      </c>
      <c r="D165" s="129" t="s">
        <v>145</v>
      </c>
      <c r="E165" s="130" t="s">
        <v>244</v>
      </c>
      <c r="F165" s="131" t="s">
        <v>245</v>
      </c>
      <c r="G165" s="132" t="s">
        <v>172</v>
      </c>
      <c r="H165" s="133">
        <v>7.408</v>
      </c>
      <c r="I165" s="134"/>
      <c r="J165" s="135">
        <f>ROUND(I165*H165,2)</f>
        <v>0</v>
      </c>
      <c r="K165" s="131" t="s">
        <v>149</v>
      </c>
      <c r="L165" s="29"/>
      <c r="M165" s="136" t="s">
        <v>1</v>
      </c>
      <c r="N165" s="137" t="s">
        <v>43</v>
      </c>
      <c r="P165" s="138">
        <f>O165*H165</f>
        <v>0</v>
      </c>
      <c r="Q165" s="138">
        <v>0.69</v>
      </c>
      <c r="R165" s="138">
        <f>Q165*H165</f>
        <v>5.11152</v>
      </c>
      <c r="S165" s="138">
        <v>0</v>
      </c>
      <c r="T165" s="139">
        <f>S165*H165</f>
        <v>0</v>
      </c>
      <c r="AR165" s="140" t="s">
        <v>150</v>
      </c>
      <c r="AT165" s="140" t="s">
        <v>145</v>
      </c>
      <c r="AU165" s="140" t="s">
        <v>88</v>
      </c>
      <c r="AY165" s="14" t="s">
        <v>143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4" t="s">
        <v>86</v>
      </c>
      <c r="BK165" s="141">
        <f>ROUND(I165*H165,2)</f>
        <v>0</v>
      </c>
      <c r="BL165" s="14" t="s">
        <v>150</v>
      </c>
      <c r="BM165" s="140" t="s">
        <v>513</v>
      </c>
    </row>
    <row r="166" spans="2:47" s="1" customFormat="1" ht="19.5">
      <c r="B166" s="29"/>
      <c r="D166" s="142" t="s">
        <v>152</v>
      </c>
      <c r="F166" s="143" t="s">
        <v>247</v>
      </c>
      <c r="I166" s="144"/>
      <c r="L166" s="29"/>
      <c r="M166" s="145"/>
      <c r="T166" s="53"/>
      <c r="AT166" s="14" t="s">
        <v>152</v>
      </c>
      <c r="AU166" s="14" t="s">
        <v>88</v>
      </c>
    </row>
    <row r="167" spans="2:51" s="12" customFormat="1" ht="11.25">
      <c r="B167" s="146"/>
      <c r="D167" s="142" t="s">
        <v>154</v>
      </c>
      <c r="E167" s="147" t="s">
        <v>1</v>
      </c>
      <c r="F167" s="148" t="s">
        <v>514</v>
      </c>
      <c r="H167" s="149">
        <v>7.408</v>
      </c>
      <c r="I167" s="150"/>
      <c r="L167" s="146"/>
      <c r="M167" s="151"/>
      <c r="T167" s="152"/>
      <c r="AT167" s="147" t="s">
        <v>154</v>
      </c>
      <c r="AU167" s="147" t="s">
        <v>88</v>
      </c>
      <c r="AV167" s="12" t="s">
        <v>88</v>
      </c>
      <c r="AW167" s="12" t="s">
        <v>34</v>
      </c>
      <c r="AX167" s="12" t="s">
        <v>86</v>
      </c>
      <c r="AY167" s="147" t="s">
        <v>143</v>
      </c>
    </row>
    <row r="168" spans="2:65" s="1" customFormat="1" ht="24.2" customHeight="1">
      <c r="B168" s="29"/>
      <c r="C168" s="129" t="s">
        <v>8</v>
      </c>
      <c r="D168" s="129" t="s">
        <v>145</v>
      </c>
      <c r="E168" s="130" t="s">
        <v>250</v>
      </c>
      <c r="F168" s="131" t="s">
        <v>251</v>
      </c>
      <c r="G168" s="132" t="s">
        <v>172</v>
      </c>
      <c r="H168" s="133">
        <v>7.408</v>
      </c>
      <c r="I168" s="134"/>
      <c r="J168" s="135">
        <f>ROUND(I168*H168,2)</f>
        <v>0</v>
      </c>
      <c r="K168" s="131" t="s">
        <v>149</v>
      </c>
      <c r="L168" s="29"/>
      <c r="M168" s="136" t="s">
        <v>1</v>
      </c>
      <c r="N168" s="137" t="s">
        <v>43</v>
      </c>
      <c r="P168" s="138">
        <f>O168*H168</f>
        <v>0</v>
      </c>
      <c r="Q168" s="138">
        <v>0.08922</v>
      </c>
      <c r="R168" s="138">
        <f>Q168*H168</f>
        <v>0.6609417599999999</v>
      </c>
      <c r="S168" s="138">
        <v>0</v>
      </c>
      <c r="T168" s="139">
        <f>S168*H168</f>
        <v>0</v>
      </c>
      <c r="AR168" s="140" t="s">
        <v>150</v>
      </c>
      <c r="AT168" s="140" t="s">
        <v>145</v>
      </c>
      <c r="AU168" s="140" t="s">
        <v>88</v>
      </c>
      <c r="AY168" s="14" t="s">
        <v>143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4" t="s">
        <v>86</v>
      </c>
      <c r="BK168" s="141">
        <f>ROUND(I168*H168,2)</f>
        <v>0</v>
      </c>
      <c r="BL168" s="14" t="s">
        <v>150</v>
      </c>
      <c r="BM168" s="140" t="s">
        <v>515</v>
      </c>
    </row>
    <row r="169" spans="2:47" s="1" customFormat="1" ht="48.75">
      <c r="B169" s="29"/>
      <c r="D169" s="142" t="s">
        <v>152</v>
      </c>
      <c r="F169" s="143" t="s">
        <v>253</v>
      </c>
      <c r="I169" s="144"/>
      <c r="L169" s="29"/>
      <c r="M169" s="145"/>
      <c r="T169" s="53"/>
      <c r="AT169" s="14" t="s">
        <v>152</v>
      </c>
      <c r="AU169" s="14" t="s">
        <v>88</v>
      </c>
    </row>
    <row r="170" spans="2:51" s="12" customFormat="1" ht="11.25">
      <c r="B170" s="146"/>
      <c r="D170" s="142" t="s">
        <v>154</v>
      </c>
      <c r="E170" s="147" t="s">
        <v>1</v>
      </c>
      <c r="F170" s="148" t="s">
        <v>514</v>
      </c>
      <c r="H170" s="149">
        <v>7.408</v>
      </c>
      <c r="I170" s="150"/>
      <c r="L170" s="146"/>
      <c r="M170" s="151"/>
      <c r="T170" s="152"/>
      <c r="AT170" s="147" t="s">
        <v>154</v>
      </c>
      <c r="AU170" s="147" t="s">
        <v>88</v>
      </c>
      <c r="AV170" s="12" t="s">
        <v>88</v>
      </c>
      <c r="AW170" s="12" t="s">
        <v>34</v>
      </c>
      <c r="AX170" s="12" t="s">
        <v>86</v>
      </c>
      <c r="AY170" s="147" t="s">
        <v>143</v>
      </c>
    </row>
    <row r="171" spans="2:65" s="1" customFormat="1" ht="21.75" customHeight="1">
      <c r="B171" s="29"/>
      <c r="C171" s="153" t="s">
        <v>234</v>
      </c>
      <c r="D171" s="153" t="s">
        <v>228</v>
      </c>
      <c r="E171" s="154" t="s">
        <v>254</v>
      </c>
      <c r="F171" s="155" t="s">
        <v>255</v>
      </c>
      <c r="G171" s="156" t="s">
        <v>172</v>
      </c>
      <c r="H171" s="157">
        <v>7.63</v>
      </c>
      <c r="I171" s="158"/>
      <c r="J171" s="159">
        <f>ROUND(I171*H171,2)</f>
        <v>0</v>
      </c>
      <c r="K171" s="155" t="s">
        <v>149</v>
      </c>
      <c r="L171" s="160"/>
      <c r="M171" s="161" t="s">
        <v>1</v>
      </c>
      <c r="N171" s="162" t="s">
        <v>43</v>
      </c>
      <c r="P171" s="138">
        <f>O171*H171</f>
        <v>0</v>
      </c>
      <c r="Q171" s="138">
        <v>0.131</v>
      </c>
      <c r="R171" s="138">
        <f>Q171*H171</f>
        <v>0.99953</v>
      </c>
      <c r="S171" s="138">
        <v>0</v>
      </c>
      <c r="T171" s="139">
        <f>S171*H171</f>
        <v>0</v>
      </c>
      <c r="AR171" s="140" t="s">
        <v>189</v>
      </c>
      <c r="AT171" s="140" t="s">
        <v>228</v>
      </c>
      <c r="AU171" s="140" t="s">
        <v>88</v>
      </c>
      <c r="AY171" s="14" t="s">
        <v>143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4" t="s">
        <v>86</v>
      </c>
      <c r="BK171" s="141">
        <f>ROUND(I171*H171,2)</f>
        <v>0</v>
      </c>
      <c r="BL171" s="14" t="s">
        <v>150</v>
      </c>
      <c r="BM171" s="140" t="s">
        <v>516</v>
      </c>
    </row>
    <row r="172" spans="2:47" s="1" customFormat="1" ht="11.25">
      <c r="B172" s="29"/>
      <c r="D172" s="142" t="s">
        <v>152</v>
      </c>
      <c r="F172" s="143" t="s">
        <v>255</v>
      </c>
      <c r="I172" s="144"/>
      <c r="L172" s="29"/>
      <c r="M172" s="145"/>
      <c r="T172" s="53"/>
      <c r="AT172" s="14" t="s">
        <v>152</v>
      </c>
      <c r="AU172" s="14" t="s">
        <v>88</v>
      </c>
    </row>
    <row r="173" spans="2:51" s="12" customFormat="1" ht="11.25">
      <c r="B173" s="146"/>
      <c r="D173" s="142" t="s">
        <v>154</v>
      </c>
      <c r="E173" s="147" t="s">
        <v>1</v>
      </c>
      <c r="F173" s="148" t="s">
        <v>514</v>
      </c>
      <c r="H173" s="149">
        <v>7.408</v>
      </c>
      <c r="I173" s="150"/>
      <c r="L173" s="146"/>
      <c r="M173" s="151"/>
      <c r="T173" s="152"/>
      <c r="AT173" s="147" t="s">
        <v>154</v>
      </c>
      <c r="AU173" s="147" t="s">
        <v>88</v>
      </c>
      <c r="AV173" s="12" t="s">
        <v>88</v>
      </c>
      <c r="AW173" s="12" t="s">
        <v>34</v>
      </c>
      <c r="AX173" s="12" t="s">
        <v>86</v>
      </c>
      <c r="AY173" s="147" t="s">
        <v>143</v>
      </c>
    </row>
    <row r="174" spans="2:51" s="12" customFormat="1" ht="11.25">
      <c r="B174" s="146"/>
      <c r="D174" s="142" t="s">
        <v>154</v>
      </c>
      <c r="F174" s="148" t="s">
        <v>517</v>
      </c>
      <c r="H174" s="149">
        <v>7.63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4</v>
      </c>
      <c r="AX174" s="12" t="s">
        <v>86</v>
      </c>
      <c r="AY174" s="147" t="s">
        <v>143</v>
      </c>
    </row>
    <row r="175" spans="2:63" s="11" customFormat="1" ht="22.9" customHeight="1">
      <c r="B175" s="117"/>
      <c r="D175" s="118" t="s">
        <v>77</v>
      </c>
      <c r="E175" s="127" t="s">
        <v>194</v>
      </c>
      <c r="F175" s="127" t="s">
        <v>258</v>
      </c>
      <c r="I175" s="120"/>
      <c r="J175" s="128">
        <f>BK175</f>
        <v>0</v>
      </c>
      <c r="L175" s="117"/>
      <c r="M175" s="122"/>
      <c r="P175" s="123">
        <f>SUM(P176:P185)</f>
        <v>0</v>
      </c>
      <c r="R175" s="123">
        <f>SUM(R176:R185)</f>
        <v>6.479787999999999</v>
      </c>
      <c r="T175" s="124">
        <f>SUM(T176:T185)</f>
        <v>0</v>
      </c>
      <c r="AR175" s="118" t="s">
        <v>86</v>
      </c>
      <c r="AT175" s="125" t="s">
        <v>77</v>
      </c>
      <c r="AU175" s="125" t="s">
        <v>86</v>
      </c>
      <c r="AY175" s="118" t="s">
        <v>143</v>
      </c>
      <c r="BK175" s="126">
        <f>SUM(BK176:BK185)</f>
        <v>0</v>
      </c>
    </row>
    <row r="176" spans="2:65" s="1" customFormat="1" ht="33" customHeight="1">
      <c r="B176" s="29"/>
      <c r="C176" s="129" t="s">
        <v>238</v>
      </c>
      <c r="D176" s="129" t="s">
        <v>145</v>
      </c>
      <c r="E176" s="130" t="s">
        <v>259</v>
      </c>
      <c r="F176" s="131" t="s">
        <v>260</v>
      </c>
      <c r="G176" s="132" t="s">
        <v>261</v>
      </c>
      <c r="H176" s="133">
        <v>8.88</v>
      </c>
      <c r="I176" s="134"/>
      <c r="J176" s="135">
        <f>ROUND(I176*H176,2)</f>
        <v>0</v>
      </c>
      <c r="K176" s="131" t="s">
        <v>149</v>
      </c>
      <c r="L176" s="29"/>
      <c r="M176" s="136" t="s">
        <v>1</v>
      </c>
      <c r="N176" s="137" t="s">
        <v>43</v>
      </c>
      <c r="P176" s="138">
        <f>O176*H176</f>
        <v>0</v>
      </c>
      <c r="Q176" s="138">
        <v>0.1295</v>
      </c>
      <c r="R176" s="138">
        <f>Q176*H176</f>
        <v>1.14996</v>
      </c>
      <c r="S176" s="138">
        <v>0</v>
      </c>
      <c r="T176" s="139">
        <f>S176*H176</f>
        <v>0</v>
      </c>
      <c r="AR176" s="140" t="s">
        <v>150</v>
      </c>
      <c r="AT176" s="140" t="s">
        <v>145</v>
      </c>
      <c r="AU176" s="140" t="s">
        <v>88</v>
      </c>
      <c r="AY176" s="14" t="s">
        <v>143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4" t="s">
        <v>86</v>
      </c>
      <c r="BK176" s="141">
        <f>ROUND(I176*H176,2)</f>
        <v>0</v>
      </c>
      <c r="BL176" s="14" t="s">
        <v>150</v>
      </c>
      <c r="BM176" s="140" t="s">
        <v>518</v>
      </c>
    </row>
    <row r="177" spans="2:47" s="1" customFormat="1" ht="29.25">
      <c r="B177" s="29"/>
      <c r="D177" s="142" t="s">
        <v>152</v>
      </c>
      <c r="F177" s="143" t="s">
        <v>263</v>
      </c>
      <c r="I177" s="144"/>
      <c r="L177" s="29"/>
      <c r="M177" s="145"/>
      <c r="T177" s="53"/>
      <c r="AT177" s="14" t="s">
        <v>152</v>
      </c>
      <c r="AU177" s="14" t="s">
        <v>88</v>
      </c>
    </row>
    <row r="178" spans="2:51" s="12" customFormat="1" ht="11.25">
      <c r="B178" s="146"/>
      <c r="D178" s="142" t="s">
        <v>154</v>
      </c>
      <c r="E178" s="147" t="s">
        <v>1</v>
      </c>
      <c r="F178" s="148" t="s">
        <v>519</v>
      </c>
      <c r="H178" s="149">
        <v>8.88</v>
      </c>
      <c r="I178" s="150"/>
      <c r="L178" s="146"/>
      <c r="M178" s="151"/>
      <c r="T178" s="152"/>
      <c r="AT178" s="147" t="s">
        <v>154</v>
      </c>
      <c r="AU178" s="147" t="s">
        <v>88</v>
      </c>
      <c r="AV178" s="12" t="s">
        <v>88</v>
      </c>
      <c r="AW178" s="12" t="s">
        <v>34</v>
      </c>
      <c r="AX178" s="12" t="s">
        <v>86</v>
      </c>
      <c r="AY178" s="147" t="s">
        <v>143</v>
      </c>
    </row>
    <row r="179" spans="2:65" s="1" customFormat="1" ht="16.5" customHeight="1">
      <c r="B179" s="29"/>
      <c r="C179" s="153" t="s">
        <v>243</v>
      </c>
      <c r="D179" s="153" t="s">
        <v>228</v>
      </c>
      <c r="E179" s="154" t="s">
        <v>266</v>
      </c>
      <c r="F179" s="155" t="s">
        <v>267</v>
      </c>
      <c r="G179" s="156" t="s">
        <v>261</v>
      </c>
      <c r="H179" s="157">
        <v>9.058</v>
      </c>
      <c r="I179" s="158"/>
      <c r="J179" s="159">
        <f>ROUND(I179*H179,2)</f>
        <v>0</v>
      </c>
      <c r="K179" s="155" t="s">
        <v>149</v>
      </c>
      <c r="L179" s="160"/>
      <c r="M179" s="161" t="s">
        <v>1</v>
      </c>
      <c r="N179" s="162" t="s">
        <v>43</v>
      </c>
      <c r="P179" s="138">
        <f>O179*H179</f>
        <v>0</v>
      </c>
      <c r="Q179" s="138">
        <v>0.036</v>
      </c>
      <c r="R179" s="138">
        <f>Q179*H179</f>
        <v>0.326088</v>
      </c>
      <c r="S179" s="138">
        <v>0</v>
      </c>
      <c r="T179" s="139">
        <f>S179*H179</f>
        <v>0</v>
      </c>
      <c r="AR179" s="140" t="s">
        <v>268</v>
      </c>
      <c r="AT179" s="140" t="s">
        <v>228</v>
      </c>
      <c r="AU179" s="140" t="s">
        <v>88</v>
      </c>
      <c r="AY179" s="14" t="s">
        <v>143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4" t="s">
        <v>86</v>
      </c>
      <c r="BK179" s="141">
        <f>ROUND(I179*H179,2)</f>
        <v>0</v>
      </c>
      <c r="BL179" s="14" t="s">
        <v>268</v>
      </c>
      <c r="BM179" s="140" t="s">
        <v>520</v>
      </c>
    </row>
    <row r="180" spans="2:47" s="1" customFormat="1" ht="11.25">
      <c r="B180" s="29"/>
      <c r="D180" s="142" t="s">
        <v>152</v>
      </c>
      <c r="F180" s="143" t="s">
        <v>267</v>
      </c>
      <c r="I180" s="144"/>
      <c r="L180" s="29"/>
      <c r="M180" s="145"/>
      <c r="T180" s="53"/>
      <c r="AT180" s="14" t="s">
        <v>152</v>
      </c>
      <c r="AU180" s="14" t="s">
        <v>88</v>
      </c>
    </row>
    <row r="181" spans="2:51" s="12" customFormat="1" ht="11.25">
      <c r="B181" s="146"/>
      <c r="D181" s="142" t="s">
        <v>154</v>
      </c>
      <c r="E181" s="147" t="s">
        <v>1</v>
      </c>
      <c r="F181" s="148" t="s">
        <v>519</v>
      </c>
      <c r="H181" s="149">
        <v>8.88</v>
      </c>
      <c r="I181" s="150"/>
      <c r="L181" s="146"/>
      <c r="M181" s="151"/>
      <c r="T181" s="152"/>
      <c r="AT181" s="147" t="s">
        <v>154</v>
      </c>
      <c r="AU181" s="147" t="s">
        <v>88</v>
      </c>
      <c r="AV181" s="12" t="s">
        <v>88</v>
      </c>
      <c r="AW181" s="12" t="s">
        <v>34</v>
      </c>
      <c r="AX181" s="12" t="s">
        <v>86</v>
      </c>
      <c r="AY181" s="147" t="s">
        <v>143</v>
      </c>
    </row>
    <row r="182" spans="2:51" s="12" customFormat="1" ht="11.25">
      <c r="B182" s="146"/>
      <c r="D182" s="142" t="s">
        <v>154</v>
      </c>
      <c r="F182" s="148" t="s">
        <v>521</v>
      </c>
      <c r="H182" s="149">
        <v>9.058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4</v>
      </c>
      <c r="AX182" s="12" t="s">
        <v>86</v>
      </c>
      <c r="AY182" s="147" t="s">
        <v>143</v>
      </c>
    </row>
    <row r="183" spans="2:65" s="1" customFormat="1" ht="24.2" customHeight="1">
      <c r="B183" s="29"/>
      <c r="C183" s="129" t="s">
        <v>249</v>
      </c>
      <c r="D183" s="129" t="s">
        <v>145</v>
      </c>
      <c r="E183" s="130" t="s">
        <v>272</v>
      </c>
      <c r="F183" s="131" t="s">
        <v>273</v>
      </c>
      <c r="G183" s="132" t="s">
        <v>179</v>
      </c>
      <c r="H183" s="133">
        <v>2</v>
      </c>
      <c r="I183" s="134"/>
      <c r="J183" s="135">
        <f>ROUND(I183*H183,2)</f>
        <v>0</v>
      </c>
      <c r="K183" s="131" t="s">
        <v>149</v>
      </c>
      <c r="L183" s="29"/>
      <c r="M183" s="136" t="s">
        <v>1</v>
      </c>
      <c r="N183" s="137" t="s">
        <v>43</v>
      </c>
      <c r="P183" s="138">
        <f>O183*H183</f>
        <v>0</v>
      </c>
      <c r="Q183" s="138">
        <v>2.50187</v>
      </c>
      <c r="R183" s="138">
        <f>Q183*H183</f>
        <v>5.00374</v>
      </c>
      <c r="S183" s="138">
        <v>0</v>
      </c>
      <c r="T183" s="139">
        <f>S183*H183</f>
        <v>0</v>
      </c>
      <c r="AR183" s="140" t="s">
        <v>150</v>
      </c>
      <c r="AT183" s="140" t="s">
        <v>145</v>
      </c>
      <c r="AU183" s="140" t="s">
        <v>88</v>
      </c>
      <c r="AY183" s="14" t="s">
        <v>143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4" t="s">
        <v>86</v>
      </c>
      <c r="BK183" s="141">
        <f>ROUND(I183*H183,2)</f>
        <v>0</v>
      </c>
      <c r="BL183" s="14" t="s">
        <v>150</v>
      </c>
      <c r="BM183" s="140" t="s">
        <v>522</v>
      </c>
    </row>
    <row r="184" spans="2:47" s="1" customFormat="1" ht="19.5">
      <c r="B184" s="29"/>
      <c r="D184" s="142" t="s">
        <v>152</v>
      </c>
      <c r="F184" s="143" t="s">
        <v>275</v>
      </c>
      <c r="I184" s="144"/>
      <c r="L184" s="29"/>
      <c r="M184" s="145"/>
      <c r="T184" s="53"/>
      <c r="AT184" s="14" t="s">
        <v>152</v>
      </c>
      <c r="AU184" s="14" t="s">
        <v>88</v>
      </c>
    </row>
    <row r="185" spans="2:51" s="12" customFormat="1" ht="11.25">
      <c r="B185" s="146"/>
      <c r="D185" s="142" t="s">
        <v>154</v>
      </c>
      <c r="E185" s="147" t="s">
        <v>1</v>
      </c>
      <c r="F185" s="148" t="s">
        <v>510</v>
      </c>
      <c r="H185" s="149">
        <v>2</v>
      </c>
      <c r="I185" s="150"/>
      <c r="L185" s="146"/>
      <c r="M185" s="151"/>
      <c r="T185" s="152"/>
      <c r="AT185" s="147" t="s">
        <v>154</v>
      </c>
      <c r="AU185" s="147" t="s">
        <v>88</v>
      </c>
      <c r="AV185" s="12" t="s">
        <v>88</v>
      </c>
      <c r="AW185" s="12" t="s">
        <v>34</v>
      </c>
      <c r="AX185" s="12" t="s">
        <v>86</v>
      </c>
      <c r="AY185" s="147" t="s">
        <v>143</v>
      </c>
    </row>
    <row r="186" spans="2:63" s="11" customFormat="1" ht="22.9" customHeight="1">
      <c r="B186" s="117"/>
      <c r="D186" s="118" t="s">
        <v>77</v>
      </c>
      <c r="E186" s="127" t="s">
        <v>276</v>
      </c>
      <c r="F186" s="127" t="s">
        <v>277</v>
      </c>
      <c r="I186" s="120"/>
      <c r="J186" s="128">
        <f>BK186</f>
        <v>0</v>
      </c>
      <c r="L186" s="117"/>
      <c r="M186" s="122"/>
      <c r="P186" s="123">
        <f>SUM(P187:P188)</f>
        <v>0</v>
      </c>
      <c r="R186" s="123">
        <f>SUM(R187:R188)</f>
        <v>0</v>
      </c>
      <c r="T186" s="124">
        <f>SUM(T187:T188)</f>
        <v>0</v>
      </c>
      <c r="AR186" s="118" t="s">
        <v>86</v>
      </c>
      <c r="AT186" s="125" t="s">
        <v>77</v>
      </c>
      <c r="AU186" s="125" t="s">
        <v>86</v>
      </c>
      <c r="AY186" s="118" t="s">
        <v>143</v>
      </c>
      <c r="BK186" s="126">
        <f>SUM(BK187:BK188)</f>
        <v>0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279</v>
      </c>
      <c r="F187" s="131" t="s">
        <v>280</v>
      </c>
      <c r="G187" s="132" t="s">
        <v>213</v>
      </c>
      <c r="H187" s="133">
        <v>12.926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0</v>
      </c>
      <c r="T187" s="139">
        <f>S187*H187</f>
        <v>0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523</v>
      </c>
    </row>
    <row r="188" spans="2:47" s="1" customFormat="1" ht="19.5">
      <c r="B188" s="29"/>
      <c r="D188" s="142" t="s">
        <v>152</v>
      </c>
      <c r="F188" s="143" t="s">
        <v>282</v>
      </c>
      <c r="I188" s="144"/>
      <c r="L188" s="29"/>
      <c r="M188" s="163"/>
      <c r="N188" s="164"/>
      <c r="O188" s="164"/>
      <c r="P188" s="164"/>
      <c r="Q188" s="164"/>
      <c r="R188" s="164"/>
      <c r="S188" s="164"/>
      <c r="T188" s="165"/>
      <c r="AT188" s="14" t="s">
        <v>152</v>
      </c>
      <c r="AU188" s="14" t="s">
        <v>88</v>
      </c>
    </row>
    <row r="189" spans="2:12" s="1" customFormat="1" ht="6.95" customHeight="1"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29"/>
    </row>
  </sheetData>
  <sheetProtection algorithmName="SHA-512" hashValue="6U79afYv1K6J9zGhNBAR15QTO2963apEvu27bKDgPpwCQ4+kWi/fb8fAuITpeMFJEE0TCKfofsJ6z8ODxov87w==" saltValue="cnsVViGFRlPlevEvEPPikGx6IG5AfjwXB8VX4SMu/z8Qbb4vEL9BoaRzRpjwYuYlEw58uJVnyDJRFCtZRbXGfA==" spinCount="100000" sheet="1" objects="1" scenarios="1" formatColumns="0" formatRows="0" autoFilter="0"/>
  <autoFilter ref="C120:K18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89"/>
  <sheetViews>
    <sheetView showGridLines="0" workbookViewId="0" topLeftCell="A14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111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524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ROUND((SUM(BE121:BE188)),2)</f>
        <v>0</v>
      </c>
      <c r="I33" s="89">
        <v>0.21</v>
      </c>
      <c r="J33" s="88">
        <f>ROUND(((SUM(BE121:BE188))*I33),2)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ROUND((SUM(BF121:BF188)),2)</f>
        <v>0</v>
      </c>
      <c r="I34" s="89">
        <v>0.15</v>
      </c>
      <c r="J34" s="88">
        <f>ROUND(((SUM(BF121:BF188))*I34),2)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ROUND((SUM(BG121:BG188)),2)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ROUND((SUM(BH121:BH188)),2)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ROUND((SUM(BI121:BI188)),2)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06 - NN - Na Cihelně 1333 - Český Brod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J121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J164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J175</f>
        <v>0</v>
      </c>
      <c r="L100" s="105"/>
    </row>
    <row r="101" spans="2:12" s="9" customFormat="1" ht="19.9" customHeight="1">
      <c r="B101" s="105"/>
      <c r="D101" s="106" t="s">
        <v>127</v>
      </c>
      <c r="E101" s="107"/>
      <c r="F101" s="107"/>
      <c r="G101" s="107"/>
      <c r="H101" s="107"/>
      <c r="I101" s="107"/>
      <c r="J101" s="108">
        <f>J186</f>
        <v>0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18" t="s">
        <v>128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4" t="s">
        <v>16</v>
      </c>
      <c r="L110" s="29"/>
    </row>
    <row r="111" spans="2:12" s="1" customFormat="1" ht="16.5" customHeight="1">
      <c r="B111" s="29"/>
      <c r="E111" s="207" t="str">
        <f>E7</f>
        <v>Polopodzemní kontejnery - Český Brod</v>
      </c>
      <c r="F111" s="208"/>
      <c r="G111" s="208"/>
      <c r="H111" s="208"/>
      <c r="L111" s="29"/>
    </row>
    <row r="112" spans="2:12" s="1" customFormat="1" ht="12" customHeight="1">
      <c r="B112" s="29"/>
      <c r="C112" s="24" t="s">
        <v>116</v>
      </c>
      <c r="L112" s="29"/>
    </row>
    <row r="113" spans="2:12" s="1" customFormat="1" ht="16.5" customHeight="1">
      <c r="B113" s="29"/>
      <c r="E113" s="173" t="str">
        <f>E9</f>
        <v>SO 06 - NN - Na Cihelně 1333 - Český Brod</v>
      </c>
      <c r="F113" s="209"/>
      <c r="G113" s="209"/>
      <c r="H113" s="209"/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4" t="s">
        <v>20</v>
      </c>
      <c r="F115" s="22" t="str">
        <f>F12</f>
        <v>Český Brod</v>
      </c>
      <c r="I115" s="24" t="s">
        <v>22</v>
      </c>
      <c r="J115" s="49" t="str">
        <f>IF(J12="","",J12)</f>
        <v>17. 10. 2023</v>
      </c>
      <c r="L115" s="29"/>
    </row>
    <row r="116" spans="2:12" s="1" customFormat="1" ht="6.95" customHeight="1">
      <c r="B116" s="29"/>
      <c r="L116" s="29"/>
    </row>
    <row r="117" spans="2:12" s="1" customFormat="1" ht="40.15" customHeight="1">
      <c r="B117" s="29"/>
      <c r="C117" s="24" t="s">
        <v>24</v>
      </c>
      <c r="F117" s="22" t="str">
        <f>E15</f>
        <v xml:space="preserve">Město Český Brod, Náměstí Husovo 70, 282 01 Český </v>
      </c>
      <c r="I117" s="24" t="s">
        <v>31</v>
      </c>
      <c r="J117" s="27" t="str">
        <f>E21</f>
        <v>LNConsult s.r.o., U hřiště 250, 250 83 Škvorec</v>
      </c>
      <c r="L117" s="29"/>
    </row>
    <row r="118" spans="2:12" s="1" customFormat="1" ht="15.2" customHeight="1">
      <c r="B118" s="29"/>
      <c r="C118" s="24" t="s">
        <v>29</v>
      </c>
      <c r="F118" s="22" t="str">
        <f>IF(E18="","",E18)</f>
        <v>Vyplň údaj</v>
      </c>
      <c r="I118" s="24" t="s">
        <v>35</v>
      </c>
      <c r="J118" s="27" t="str">
        <f>E24</f>
        <v xml:space="preserve"> </v>
      </c>
      <c r="L118" s="29"/>
    </row>
    <row r="119" spans="2:12" s="1" customFormat="1" ht="10.35" customHeight="1">
      <c r="B119" s="29"/>
      <c r="L119" s="29"/>
    </row>
    <row r="120" spans="2:20" s="10" customFormat="1" ht="29.25" customHeight="1">
      <c r="B120" s="109"/>
      <c r="C120" s="110" t="s">
        <v>129</v>
      </c>
      <c r="D120" s="111" t="s">
        <v>63</v>
      </c>
      <c r="E120" s="111" t="s">
        <v>59</v>
      </c>
      <c r="F120" s="111" t="s">
        <v>60</v>
      </c>
      <c r="G120" s="111" t="s">
        <v>130</v>
      </c>
      <c r="H120" s="111" t="s">
        <v>131</v>
      </c>
      <c r="I120" s="111" t="s">
        <v>132</v>
      </c>
      <c r="J120" s="111" t="s">
        <v>120</v>
      </c>
      <c r="K120" s="112" t="s">
        <v>133</v>
      </c>
      <c r="L120" s="109"/>
      <c r="M120" s="56" t="s">
        <v>1</v>
      </c>
      <c r="N120" s="57" t="s">
        <v>42</v>
      </c>
      <c r="O120" s="57" t="s">
        <v>134</v>
      </c>
      <c r="P120" s="57" t="s">
        <v>135</v>
      </c>
      <c r="Q120" s="57" t="s">
        <v>136</v>
      </c>
      <c r="R120" s="57" t="s">
        <v>137</v>
      </c>
      <c r="S120" s="57" t="s">
        <v>138</v>
      </c>
      <c r="T120" s="58" t="s">
        <v>139</v>
      </c>
    </row>
    <row r="121" spans="2:63" s="1" customFormat="1" ht="22.9" customHeight="1">
      <c r="B121" s="29"/>
      <c r="C121" s="61" t="s">
        <v>140</v>
      </c>
      <c r="J121" s="113">
        <f>BK121</f>
        <v>0</v>
      </c>
      <c r="L121" s="29"/>
      <c r="M121" s="59"/>
      <c r="N121" s="50"/>
      <c r="O121" s="50"/>
      <c r="P121" s="114">
        <f>P122</f>
        <v>0</v>
      </c>
      <c r="Q121" s="50"/>
      <c r="R121" s="114">
        <f>R122</f>
        <v>19.87801764</v>
      </c>
      <c r="S121" s="50"/>
      <c r="T121" s="115">
        <f>T122</f>
        <v>0</v>
      </c>
      <c r="AT121" s="14" t="s">
        <v>77</v>
      </c>
      <c r="AU121" s="14" t="s">
        <v>122</v>
      </c>
      <c r="BK121" s="116">
        <f>BK122</f>
        <v>0</v>
      </c>
    </row>
    <row r="122" spans="2:63" s="11" customFormat="1" ht="25.9" customHeight="1">
      <c r="B122" s="117"/>
      <c r="D122" s="118" t="s">
        <v>77</v>
      </c>
      <c r="E122" s="119" t="s">
        <v>141</v>
      </c>
      <c r="F122" s="119" t="s">
        <v>142</v>
      </c>
      <c r="I122" s="120"/>
      <c r="J122" s="121">
        <f>BK122</f>
        <v>0</v>
      </c>
      <c r="L122" s="117"/>
      <c r="M122" s="122"/>
      <c r="P122" s="123">
        <f>P123+P164+P175+P186</f>
        <v>0</v>
      </c>
      <c r="R122" s="123">
        <f>R123+R164+R175+R186</f>
        <v>19.87801764</v>
      </c>
      <c r="T122" s="124">
        <f>T123+T164+T175+T186</f>
        <v>0</v>
      </c>
      <c r="AR122" s="118" t="s">
        <v>86</v>
      </c>
      <c r="AT122" s="125" t="s">
        <v>77</v>
      </c>
      <c r="AU122" s="125" t="s">
        <v>78</v>
      </c>
      <c r="AY122" s="118" t="s">
        <v>143</v>
      </c>
      <c r="BK122" s="126">
        <f>BK123+BK164+BK175+BK186</f>
        <v>0</v>
      </c>
    </row>
    <row r="123" spans="2:63" s="11" customFormat="1" ht="22.9" customHeight="1">
      <c r="B123" s="117"/>
      <c r="D123" s="118" t="s">
        <v>77</v>
      </c>
      <c r="E123" s="127" t="s">
        <v>86</v>
      </c>
      <c r="F123" s="127" t="s">
        <v>144</v>
      </c>
      <c r="I123" s="120"/>
      <c r="J123" s="128">
        <f>BK123</f>
        <v>0</v>
      </c>
      <c r="L123" s="117"/>
      <c r="M123" s="122"/>
      <c r="P123" s="123">
        <f>SUM(P124:P163)</f>
        <v>0</v>
      </c>
      <c r="R123" s="123">
        <f>SUM(R124:R163)</f>
        <v>0.000384</v>
      </c>
      <c r="T123" s="124">
        <f>SUM(T124:T163)</f>
        <v>0</v>
      </c>
      <c r="AR123" s="118" t="s">
        <v>86</v>
      </c>
      <c r="AT123" s="125" t="s">
        <v>77</v>
      </c>
      <c r="AU123" s="125" t="s">
        <v>86</v>
      </c>
      <c r="AY123" s="118" t="s">
        <v>143</v>
      </c>
      <c r="BK123" s="126">
        <f>SUM(BK124:BK163)</f>
        <v>0</v>
      </c>
    </row>
    <row r="124" spans="2:65" s="1" customFormat="1" ht="24.2" customHeight="1">
      <c r="B124" s="29"/>
      <c r="C124" s="129" t="s">
        <v>86</v>
      </c>
      <c r="D124" s="129" t="s">
        <v>145</v>
      </c>
      <c r="E124" s="130" t="s">
        <v>170</v>
      </c>
      <c r="F124" s="131" t="s">
        <v>171</v>
      </c>
      <c r="G124" s="132" t="s">
        <v>172</v>
      </c>
      <c r="H124" s="133">
        <v>19.2</v>
      </c>
      <c r="I124" s="134"/>
      <c r="J124" s="135">
        <f>ROUND(I124*H124,2)</f>
        <v>0</v>
      </c>
      <c r="K124" s="131" t="s">
        <v>149</v>
      </c>
      <c r="L124" s="29"/>
      <c r="M124" s="136" t="s">
        <v>1</v>
      </c>
      <c r="N124" s="137" t="s">
        <v>43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150</v>
      </c>
      <c r="AT124" s="140" t="s">
        <v>145</v>
      </c>
      <c r="AU124" s="140" t="s">
        <v>88</v>
      </c>
      <c r="AY124" s="14" t="s">
        <v>143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4" t="s">
        <v>86</v>
      </c>
      <c r="BK124" s="141">
        <f>ROUND(I124*H124,2)</f>
        <v>0</v>
      </c>
      <c r="BL124" s="14" t="s">
        <v>150</v>
      </c>
      <c r="BM124" s="140" t="s">
        <v>491</v>
      </c>
    </row>
    <row r="125" spans="2:47" s="1" customFormat="1" ht="19.5">
      <c r="B125" s="29"/>
      <c r="D125" s="142" t="s">
        <v>152</v>
      </c>
      <c r="F125" s="143" t="s">
        <v>174</v>
      </c>
      <c r="I125" s="144"/>
      <c r="L125" s="29"/>
      <c r="M125" s="145"/>
      <c r="T125" s="53"/>
      <c r="AT125" s="14" t="s">
        <v>152</v>
      </c>
      <c r="AU125" s="14" t="s">
        <v>88</v>
      </c>
    </row>
    <row r="126" spans="2:51" s="12" customFormat="1" ht="11.25">
      <c r="B126" s="146"/>
      <c r="D126" s="142" t="s">
        <v>154</v>
      </c>
      <c r="E126" s="147" t="s">
        <v>1</v>
      </c>
      <c r="F126" s="148" t="s">
        <v>525</v>
      </c>
      <c r="H126" s="149">
        <v>19.2</v>
      </c>
      <c r="I126" s="150"/>
      <c r="L126" s="146"/>
      <c r="M126" s="151"/>
      <c r="T126" s="152"/>
      <c r="AT126" s="147" t="s">
        <v>154</v>
      </c>
      <c r="AU126" s="147" t="s">
        <v>88</v>
      </c>
      <c r="AV126" s="12" t="s">
        <v>88</v>
      </c>
      <c r="AW126" s="12" t="s">
        <v>34</v>
      </c>
      <c r="AX126" s="12" t="s">
        <v>86</v>
      </c>
      <c r="AY126" s="147" t="s">
        <v>143</v>
      </c>
    </row>
    <row r="127" spans="2:65" s="1" customFormat="1" ht="24.2" customHeight="1">
      <c r="B127" s="29"/>
      <c r="C127" s="129" t="s">
        <v>88</v>
      </c>
      <c r="D127" s="129" t="s">
        <v>145</v>
      </c>
      <c r="E127" s="130" t="s">
        <v>177</v>
      </c>
      <c r="F127" s="131" t="s">
        <v>178</v>
      </c>
      <c r="G127" s="132" t="s">
        <v>179</v>
      </c>
      <c r="H127" s="133">
        <v>1.2</v>
      </c>
      <c r="I127" s="134"/>
      <c r="J127" s="135">
        <f>ROUND(I127*H127,2)</f>
        <v>0</v>
      </c>
      <c r="K127" s="131" t="s">
        <v>149</v>
      </c>
      <c r="L127" s="29"/>
      <c r="M127" s="136" t="s">
        <v>1</v>
      </c>
      <c r="N127" s="137" t="s">
        <v>43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150</v>
      </c>
      <c r="AT127" s="140" t="s">
        <v>145</v>
      </c>
      <c r="AU127" s="140" t="s">
        <v>88</v>
      </c>
      <c r="AY127" s="14" t="s">
        <v>143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86</v>
      </c>
      <c r="BK127" s="141">
        <f>ROUND(I127*H127,2)</f>
        <v>0</v>
      </c>
      <c r="BL127" s="14" t="s">
        <v>150</v>
      </c>
      <c r="BM127" s="140" t="s">
        <v>493</v>
      </c>
    </row>
    <row r="128" spans="2:47" s="1" customFormat="1" ht="19.5">
      <c r="B128" s="29"/>
      <c r="D128" s="142" t="s">
        <v>152</v>
      </c>
      <c r="F128" s="143" t="s">
        <v>181</v>
      </c>
      <c r="I128" s="144"/>
      <c r="L128" s="29"/>
      <c r="M128" s="145"/>
      <c r="T128" s="53"/>
      <c r="AT128" s="14" t="s">
        <v>152</v>
      </c>
      <c r="AU128" s="14" t="s">
        <v>88</v>
      </c>
    </row>
    <row r="129" spans="2:51" s="12" customFormat="1" ht="11.25">
      <c r="B129" s="146"/>
      <c r="D129" s="142" t="s">
        <v>154</v>
      </c>
      <c r="E129" s="147" t="s">
        <v>1</v>
      </c>
      <c r="F129" s="148" t="s">
        <v>526</v>
      </c>
      <c r="H129" s="149">
        <v>1.2</v>
      </c>
      <c r="I129" s="150"/>
      <c r="L129" s="146"/>
      <c r="M129" s="151"/>
      <c r="T129" s="152"/>
      <c r="AT129" s="147" t="s">
        <v>154</v>
      </c>
      <c r="AU129" s="147" t="s">
        <v>88</v>
      </c>
      <c r="AV129" s="12" t="s">
        <v>88</v>
      </c>
      <c r="AW129" s="12" t="s">
        <v>34</v>
      </c>
      <c r="AX129" s="12" t="s">
        <v>86</v>
      </c>
      <c r="AY129" s="147" t="s">
        <v>143</v>
      </c>
    </row>
    <row r="130" spans="2:65" s="1" customFormat="1" ht="33" customHeight="1">
      <c r="B130" s="29"/>
      <c r="C130" s="129" t="s">
        <v>160</v>
      </c>
      <c r="D130" s="129" t="s">
        <v>145</v>
      </c>
      <c r="E130" s="130" t="s">
        <v>184</v>
      </c>
      <c r="F130" s="131" t="s">
        <v>185</v>
      </c>
      <c r="G130" s="132" t="s">
        <v>179</v>
      </c>
      <c r="H130" s="133">
        <v>15.821</v>
      </c>
      <c r="I130" s="134"/>
      <c r="J130" s="135">
        <f>ROUND(I130*H130,2)</f>
        <v>0</v>
      </c>
      <c r="K130" s="131" t="s">
        <v>149</v>
      </c>
      <c r="L130" s="29"/>
      <c r="M130" s="136" t="s">
        <v>1</v>
      </c>
      <c r="N130" s="137" t="s">
        <v>43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150</v>
      </c>
      <c r="AT130" s="140" t="s">
        <v>145</v>
      </c>
      <c r="AU130" s="140" t="s">
        <v>88</v>
      </c>
      <c r="AY130" s="14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86</v>
      </c>
      <c r="BK130" s="141">
        <f>ROUND(I130*H130,2)</f>
        <v>0</v>
      </c>
      <c r="BL130" s="14" t="s">
        <v>150</v>
      </c>
      <c r="BM130" s="140" t="s">
        <v>495</v>
      </c>
    </row>
    <row r="131" spans="2:47" s="1" customFormat="1" ht="19.5">
      <c r="B131" s="29"/>
      <c r="D131" s="142" t="s">
        <v>152</v>
      </c>
      <c r="F131" s="143" t="s">
        <v>187</v>
      </c>
      <c r="I131" s="144"/>
      <c r="L131" s="29"/>
      <c r="M131" s="145"/>
      <c r="T131" s="53"/>
      <c r="AT131" s="14" t="s">
        <v>152</v>
      </c>
      <c r="AU131" s="14" t="s">
        <v>88</v>
      </c>
    </row>
    <row r="132" spans="2:51" s="12" customFormat="1" ht="11.25">
      <c r="B132" s="146"/>
      <c r="D132" s="142" t="s">
        <v>154</v>
      </c>
      <c r="E132" s="147" t="s">
        <v>1</v>
      </c>
      <c r="F132" s="148" t="s">
        <v>527</v>
      </c>
      <c r="H132" s="149">
        <v>15.821</v>
      </c>
      <c r="I132" s="150"/>
      <c r="L132" s="146"/>
      <c r="M132" s="151"/>
      <c r="T132" s="152"/>
      <c r="AT132" s="147" t="s">
        <v>154</v>
      </c>
      <c r="AU132" s="147" t="s">
        <v>88</v>
      </c>
      <c r="AV132" s="12" t="s">
        <v>88</v>
      </c>
      <c r="AW132" s="12" t="s">
        <v>34</v>
      </c>
      <c r="AX132" s="12" t="s">
        <v>86</v>
      </c>
      <c r="AY132" s="147" t="s">
        <v>143</v>
      </c>
    </row>
    <row r="133" spans="2:65" s="1" customFormat="1" ht="37.9" customHeight="1">
      <c r="B133" s="29"/>
      <c r="C133" s="129" t="s">
        <v>150</v>
      </c>
      <c r="D133" s="129" t="s">
        <v>145</v>
      </c>
      <c r="E133" s="130" t="s">
        <v>195</v>
      </c>
      <c r="F133" s="131" t="s">
        <v>196</v>
      </c>
      <c r="G133" s="132" t="s">
        <v>179</v>
      </c>
      <c r="H133" s="133">
        <v>15.821</v>
      </c>
      <c r="I133" s="134"/>
      <c r="J133" s="135">
        <f>ROUND(I133*H133,2)</f>
        <v>0</v>
      </c>
      <c r="K133" s="131" t="s">
        <v>149</v>
      </c>
      <c r="L133" s="29"/>
      <c r="M133" s="136" t="s">
        <v>1</v>
      </c>
      <c r="N133" s="137" t="s">
        <v>43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150</v>
      </c>
      <c r="AT133" s="140" t="s">
        <v>145</v>
      </c>
      <c r="AU133" s="140" t="s">
        <v>88</v>
      </c>
      <c r="AY133" s="14" t="s">
        <v>143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86</v>
      </c>
      <c r="BK133" s="141">
        <f>ROUND(I133*H133,2)</f>
        <v>0</v>
      </c>
      <c r="BL133" s="14" t="s">
        <v>150</v>
      </c>
      <c r="BM133" s="140" t="s">
        <v>497</v>
      </c>
    </row>
    <row r="134" spans="2:47" s="1" customFormat="1" ht="39">
      <c r="B134" s="29"/>
      <c r="D134" s="142" t="s">
        <v>152</v>
      </c>
      <c r="F134" s="143" t="s">
        <v>198</v>
      </c>
      <c r="I134" s="144"/>
      <c r="L134" s="29"/>
      <c r="M134" s="145"/>
      <c r="T134" s="53"/>
      <c r="AT134" s="14" t="s">
        <v>152</v>
      </c>
      <c r="AU134" s="14" t="s">
        <v>88</v>
      </c>
    </row>
    <row r="135" spans="2:51" s="12" customFormat="1" ht="11.25">
      <c r="B135" s="146"/>
      <c r="D135" s="142" t="s">
        <v>154</v>
      </c>
      <c r="E135" s="147" t="s">
        <v>1</v>
      </c>
      <c r="F135" s="148" t="s">
        <v>527</v>
      </c>
      <c r="H135" s="149">
        <v>15.821</v>
      </c>
      <c r="I135" s="150"/>
      <c r="L135" s="146"/>
      <c r="M135" s="151"/>
      <c r="T135" s="152"/>
      <c r="AT135" s="147" t="s">
        <v>154</v>
      </c>
      <c r="AU135" s="147" t="s">
        <v>88</v>
      </c>
      <c r="AV135" s="12" t="s">
        <v>88</v>
      </c>
      <c r="AW135" s="12" t="s">
        <v>34</v>
      </c>
      <c r="AX135" s="12" t="s">
        <v>86</v>
      </c>
      <c r="AY135" s="147" t="s">
        <v>143</v>
      </c>
    </row>
    <row r="136" spans="2:65" s="1" customFormat="1" ht="37.9" customHeight="1">
      <c r="B136" s="29"/>
      <c r="C136" s="129" t="s">
        <v>169</v>
      </c>
      <c r="D136" s="129" t="s">
        <v>145</v>
      </c>
      <c r="E136" s="130" t="s">
        <v>200</v>
      </c>
      <c r="F136" s="131" t="s">
        <v>201</v>
      </c>
      <c r="G136" s="132" t="s">
        <v>179</v>
      </c>
      <c r="H136" s="133">
        <v>158.208</v>
      </c>
      <c r="I136" s="134"/>
      <c r="J136" s="135">
        <f>ROUND(I136*H136,2)</f>
        <v>0</v>
      </c>
      <c r="K136" s="131" t="s">
        <v>149</v>
      </c>
      <c r="L136" s="29"/>
      <c r="M136" s="136" t="s">
        <v>1</v>
      </c>
      <c r="N136" s="137" t="s">
        <v>43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150</v>
      </c>
      <c r="AT136" s="140" t="s">
        <v>145</v>
      </c>
      <c r="AU136" s="140" t="s">
        <v>88</v>
      </c>
      <c r="AY136" s="14" t="s">
        <v>143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86</v>
      </c>
      <c r="BK136" s="141">
        <f>ROUND(I136*H136,2)</f>
        <v>0</v>
      </c>
      <c r="BL136" s="14" t="s">
        <v>150</v>
      </c>
      <c r="BM136" s="140" t="s">
        <v>498</v>
      </c>
    </row>
    <row r="137" spans="2:47" s="1" customFormat="1" ht="48.75">
      <c r="B137" s="29"/>
      <c r="D137" s="142" t="s">
        <v>152</v>
      </c>
      <c r="F137" s="143" t="s">
        <v>203</v>
      </c>
      <c r="I137" s="144"/>
      <c r="L137" s="29"/>
      <c r="M137" s="145"/>
      <c r="T137" s="53"/>
      <c r="AT137" s="14" t="s">
        <v>152</v>
      </c>
      <c r="AU137" s="14" t="s">
        <v>88</v>
      </c>
    </row>
    <row r="138" spans="2:51" s="12" customFormat="1" ht="11.25">
      <c r="B138" s="146"/>
      <c r="D138" s="142" t="s">
        <v>154</v>
      </c>
      <c r="E138" s="147" t="s">
        <v>1</v>
      </c>
      <c r="F138" s="148" t="s">
        <v>528</v>
      </c>
      <c r="H138" s="149">
        <v>158.208</v>
      </c>
      <c r="I138" s="150"/>
      <c r="L138" s="146"/>
      <c r="M138" s="151"/>
      <c r="T138" s="152"/>
      <c r="AT138" s="147" t="s">
        <v>154</v>
      </c>
      <c r="AU138" s="147" t="s">
        <v>88</v>
      </c>
      <c r="AV138" s="12" t="s">
        <v>88</v>
      </c>
      <c r="AW138" s="12" t="s">
        <v>34</v>
      </c>
      <c r="AX138" s="12" t="s">
        <v>86</v>
      </c>
      <c r="AY138" s="147" t="s">
        <v>143</v>
      </c>
    </row>
    <row r="139" spans="2:65" s="1" customFormat="1" ht="24.2" customHeight="1">
      <c r="B139" s="29"/>
      <c r="C139" s="129" t="s">
        <v>176</v>
      </c>
      <c r="D139" s="129" t="s">
        <v>145</v>
      </c>
      <c r="E139" s="130" t="s">
        <v>190</v>
      </c>
      <c r="F139" s="131" t="s">
        <v>191</v>
      </c>
      <c r="G139" s="132" t="s">
        <v>179</v>
      </c>
      <c r="H139" s="133">
        <v>15.821</v>
      </c>
      <c r="I139" s="134"/>
      <c r="J139" s="135">
        <f>ROUND(I139*H139,2)</f>
        <v>0</v>
      </c>
      <c r="K139" s="131" t="s">
        <v>149</v>
      </c>
      <c r="L139" s="29"/>
      <c r="M139" s="136" t="s">
        <v>1</v>
      </c>
      <c r="N139" s="137" t="s">
        <v>43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150</v>
      </c>
      <c r="AT139" s="140" t="s">
        <v>145</v>
      </c>
      <c r="AU139" s="140" t="s">
        <v>88</v>
      </c>
      <c r="AY139" s="14" t="s">
        <v>143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86</v>
      </c>
      <c r="BK139" s="141">
        <f>ROUND(I139*H139,2)</f>
        <v>0</v>
      </c>
      <c r="BL139" s="14" t="s">
        <v>150</v>
      </c>
      <c r="BM139" s="140" t="s">
        <v>500</v>
      </c>
    </row>
    <row r="140" spans="2:47" s="1" customFormat="1" ht="29.25">
      <c r="B140" s="29"/>
      <c r="D140" s="142" t="s">
        <v>152</v>
      </c>
      <c r="F140" s="143" t="s">
        <v>193</v>
      </c>
      <c r="I140" s="144"/>
      <c r="L140" s="29"/>
      <c r="M140" s="145"/>
      <c r="T140" s="53"/>
      <c r="AT140" s="14" t="s">
        <v>152</v>
      </c>
      <c r="AU140" s="14" t="s">
        <v>88</v>
      </c>
    </row>
    <row r="141" spans="2:51" s="12" customFormat="1" ht="11.25">
      <c r="B141" s="146"/>
      <c r="D141" s="142" t="s">
        <v>154</v>
      </c>
      <c r="E141" s="147" t="s">
        <v>1</v>
      </c>
      <c r="F141" s="148" t="s">
        <v>527</v>
      </c>
      <c r="H141" s="149">
        <v>15.821</v>
      </c>
      <c r="I141" s="150"/>
      <c r="L141" s="146"/>
      <c r="M141" s="151"/>
      <c r="T141" s="152"/>
      <c r="AT141" s="147" t="s">
        <v>154</v>
      </c>
      <c r="AU141" s="147" t="s">
        <v>88</v>
      </c>
      <c r="AV141" s="12" t="s">
        <v>88</v>
      </c>
      <c r="AW141" s="12" t="s">
        <v>34</v>
      </c>
      <c r="AX141" s="12" t="s">
        <v>86</v>
      </c>
      <c r="AY141" s="147" t="s">
        <v>143</v>
      </c>
    </row>
    <row r="142" spans="2:65" s="1" customFormat="1" ht="24.2" customHeight="1">
      <c r="B142" s="29"/>
      <c r="C142" s="129" t="s">
        <v>183</v>
      </c>
      <c r="D142" s="129" t="s">
        <v>145</v>
      </c>
      <c r="E142" s="130" t="s">
        <v>206</v>
      </c>
      <c r="F142" s="131" t="s">
        <v>207</v>
      </c>
      <c r="G142" s="132" t="s">
        <v>179</v>
      </c>
      <c r="H142" s="133">
        <v>15.821</v>
      </c>
      <c r="I142" s="134"/>
      <c r="J142" s="135">
        <f>ROUND(I142*H142,2)</f>
        <v>0</v>
      </c>
      <c r="K142" s="131" t="s">
        <v>149</v>
      </c>
      <c r="L142" s="29"/>
      <c r="M142" s="136" t="s">
        <v>1</v>
      </c>
      <c r="N142" s="137" t="s">
        <v>43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150</v>
      </c>
      <c r="AT142" s="140" t="s">
        <v>145</v>
      </c>
      <c r="AU142" s="140" t="s">
        <v>88</v>
      </c>
      <c r="AY142" s="14" t="s">
        <v>143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4" t="s">
        <v>86</v>
      </c>
      <c r="BK142" s="141">
        <f>ROUND(I142*H142,2)</f>
        <v>0</v>
      </c>
      <c r="BL142" s="14" t="s">
        <v>150</v>
      </c>
      <c r="BM142" s="140" t="s">
        <v>501</v>
      </c>
    </row>
    <row r="143" spans="2:47" s="1" customFormat="1" ht="29.25">
      <c r="B143" s="29"/>
      <c r="D143" s="142" t="s">
        <v>152</v>
      </c>
      <c r="F143" s="143" t="s">
        <v>209</v>
      </c>
      <c r="I143" s="144"/>
      <c r="L143" s="29"/>
      <c r="M143" s="145"/>
      <c r="T143" s="53"/>
      <c r="AT143" s="14" t="s">
        <v>152</v>
      </c>
      <c r="AU143" s="14" t="s">
        <v>88</v>
      </c>
    </row>
    <row r="144" spans="2:51" s="12" customFormat="1" ht="11.25">
      <c r="B144" s="146"/>
      <c r="D144" s="142" t="s">
        <v>154</v>
      </c>
      <c r="E144" s="147" t="s">
        <v>1</v>
      </c>
      <c r="F144" s="148" t="s">
        <v>527</v>
      </c>
      <c r="H144" s="149">
        <v>15.821</v>
      </c>
      <c r="I144" s="150"/>
      <c r="L144" s="146"/>
      <c r="M144" s="151"/>
      <c r="T144" s="152"/>
      <c r="AT144" s="147" t="s">
        <v>154</v>
      </c>
      <c r="AU144" s="147" t="s">
        <v>88</v>
      </c>
      <c r="AV144" s="12" t="s">
        <v>88</v>
      </c>
      <c r="AW144" s="12" t="s">
        <v>34</v>
      </c>
      <c r="AX144" s="12" t="s">
        <v>86</v>
      </c>
      <c r="AY144" s="147" t="s">
        <v>143</v>
      </c>
    </row>
    <row r="145" spans="2:65" s="1" customFormat="1" ht="24.2" customHeight="1">
      <c r="B145" s="29"/>
      <c r="C145" s="129" t="s">
        <v>189</v>
      </c>
      <c r="D145" s="129" t="s">
        <v>145</v>
      </c>
      <c r="E145" s="130" t="s">
        <v>211</v>
      </c>
      <c r="F145" s="131" t="s">
        <v>212</v>
      </c>
      <c r="G145" s="132" t="s">
        <v>213</v>
      </c>
      <c r="H145" s="133">
        <v>28.477</v>
      </c>
      <c r="I145" s="134"/>
      <c r="J145" s="135">
        <f>ROUND(I145*H145,2)</f>
        <v>0</v>
      </c>
      <c r="K145" s="131" t="s">
        <v>149</v>
      </c>
      <c r="L145" s="29"/>
      <c r="M145" s="136" t="s">
        <v>1</v>
      </c>
      <c r="N145" s="137" t="s">
        <v>43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150</v>
      </c>
      <c r="AT145" s="140" t="s">
        <v>145</v>
      </c>
      <c r="AU145" s="140" t="s">
        <v>88</v>
      </c>
      <c r="AY145" s="14" t="s">
        <v>143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86</v>
      </c>
      <c r="BK145" s="141">
        <f>ROUND(I145*H145,2)</f>
        <v>0</v>
      </c>
      <c r="BL145" s="14" t="s">
        <v>150</v>
      </c>
      <c r="BM145" s="140" t="s">
        <v>502</v>
      </c>
    </row>
    <row r="146" spans="2:47" s="1" customFormat="1" ht="29.25">
      <c r="B146" s="29"/>
      <c r="D146" s="142" t="s">
        <v>152</v>
      </c>
      <c r="F146" s="143" t="s">
        <v>215</v>
      </c>
      <c r="I146" s="144"/>
      <c r="L146" s="29"/>
      <c r="M146" s="145"/>
      <c r="T146" s="53"/>
      <c r="AT146" s="14" t="s">
        <v>152</v>
      </c>
      <c r="AU146" s="14" t="s">
        <v>88</v>
      </c>
    </row>
    <row r="147" spans="2:51" s="12" customFormat="1" ht="11.25">
      <c r="B147" s="146"/>
      <c r="D147" s="142" t="s">
        <v>154</v>
      </c>
      <c r="E147" s="147" t="s">
        <v>1</v>
      </c>
      <c r="F147" s="148" t="s">
        <v>529</v>
      </c>
      <c r="H147" s="149">
        <v>28.477</v>
      </c>
      <c r="I147" s="150"/>
      <c r="L147" s="146"/>
      <c r="M147" s="151"/>
      <c r="T147" s="152"/>
      <c r="AT147" s="147" t="s">
        <v>154</v>
      </c>
      <c r="AU147" s="147" t="s">
        <v>88</v>
      </c>
      <c r="AV147" s="12" t="s">
        <v>88</v>
      </c>
      <c r="AW147" s="12" t="s">
        <v>34</v>
      </c>
      <c r="AX147" s="12" t="s">
        <v>86</v>
      </c>
      <c r="AY147" s="147" t="s">
        <v>143</v>
      </c>
    </row>
    <row r="148" spans="2:65" s="1" customFormat="1" ht="24.2" customHeight="1">
      <c r="B148" s="29"/>
      <c r="C148" s="129" t="s">
        <v>194</v>
      </c>
      <c r="D148" s="129" t="s">
        <v>145</v>
      </c>
      <c r="E148" s="130" t="s">
        <v>218</v>
      </c>
      <c r="F148" s="131" t="s">
        <v>219</v>
      </c>
      <c r="G148" s="132" t="s">
        <v>172</v>
      </c>
      <c r="H148" s="133">
        <v>19.2</v>
      </c>
      <c r="I148" s="134"/>
      <c r="J148" s="135">
        <f>ROUND(I148*H148,2)</f>
        <v>0</v>
      </c>
      <c r="K148" s="131" t="s">
        <v>149</v>
      </c>
      <c r="L148" s="29"/>
      <c r="M148" s="136" t="s">
        <v>1</v>
      </c>
      <c r="N148" s="137" t="s">
        <v>43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150</v>
      </c>
      <c r="AT148" s="140" t="s">
        <v>145</v>
      </c>
      <c r="AU148" s="140" t="s">
        <v>88</v>
      </c>
      <c r="AY148" s="14" t="s">
        <v>143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86</v>
      </c>
      <c r="BK148" s="141">
        <f>ROUND(I148*H148,2)</f>
        <v>0</v>
      </c>
      <c r="BL148" s="14" t="s">
        <v>150</v>
      </c>
      <c r="BM148" s="140" t="s">
        <v>504</v>
      </c>
    </row>
    <row r="149" spans="2:47" s="1" customFormat="1" ht="19.5">
      <c r="B149" s="29"/>
      <c r="D149" s="142" t="s">
        <v>152</v>
      </c>
      <c r="F149" s="143" t="s">
        <v>221</v>
      </c>
      <c r="I149" s="144"/>
      <c r="L149" s="29"/>
      <c r="M149" s="145"/>
      <c r="T149" s="53"/>
      <c r="AT149" s="14" t="s">
        <v>152</v>
      </c>
      <c r="AU149" s="14" t="s">
        <v>88</v>
      </c>
    </row>
    <row r="150" spans="2:51" s="12" customFormat="1" ht="11.25">
      <c r="B150" s="146"/>
      <c r="D150" s="142" t="s">
        <v>154</v>
      </c>
      <c r="E150" s="147" t="s">
        <v>1</v>
      </c>
      <c r="F150" s="148" t="s">
        <v>530</v>
      </c>
      <c r="H150" s="149">
        <v>19.2</v>
      </c>
      <c r="I150" s="150"/>
      <c r="L150" s="146"/>
      <c r="M150" s="151"/>
      <c r="T150" s="152"/>
      <c r="AT150" s="147" t="s">
        <v>154</v>
      </c>
      <c r="AU150" s="147" t="s">
        <v>88</v>
      </c>
      <c r="AV150" s="12" t="s">
        <v>88</v>
      </c>
      <c r="AW150" s="12" t="s">
        <v>34</v>
      </c>
      <c r="AX150" s="12" t="s">
        <v>86</v>
      </c>
      <c r="AY150" s="147" t="s">
        <v>143</v>
      </c>
    </row>
    <row r="151" spans="2:65" s="1" customFormat="1" ht="24.2" customHeight="1">
      <c r="B151" s="29"/>
      <c r="C151" s="129" t="s">
        <v>199</v>
      </c>
      <c r="D151" s="129" t="s">
        <v>145</v>
      </c>
      <c r="E151" s="130" t="s">
        <v>224</v>
      </c>
      <c r="F151" s="131" t="s">
        <v>225</v>
      </c>
      <c r="G151" s="132" t="s">
        <v>172</v>
      </c>
      <c r="H151" s="133">
        <v>19.2</v>
      </c>
      <c r="I151" s="134"/>
      <c r="J151" s="135">
        <f>ROUND(I151*H151,2)</f>
        <v>0</v>
      </c>
      <c r="K151" s="131" t="s">
        <v>149</v>
      </c>
      <c r="L151" s="29"/>
      <c r="M151" s="136" t="s">
        <v>1</v>
      </c>
      <c r="N151" s="137" t="s">
        <v>43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150</v>
      </c>
      <c r="AT151" s="140" t="s">
        <v>145</v>
      </c>
      <c r="AU151" s="140" t="s">
        <v>88</v>
      </c>
      <c r="AY151" s="14" t="s">
        <v>143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4" t="s">
        <v>86</v>
      </c>
      <c r="BK151" s="141">
        <f>ROUND(I151*H151,2)</f>
        <v>0</v>
      </c>
      <c r="BL151" s="14" t="s">
        <v>150</v>
      </c>
      <c r="BM151" s="140" t="s">
        <v>506</v>
      </c>
    </row>
    <row r="152" spans="2:47" s="1" customFormat="1" ht="19.5">
      <c r="B152" s="29"/>
      <c r="D152" s="142" t="s">
        <v>152</v>
      </c>
      <c r="F152" s="143" t="s">
        <v>227</v>
      </c>
      <c r="I152" s="144"/>
      <c r="L152" s="29"/>
      <c r="M152" s="145"/>
      <c r="T152" s="53"/>
      <c r="AT152" s="14" t="s">
        <v>152</v>
      </c>
      <c r="AU152" s="14" t="s">
        <v>88</v>
      </c>
    </row>
    <row r="153" spans="2:51" s="12" customFormat="1" ht="11.25">
      <c r="B153" s="146"/>
      <c r="D153" s="142" t="s">
        <v>154</v>
      </c>
      <c r="E153" s="147" t="s">
        <v>1</v>
      </c>
      <c r="F153" s="148" t="s">
        <v>530</v>
      </c>
      <c r="H153" s="149">
        <v>19.2</v>
      </c>
      <c r="I153" s="150"/>
      <c r="L153" s="146"/>
      <c r="M153" s="151"/>
      <c r="T153" s="152"/>
      <c r="AT153" s="147" t="s">
        <v>154</v>
      </c>
      <c r="AU153" s="147" t="s">
        <v>88</v>
      </c>
      <c r="AV153" s="12" t="s">
        <v>88</v>
      </c>
      <c r="AW153" s="12" t="s">
        <v>34</v>
      </c>
      <c r="AX153" s="12" t="s">
        <v>86</v>
      </c>
      <c r="AY153" s="147" t="s">
        <v>143</v>
      </c>
    </row>
    <row r="154" spans="2:65" s="1" customFormat="1" ht="16.5" customHeight="1">
      <c r="B154" s="29"/>
      <c r="C154" s="153" t="s">
        <v>205</v>
      </c>
      <c r="D154" s="153" t="s">
        <v>228</v>
      </c>
      <c r="E154" s="154" t="s">
        <v>229</v>
      </c>
      <c r="F154" s="155" t="s">
        <v>230</v>
      </c>
      <c r="G154" s="156" t="s">
        <v>231</v>
      </c>
      <c r="H154" s="157">
        <v>0.384</v>
      </c>
      <c r="I154" s="158"/>
      <c r="J154" s="159">
        <f>ROUND(I154*H154,2)</f>
        <v>0</v>
      </c>
      <c r="K154" s="155" t="s">
        <v>149</v>
      </c>
      <c r="L154" s="160"/>
      <c r="M154" s="161" t="s">
        <v>1</v>
      </c>
      <c r="N154" s="162" t="s">
        <v>43</v>
      </c>
      <c r="P154" s="138">
        <f>O154*H154</f>
        <v>0</v>
      </c>
      <c r="Q154" s="138">
        <v>0.001</v>
      </c>
      <c r="R154" s="138">
        <f>Q154*H154</f>
        <v>0.000384</v>
      </c>
      <c r="S154" s="138">
        <v>0</v>
      </c>
      <c r="T154" s="139">
        <f>S154*H154</f>
        <v>0</v>
      </c>
      <c r="AR154" s="140" t="s">
        <v>189</v>
      </c>
      <c r="AT154" s="140" t="s">
        <v>228</v>
      </c>
      <c r="AU154" s="140" t="s">
        <v>88</v>
      </c>
      <c r="AY154" s="14" t="s">
        <v>143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86</v>
      </c>
      <c r="BK154" s="141">
        <f>ROUND(I154*H154,2)</f>
        <v>0</v>
      </c>
      <c r="BL154" s="14" t="s">
        <v>150</v>
      </c>
      <c r="BM154" s="140" t="s">
        <v>507</v>
      </c>
    </row>
    <row r="155" spans="2:47" s="1" customFormat="1" ht="11.25">
      <c r="B155" s="29"/>
      <c r="D155" s="142" t="s">
        <v>152</v>
      </c>
      <c r="F155" s="143" t="s">
        <v>230</v>
      </c>
      <c r="I155" s="144"/>
      <c r="L155" s="29"/>
      <c r="M155" s="145"/>
      <c r="T155" s="53"/>
      <c r="AT155" s="14" t="s">
        <v>152</v>
      </c>
      <c r="AU155" s="14" t="s">
        <v>88</v>
      </c>
    </row>
    <row r="156" spans="2:51" s="12" customFormat="1" ht="11.25">
      <c r="B156" s="146"/>
      <c r="D156" s="142" t="s">
        <v>154</v>
      </c>
      <c r="E156" s="147" t="s">
        <v>1</v>
      </c>
      <c r="F156" s="148" t="s">
        <v>530</v>
      </c>
      <c r="H156" s="149">
        <v>19.2</v>
      </c>
      <c r="I156" s="150"/>
      <c r="L156" s="146"/>
      <c r="M156" s="151"/>
      <c r="T156" s="152"/>
      <c r="AT156" s="147" t="s">
        <v>154</v>
      </c>
      <c r="AU156" s="147" t="s">
        <v>88</v>
      </c>
      <c r="AV156" s="12" t="s">
        <v>88</v>
      </c>
      <c r="AW156" s="12" t="s">
        <v>34</v>
      </c>
      <c r="AX156" s="12" t="s">
        <v>86</v>
      </c>
      <c r="AY156" s="147" t="s">
        <v>143</v>
      </c>
    </row>
    <row r="157" spans="2:51" s="12" customFormat="1" ht="11.25">
      <c r="B157" s="146"/>
      <c r="D157" s="142" t="s">
        <v>154</v>
      </c>
      <c r="F157" s="148" t="s">
        <v>531</v>
      </c>
      <c r="H157" s="149">
        <v>0.384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4</v>
      </c>
      <c r="AX157" s="12" t="s">
        <v>86</v>
      </c>
      <c r="AY157" s="147" t="s">
        <v>143</v>
      </c>
    </row>
    <row r="158" spans="2:65" s="1" customFormat="1" ht="16.5" customHeight="1">
      <c r="B158" s="29"/>
      <c r="C158" s="129" t="s">
        <v>210</v>
      </c>
      <c r="D158" s="129" t="s">
        <v>145</v>
      </c>
      <c r="E158" s="130" t="s">
        <v>235</v>
      </c>
      <c r="F158" s="131" t="s">
        <v>236</v>
      </c>
      <c r="G158" s="132" t="s">
        <v>148</v>
      </c>
      <c r="H158" s="133">
        <v>3</v>
      </c>
      <c r="I158" s="134"/>
      <c r="J158" s="135">
        <f>ROUND(I158*H158,2)</f>
        <v>0</v>
      </c>
      <c r="K158" s="131" t="s">
        <v>1</v>
      </c>
      <c r="L158" s="29"/>
      <c r="M158" s="136" t="s">
        <v>1</v>
      </c>
      <c r="N158" s="137" t="s">
        <v>43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150</v>
      </c>
      <c r="AT158" s="140" t="s">
        <v>145</v>
      </c>
      <c r="AU158" s="140" t="s">
        <v>88</v>
      </c>
      <c r="AY158" s="14" t="s">
        <v>143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4" t="s">
        <v>86</v>
      </c>
      <c r="BK158" s="141">
        <f>ROUND(I158*H158,2)</f>
        <v>0</v>
      </c>
      <c r="BL158" s="14" t="s">
        <v>150</v>
      </c>
      <c r="BM158" s="140" t="s">
        <v>509</v>
      </c>
    </row>
    <row r="159" spans="2:47" s="1" customFormat="1" ht="19.5">
      <c r="B159" s="29"/>
      <c r="D159" s="142" t="s">
        <v>152</v>
      </c>
      <c r="F159" s="143" t="s">
        <v>168</v>
      </c>
      <c r="I159" s="144"/>
      <c r="L159" s="29"/>
      <c r="M159" s="145"/>
      <c r="T159" s="53"/>
      <c r="AT159" s="14" t="s">
        <v>152</v>
      </c>
      <c r="AU159" s="14" t="s">
        <v>88</v>
      </c>
    </row>
    <row r="160" spans="2:51" s="12" customFormat="1" ht="11.25">
      <c r="B160" s="146"/>
      <c r="D160" s="142" t="s">
        <v>154</v>
      </c>
      <c r="E160" s="147" t="s">
        <v>1</v>
      </c>
      <c r="F160" s="148" t="s">
        <v>532</v>
      </c>
      <c r="H160" s="149">
        <v>3</v>
      </c>
      <c r="I160" s="150"/>
      <c r="L160" s="146"/>
      <c r="M160" s="151"/>
      <c r="T160" s="152"/>
      <c r="AT160" s="147" t="s">
        <v>154</v>
      </c>
      <c r="AU160" s="147" t="s">
        <v>88</v>
      </c>
      <c r="AV160" s="12" t="s">
        <v>88</v>
      </c>
      <c r="AW160" s="12" t="s">
        <v>34</v>
      </c>
      <c r="AX160" s="12" t="s">
        <v>86</v>
      </c>
      <c r="AY160" s="147" t="s">
        <v>143</v>
      </c>
    </row>
    <row r="161" spans="2:65" s="1" customFormat="1" ht="37.9" customHeight="1">
      <c r="B161" s="29"/>
      <c r="C161" s="129" t="s">
        <v>217</v>
      </c>
      <c r="D161" s="129" t="s">
        <v>145</v>
      </c>
      <c r="E161" s="130" t="s">
        <v>239</v>
      </c>
      <c r="F161" s="131" t="s">
        <v>349</v>
      </c>
      <c r="G161" s="132" t="s">
        <v>148</v>
      </c>
      <c r="H161" s="133">
        <v>3</v>
      </c>
      <c r="I161" s="134"/>
      <c r="J161" s="135">
        <f>ROUND(I161*H161,2)</f>
        <v>0</v>
      </c>
      <c r="K161" s="131" t="s">
        <v>1</v>
      </c>
      <c r="L161" s="29"/>
      <c r="M161" s="136" t="s">
        <v>1</v>
      </c>
      <c r="N161" s="137" t="s">
        <v>43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150</v>
      </c>
      <c r="AT161" s="140" t="s">
        <v>145</v>
      </c>
      <c r="AU161" s="140" t="s">
        <v>88</v>
      </c>
      <c r="AY161" s="14" t="s">
        <v>143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4" t="s">
        <v>86</v>
      </c>
      <c r="BK161" s="141">
        <f>ROUND(I161*H161,2)</f>
        <v>0</v>
      </c>
      <c r="BL161" s="14" t="s">
        <v>150</v>
      </c>
      <c r="BM161" s="140" t="s">
        <v>512</v>
      </c>
    </row>
    <row r="162" spans="2:47" s="1" customFormat="1" ht="19.5">
      <c r="B162" s="29"/>
      <c r="D162" s="142" t="s">
        <v>152</v>
      </c>
      <c r="F162" s="143" t="s">
        <v>349</v>
      </c>
      <c r="I162" s="144"/>
      <c r="L162" s="29"/>
      <c r="M162" s="145"/>
      <c r="T162" s="53"/>
      <c r="AT162" s="14" t="s">
        <v>152</v>
      </c>
      <c r="AU162" s="14" t="s">
        <v>88</v>
      </c>
    </row>
    <row r="163" spans="2:51" s="12" customFormat="1" ht="11.25">
      <c r="B163" s="146"/>
      <c r="D163" s="142" t="s">
        <v>154</v>
      </c>
      <c r="E163" s="147" t="s">
        <v>1</v>
      </c>
      <c r="F163" s="148" t="s">
        <v>532</v>
      </c>
      <c r="H163" s="149">
        <v>3</v>
      </c>
      <c r="I163" s="150"/>
      <c r="L163" s="146"/>
      <c r="M163" s="151"/>
      <c r="T163" s="152"/>
      <c r="AT163" s="147" t="s">
        <v>154</v>
      </c>
      <c r="AU163" s="147" t="s">
        <v>88</v>
      </c>
      <c r="AV163" s="12" t="s">
        <v>88</v>
      </c>
      <c r="AW163" s="12" t="s">
        <v>34</v>
      </c>
      <c r="AX163" s="12" t="s">
        <v>86</v>
      </c>
      <c r="AY163" s="147" t="s">
        <v>143</v>
      </c>
    </row>
    <row r="164" spans="2:63" s="11" customFormat="1" ht="22.9" customHeight="1">
      <c r="B164" s="117"/>
      <c r="D164" s="118" t="s">
        <v>77</v>
      </c>
      <c r="E164" s="127" t="s">
        <v>169</v>
      </c>
      <c r="F164" s="127" t="s">
        <v>242</v>
      </c>
      <c r="I164" s="120"/>
      <c r="J164" s="128">
        <f>BK164</f>
        <v>0</v>
      </c>
      <c r="L164" s="117"/>
      <c r="M164" s="122"/>
      <c r="P164" s="123">
        <f>SUM(P165:P174)</f>
        <v>0</v>
      </c>
      <c r="R164" s="123">
        <f>SUM(R165:R174)</f>
        <v>10.15798764</v>
      </c>
      <c r="T164" s="124">
        <f>SUM(T165:T174)</f>
        <v>0</v>
      </c>
      <c r="AR164" s="118" t="s">
        <v>86</v>
      </c>
      <c r="AT164" s="125" t="s">
        <v>77</v>
      </c>
      <c r="AU164" s="125" t="s">
        <v>86</v>
      </c>
      <c r="AY164" s="118" t="s">
        <v>143</v>
      </c>
      <c r="BK164" s="126">
        <f>SUM(BK165:BK174)</f>
        <v>0</v>
      </c>
    </row>
    <row r="165" spans="2:65" s="1" customFormat="1" ht="21.75" customHeight="1">
      <c r="B165" s="29"/>
      <c r="C165" s="129" t="s">
        <v>223</v>
      </c>
      <c r="D165" s="129" t="s">
        <v>145</v>
      </c>
      <c r="E165" s="130" t="s">
        <v>244</v>
      </c>
      <c r="F165" s="131" t="s">
        <v>245</v>
      </c>
      <c r="G165" s="132" t="s">
        <v>172</v>
      </c>
      <c r="H165" s="133">
        <v>11.112</v>
      </c>
      <c r="I165" s="134"/>
      <c r="J165" s="135">
        <f>ROUND(I165*H165,2)</f>
        <v>0</v>
      </c>
      <c r="K165" s="131" t="s">
        <v>149</v>
      </c>
      <c r="L165" s="29"/>
      <c r="M165" s="136" t="s">
        <v>1</v>
      </c>
      <c r="N165" s="137" t="s">
        <v>43</v>
      </c>
      <c r="P165" s="138">
        <f>O165*H165</f>
        <v>0</v>
      </c>
      <c r="Q165" s="138">
        <v>0.69</v>
      </c>
      <c r="R165" s="138">
        <f>Q165*H165</f>
        <v>7.66728</v>
      </c>
      <c r="S165" s="138">
        <v>0</v>
      </c>
      <c r="T165" s="139">
        <f>S165*H165</f>
        <v>0</v>
      </c>
      <c r="AR165" s="140" t="s">
        <v>150</v>
      </c>
      <c r="AT165" s="140" t="s">
        <v>145</v>
      </c>
      <c r="AU165" s="140" t="s">
        <v>88</v>
      </c>
      <c r="AY165" s="14" t="s">
        <v>143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4" t="s">
        <v>86</v>
      </c>
      <c r="BK165" s="141">
        <f>ROUND(I165*H165,2)</f>
        <v>0</v>
      </c>
      <c r="BL165" s="14" t="s">
        <v>150</v>
      </c>
      <c r="BM165" s="140" t="s">
        <v>513</v>
      </c>
    </row>
    <row r="166" spans="2:47" s="1" customFormat="1" ht="19.5">
      <c r="B166" s="29"/>
      <c r="D166" s="142" t="s">
        <v>152</v>
      </c>
      <c r="F166" s="143" t="s">
        <v>247</v>
      </c>
      <c r="I166" s="144"/>
      <c r="L166" s="29"/>
      <c r="M166" s="145"/>
      <c r="T166" s="53"/>
      <c r="AT166" s="14" t="s">
        <v>152</v>
      </c>
      <c r="AU166" s="14" t="s">
        <v>88</v>
      </c>
    </row>
    <row r="167" spans="2:51" s="12" customFormat="1" ht="11.25">
      <c r="B167" s="146"/>
      <c r="D167" s="142" t="s">
        <v>154</v>
      </c>
      <c r="E167" s="147" t="s">
        <v>1</v>
      </c>
      <c r="F167" s="148" t="s">
        <v>533</v>
      </c>
      <c r="H167" s="149">
        <v>11.112</v>
      </c>
      <c r="I167" s="150"/>
      <c r="L167" s="146"/>
      <c r="M167" s="151"/>
      <c r="T167" s="152"/>
      <c r="AT167" s="147" t="s">
        <v>154</v>
      </c>
      <c r="AU167" s="147" t="s">
        <v>88</v>
      </c>
      <c r="AV167" s="12" t="s">
        <v>88</v>
      </c>
      <c r="AW167" s="12" t="s">
        <v>34</v>
      </c>
      <c r="AX167" s="12" t="s">
        <v>86</v>
      </c>
      <c r="AY167" s="147" t="s">
        <v>143</v>
      </c>
    </row>
    <row r="168" spans="2:65" s="1" customFormat="1" ht="24.2" customHeight="1">
      <c r="B168" s="29"/>
      <c r="C168" s="129" t="s">
        <v>8</v>
      </c>
      <c r="D168" s="129" t="s">
        <v>145</v>
      </c>
      <c r="E168" s="130" t="s">
        <v>250</v>
      </c>
      <c r="F168" s="131" t="s">
        <v>251</v>
      </c>
      <c r="G168" s="132" t="s">
        <v>172</v>
      </c>
      <c r="H168" s="133">
        <v>11.112</v>
      </c>
      <c r="I168" s="134"/>
      <c r="J168" s="135">
        <f>ROUND(I168*H168,2)</f>
        <v>0</v>
      </c>
      <c r="K168" s="131" t="s">
        <v>149</v>
      </c>
      <c r="L168" s="29"/>
      <c r="M168" s="136" t="s">
        <v>1</v>
      </c>
      <c r="N168" s="137" t="s">
        <v>43</v>
      </c>
      <c r="P168" s="138">
        <f>O168*H168</f>
        <v>0</v>
      </c>
      <c r="Q168" s="138">
        <v>0.08922</v>
      </c>
      <c r="R168" s="138">
        <f>Q168*H168</f>
        <v>0.99141264</v>
      </c>
      <c r="S168" s="138">
        <v>0</v>
      </c>
      <c r="T168" s="139">
        <f>S168*H168</f>
        <v>0</v>
      </c>
      <c r="AR168" s="140" t="s">
        <v>150</v>
      </c>
      <c r="AT168" s="140" t="s">
        <v>145</v>
      </c>
      <c r="AU168" s="140" t="s">
        <v>88</v>
      </c>
      <c r="AY168" s="14" t="s">
        <v>143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4" t="s">
        <v>86</v>
      </c>
      <c r="BK168" s="141">
        <f>ROUND(I168*H168,2)</f>
        <v>0</v>
      </c>
      <c r="BL168" s="14" t="s">
        <v>150</v>
      </c>
      <c r="BM168" s="140" t="s">
        <v>515</v>
      </c>
    </row>
    <row r="169" spans="2:47" s="1" customFormat="1" ht="48.75">
      <c r="B169" s="29"/>
      <c r="D169" s="142" t="s">
        <v>152</v>
      </c>
      <c r="F169" s="143" t="s">
        <v>253</v>
      </c>
      <c r="I169" s="144"/>
      <c r="L169" s="29"/>
      <c r="M169" s="145"/>
      <c r="T169" s="53"/>
      <c r="AT169" s="14" t="s">
        <v>152</v>
      </c>
      <c r="AU169" s="14" t="s">
        <v>88</v>
      </c>
    </row>
    <row r="170" spans="2:51" s="12" customFormat="1" ht="11.25">
      <c r="B170" s="146"/>
      <c r="D170" s="142" t="s">
        <v>154</v>
      </c>
      <c r="E170" s="147" t="s">
        <v>1</v>
      </c>
      <c r="F170" s="148" t="s">
        <v>533</v>
      </c>
      <c r="H170" s="149">
        <v>11.112</v>
      </c>
      <c r="I170" s="150"/>
      <c r="L170" s="146"/>
      <c r="M170" s="151"/>
      <c r="T170" s="152"/>
      <c r="AT170" s="147" t="s">
        <v>154</v>
      </c>
      <c r="AU170" s="147" t="s">
        <v>88</v>
      </c>
      <c r="AV170" s="12" t="s">
        <v>88</v>
      </c>
      <c r="AW170" s="12" t="s">
        <v>34</v>
      </c>
      <c r="AX170" s="12" t="s">
        <v>86</v>
      </c>
      <c r="AY170" s="147" t="s">
        <v>143</v>
      </c>
    </row>
    <row r="171" spans="2:65" s="1" customFormat="1" ht="21.75" customHeight="1">
      <c r="B171" s="29"/>
      <c r="C171" s="153" t="s">
        <v>234</v>
      </c>
      <c r="D171" s="153" t="s">
        <v>228</v>
      </c>
      <c r="E171" s="154" t="s">
        <v>254</v>
      </c>
      <c r="F171" s="155" t="s">
        <v>255</v>
      </c>
      <c r="G171" s="156" t="s">
        <v>172</v>
      </c>
      <c r="H171" s="157">
        <v>11.445</v>
      </c>
      <c r="I171" s="158"/>
      <c r="J171" s="159">
        <f>ROUND(I171*H171,2)</f>
        <v>0</v>
      </c>
      <c r="K171" s="155" t="s">
        <v>149</v>
      </c>
      <c r="L171" s="160"/>
      <c r="M171" s="161" t="s">
        <v>1</v>
      </c>
      <c r="N171" s="162" t="s">
        <v>43</v>
      </c>
      <c r="P171" s="138">
        <f>O171*H171</f>
        <v>0</v>
      </c>
      <c r="Q171" s="138">
        <v>0.131</v>
      </c>
      <c r="R171" s="138">
        <f>Q171*H171</f>
        <v>1.499295</v>
      </c>
      <c r="S171" s="138">
        <v>0</v>
      </c>
      <c r="T171" s="139">
        <f>S171*H171</f>
        <v>0</v>
      </c>
      <c r="AR171" s="140" t="s">
        <v>189</v>
      </c>
      <c r="AT171" s="140" t="s">
        <v>228</v>
      </c>
      <c r="AU171" s="140" t="s">
        <v>88</v>
      </c>
      <c r="AY171" s="14" t="s">
        <v>143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4" t="s">
        <v>86</v>
      </c>
      <c r="BK171" s="141">
        <f>ROUND(I171*H171,2)</f>
        <v>0</v>
      </c>
      <c r="BL171" s="14" t="s">
        <v>150</v>
      </c>
      <c r="BM171" s="140" t="s">
        <v>516</v>
      </c>
    </row>
    <row r="172" spans="2:47" s="1" customFormat="1" ht="11.25">
      <c r="B172" s="29"/>
      <c r="D172" s="142" t="s">
        <v>152</v>
      </c>
      <c r="F172" s="143" t="s">
        <v>255</v>
      </c>
      <c r="I172" s="144"/>
      <c r="L172" s="29"/>
      <c r="M172" s="145"/>
      <c r="T172" s="53"/>
      <c r="AT172" s="14" t="s">
        <v>152</v>
      </c>
      <c r="AU172" s="14" t="s">
        <v>88</v>
      </c>
    </row>
    <row r="173" spans="2:51" s="12" customFormat="1" ht="11.25">
      <c r="B173" s="146"/>
      <c r="D173" s="142" t="s">
        <v>154</v>
      </c>
      <c r="E173" s="147" t="s">
        <v>1</v>
      </c>
      <c r="F173" s="148" t="s">
        <v>533</v>
      </c>
      <c r="H173" s="149">
        <v>11.112</v>
      </c>
      <c r="I173" s="150"/>
      <c r="L173" s="146"/>
      <c r="M173" s="151"/>
      <c r="T173" s="152"/>
      <c r="AT173" s="147" t="s">
        <v>154</v>
      </c>
      <c r="AU173" s="147" t="s">
        <v>88</v>
      </c>
      <c r="AV173" s="12" t="s">
        <v>88</v>
      </c>
      <c r="AW173" s="12" t="s">
        <v>34</v>
      </c>
      <c r="AX173" s="12" t="s">
        <v>86</v>
      </c>
      <c r="AY173" s="147" t="s">
        <v>143</v>
      </c>
    </row>
    <row r="174" spans="2:51" s="12" customFormat="1" ht="11.25">
      <c r="B174" s="146"/>
      <c r="D174" s="142" t="s">
        <v>154</v>
      </c>
      <c r="F174" s="148" t="s">
        <v>534</v>
      </c>
      <c r="H174" s="149">
        <v>11.445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4</v>
      </c>
      <c r="AX174" s="12" t="s">
        <v>86</v>
      </c>
      <c r="AY174" s="147" t="s">
        <v>143</v>
      </c>
    </row>
    <row r="175" spans="2:63" s="11" customFormat="1" ht="22.9" customHeight="1">
      <c r="B175" s="117"/>
      <c r="D175" s="118" t="s">
        <v>77</v>
      </c>
      <c r="E175" s="127" t="s">
        <v>194</v>
      </c>
      <c r="F175" s="127" t="s">
        <v>258</v>
      </c>
      <c r="I175" s="120"/>
      <c r="J175" s="128">
        <f>BK175</f>
        <v>0</v>
      </c>
      <c r="L175" s="117"/>
      <c r="M175" s="122"/>
      <c r="P175" s="123">
        <f>SUM(P176:P185)</f>
        <v>0</v>
      </c>
      <c r="R175" s="123">
        <f>SUM(R176:R185)</f>
        <v>9.719646</v>
      </c>
      <c r="T175" s="124">
        <f>SUM(T176:T185)</f>
        <v>0</v>
      </c>
      <c r="AR175" s="118" t="s">
        <v>86</v>
      </c>
      <c r="AT175" s="125" t="s">
        <v>77</v>
      </c>
      <c r="AU175" s="125" t="s">
        <v>86</v>
      </c>
      <c r="AY175" s="118" t="s">
        <v>143</v>
      </c>
      <c r="BK175" s="126">
        <f>SUM(BK176:BK185)</f>
        <v>0</v>
      </c>
    </row>
    <row r="176" spans="2:65" s="1" customFormat="1" ht="33" customHeight="1">
      <c r="B176" s="29"/>
      <c r="C176" s="129" t="s">
        <v>238</v>
      </c>
      <c r="D176" s="129" t="s">
        <v>145</v>
      </c>
      <c r="E176" s="130" t="s">
        <v>259</v>
      </c>
      <c r="F176" s="131" t="s">
        <v>260</v>
      </c>
      <c r="G176" s="132" t="s">
        <v>261</v>
      </c>
      <c r="H176" s="133">
        <v>13.32</v>
      </c>
      <c r="I176" s="134"/>
      <c r="J176" s="135">
        <f>ROUND(I176*H176,2)</f>
        <v>0</v>
      </c>
      <c r="K176" s="131" t="s">
        <v>149</v>
      </c>
      <c r="L176" s="29"/>
      <c r="M176" s="136" t="s">
        <v>1</v>
      </c>
      <c r="N176" s="137" t="s">
        <v>43</v>
      </c>
      <c r="P176" s="138">
        <f>O176*H176</f>
        <v>0</v>
      </c>
      <c r="Q176" s="138">
        <v>0.1295</v>
      </c>
      <c r="R176" s="138">
        <f>Q176*H176</f>
        <v>1.7249400000000001</v>
      </c>
      <c r="S176" s="138">
        <v>0</v>
      </c>
      <c r="T176" s="139">
        <f>S176*H176</f>
        <v>0</v>
      </c>
      <c r="AR176" s="140" t="s">
        <v>150</v>
      </c>
      <c r="AT176" s="140" t="s">
        <v>145</v>
      </c>
      <c r="AU176" s="140" t="s">
        <v>88</v>
      </c>
      <c r="AY176" s="14" t="s">
        <v>143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4" t="s">
        <v>86</v>
      </c>
      <c r="BK176" s="141">
        <f>ROUND(I176*H176,2)</f>
        <v>0</v>
      </c>
      <c r="BL176" s="14" t="s">
        <v>150</v>
      </c>
      <c r="BM176" s="140" t="s">
        <v>518</v>
      </c>
    </row>
    <row r="177" spans="2:47" s="1" customFormat="1" ht="29.25">
      <c r="B177" s="29"/>
      <c r="D177" s="142" t="s">
        <v>152</v>
      </c>
      <c r="F177" s="143" t="s">
        <v>263</v>
      </c>
      <c r="I177" s="144"/>
      <c r="L177" s="29"/>
      <c r="M177" s="145"/>
      <c r="T177" s="53"/>
      <c r="AT177" s="14" t="s">
        <v>152</v>
      </c>
      <c r="AU177" s="14" t="s">
        <v>88</v>
      </c>
    </row>
    <row r="178" spans="2:51" s="12" customFormat="1" ht="11.25">
      <c r="B178" s="146"/>
      <c r="D178" s="142" t="s">
        <v>154</v>
      </c>
      <c r="E178" s="147" t="s">
        <v>1</v>
      </c>
      <c r="F178" s="148" t="s">
        <v>535</v>
      </c>
      <c r="H178" s="149">
        <v>13.32</v>
      </c>
      <c r="I178" s="150"/>
      <c r="L178" s="146"/>
      <c r="M178" s="151"/>
      <c r="T178" s="152"/>
      <c r="AT178" s="147" t="s">
        <v>154</v>
      </c>
      <c r="AU178" s="147" t="s">
        <v>88</v>
      </c>
      <c r="AV178" s="12" t="s">
        <v>88</v>
      </c>
      <c r="AW178" s="12" t="s">
        <v>34</v>
      </c>
      <c r="AX178" s="12" t="s">
        <v>86</v>
      </c>
      <c r="AY178" s="147" t="s">
        <v>143</v>
      </c>
    </row>
    <row r="179" spans="2:65" s="1" customFormat="1" ht="16.5" customHeight="1">
      <c r="B179" s="29"/>
      <c r="C179" s="153" t="s">
        <v>243</v>
      </c>
      <c r="D179" s="153" t="s">
        <v>228</v>
      </c>
      <c r="E179" s="154" t="s">
        <v>266</v>
      </c>
      <c r="F179" s="155" t="s">
        <v>267</v>
      </c>
      <c r="G179" s="156" t="s">
        <v>261</v>
      </c>
      <c r="H179" s="157">
        <v>13.586</v>
      </c>
      <c r="I179" s="158"/>
      <c r="J179" s="159">
        <f>ROUND(I179*H179,2)</f>
        <v>0</v>
      </c>
      <c r="K179" s="155" t="s">
        <v>149</v>
      </c>
      <c r="L179" s="160"/>
      <c r="M179" s="161" t="s">
        <v>1</v>
      </c>
      <c r="N179" s="162" t="s">
        <v>43</v>
      </c>
      <c r="P179" s="138">
        <f>O179*H179</f>
        <v>0</v>
      </c>
      <c r="Q179" s="138">
        <v>0.036</v>
      </c>
      <c r="R179" s="138">
        <f>Q179*H179</f>
        <v>0.489096</v>
      </c>
      <c r="S179" s="138">
        <v>0</v>
      </c>
      <c r="T179" s="139">
        <f>S179*H179</f>
        <v>0</v>
      </c>
      <c r="AR179" s="140" t="s">
        <v>268</v>
      </c>
      <c r="AT179" s="140" t="s">
        <v>228</v>
      </c>
      <c r="AU179" s="140" t="s">
        <v>88</v>
      </c>
      <c r="AY179" s="14" t="s">
        <v>143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4" t="s">
        <v>86</v>
      </c>
      <c r="BK179" s="141">
        <f>ROUND(I179*H179,2)</f>
        <v>0</v>
      </c>
      <c r="BL179" s="14" t="s">
        <v>268</v>
      </c>
      <c r="BM179" s="140" t="s">
        <v>520</v>
      </c>
    </row>
    <row r="180" spans="2:47" s="1" customFormat="1" ht="11.25">
      <c r="B180" s="29"/>
      <c r="D180" s="142" t="s">
        <v>152</v>
      </c>
      <c r="F180" s="143" t="s">
        <v>267</v>
      </c>
      <c r="I180" s="144"/>
      <c r="L180" s="29"/>
      <c r="M180" s="145"/>
      <c r="T180" s="53"/>
      <c r="AT180" s="14" t="s">
        <v>152</v>
      </c>
      <c r="AU180" s="14" t="s">
        <v>88</v>
      </c>
    </row>
    <row r="181" spans="2:51" s="12" customFormat="1" ht="11.25">
      <c r="B181" s="146"/>
      <c r="D181" s="142" t="s">
        <v>154</v>
      </c>
      <c r="E181" s="147" t="s">
        <v>1</v>
      </c>
      <c r="F181" s="148" t="s">
        <v>535</v>
      </c>
      <c r="H181" s="149">
        <v>13.32</v>
      </c>
      <c r="I181" s="150"/>
      <c r="L181" s="146"/>
      <c r="M181" s="151"/>
      <c r="T181" s="152"/>
      <c r="AT181" s="147" t="s">
        <v>154</v>
      </c>
      <c r="AU181" s="147" t="s">
        <v>88</v>
      </c>
      <c r="AV181" s="12" t="s">
        <v>88</v>
      </c>
      <c r="AW181" s="12" t="s">
        <v>34</v>
      </c>
      <c r="AX181" s="12" t="s">
        <v>86</v>
      </c>
      <c r="AY181" s="147" t="s">
        <v>143</v>
      </c>
    </row>
    <row r="182" spans="2:51" s="12" customFormat="1" ht="11.25">
      <c r="B182" s="146"/>
      <c r="D182" s="142" t="s">
        <v>154</v>
      </c>
      <c r="F182" s="148" t="s">
        <v>536</v>
      </c>
      <c r="H182" s="149">
        <v>13.586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4</v>
      </c>
      <c r="AX182" s="12" t="s">
        <v>86</v>
      </c>
      <c r="AY182" s="147" t="s">
        <v>143</v>
      </c>
    </row>
    <row r="183" spans="2:65" s="1" customFormat="1" ht="24.2" customHeight="1">
      <c r="B183" s="29"/>
      <c r="C183" s="129" t="s">
        <v>249</v>
      </c>
      <c r="D183" s="129" t="s">
        <v>145</v>
      </c>
      <c r="E183" s="130" t="s">
        <v>272</v>
      </c>
      <c r="F183" s="131" t="s">
        <v>273</v>
      </c>
      <c r="G183" s="132" t="s">
        <v>179</v>
      </c>
      <c r="H183" s="133">
        <v>3</v>
      </c>
      <c r="I183" s="134"/>
      <c r="J183" s="135">
        <f>ROUND(I183*H183,2)</f>
        <v>0</v>
      </c>
      <c r="K183" s="131" t="s">
        <v>149</v>
      </c>
      <c r="L183" s="29"/>
      <c r="M183" s="136" t="s">
        <v>1</v>
      </c>
      <c r="N183" s="137" t="s">
        <v>43</v>
      </c>
      <c r="P183" s="138">
        <f>O183*H183</f>
        <v>0</v>
      </c>
      <c r="Q183" s="138">
        <v>2.50187</v>
      </c>
      <c r="R183" s="138">
        <f>Q183*H183</f>
        <v>7.505609999999999</v>
      </c>
      <c r="S183" s="138">
        <v>0</v>
      </c>
      <c r="T183" s="139">
        <f>S183*H183</f>
        <v>0</v>
      </c>
      <c r="AR183" s="140" t="s">
        <v>150</v>
      </c>
      <c r="AT183" s="140" t="s">
        <v>145</v>
      </c>
      <c r="AU183" s="140" t="s">
        <v>88</v>
      </c>
      <c r="AY183" s="14" t="s">
        <v>143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4" t="s">
        <v>86</v>
      </c>
      <c r="BK183" s="141">
        <f>ROUND(I183*H183,2)</f>
        <v>0</v>
      </c>
      <c r="BL183" s="14" t="s">
        <v>150</v>
      </c>
      <c r="BM183" s="140" t="s">
        <v>522</v>
      </c>
    </row>
    <row r="184" spans="2:47" s="1" customFormat="1" ht="19.5">
      <c r="B184" s="29"/>
      <c r="D184" s="142" t="s">
        <v>152</v>
      </c>
      <c r="F184" s="143" t="s">
        <v>275</v>
      </c>
      <c r="I184" s="144"/>
      <c r="L184" s="29"/>
      <c r="M184" s="145"/>
      <c r="T184" s="53"/>
      <c r="AT184" s="14" t="s">
        <v>152</v>
      </c>
      <c r="AU184" s="14" t="s">
        <v>88</v>
      </c>
    </row>
    <row r="185" spans="2:51" s="12" customFormat="1" ht="11.25">
      <c r="B185" s="146"/>
      <c r="D185" s="142" t="s">
        <v>154</v>
      </c>
      <c r="E185" s="147" t="s">
        <v>1</v>
      </c>
      <c r="F185" s="148" t="s">
        <v>532</v>
      </c>
      <c r="H185" s="149">
        <v>3</v>
      </c>
      <c r="I185" s="150"/>
      <c r="L185" s="146"/>
      <c r="M185" s="151"/>
      <c r="T185" s="152"/>
      <c r="AT185" s="147" t="s">
        <v>154</v>
      </c>
      <c r="AU185" s="147" t="s">
        <v>88</v>
      </c>
      <c r="AV185" s="12" t="s">
        <v>88</v>
      </c>
      <c r="AW185" s="12" t="s">
        <v>34</v>
      </c>
      <c r="AX185" s="12" t="s">
        <v>86</v>
      </c>
      <c r="AY185" s="147" t="s">
        <v>143</v>
      </c>
    </row>
    <row r="186" spans="2:63" s="11" customFormat="1" ht="22.9" customHeight="1">
      <c r="B186" s="117"/>
      <c r="D186" s="118" t="s">
        <v>77</v>
      </c>
      <c r="E186" s="127" t="s">
        <v>276</v>
      </c>
      <c r="F186" s="127" t="s">
        <v>277</v>
      </c>
      <c r="I186" s="120"/>
      <c r="J186" s="128">
        <f>BK186</f>
        <v>0</v>
      </c>
      <c r="L186" s="117"/>
      <c r="M186" s="122"/>
      <c r="P186" s="123">
        <f>SUM(P187:P188)</f>
        <v>0</v>
      </c>
      <c r="R186" s="123">
        <f>SUM(R187:R188)</f>
        <v>0</v>
      </c>
      <c r="T186" s="124">
        <f>SUM(T187:T188)</f>
        <v>0</v>
      </c>
      <c r="AR186" s="118" t="s">
        <v>86</v>
      </c>
      <c r="AT186" s="125" t="s">
        <v>77</v>
      </c>
      <c r="AU186" s="125" t="s">
        <v>86</v>
      </c>
      <c r="AY186" s="118" t="s">
        <v>143</v>
      </c>
      <c r="BK186" s="126">
        <f>SUM(BK187:BK188)</f>
        <v>0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279</v>
      </c>
      <c r="F187" s="131" t="s">
        <v>280</v>
      </c>
      <c r="G187" s="132" t="s">
        <v>213</v>
      </c>
      <c r="H187" s="133">
        <v>19.389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0</v>
      </c>
      <c r="T187" s="139">
        <f>S187*H187</f>
        <v>0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523</v>
      </c>
    </row>
    <row r="188" spans="2:47" s="1" customFormat="1" ht="19.5">
      <c r="B188" s="29"/>
      <c r="D188" s="142" t="s">
        <v>152</v>
      </c>
      <c r="F188" s="143" t="s">
        <v>282</v>
      </c>
      <c r="I188" s="144"/>
      <c r="L188" s="29"/>
      <c r="M188" s="163"/>
      <c r="N188" s="164"/>
      <c r="O188" s="164"/>
      <c r="P188" s="164"/>
      <c r="Q188" s="164"/>
      <c r="R188" s="164"/>
      <c r="S188" s="164"/>
      <c r="T188" s="165"/>
      <c r="AT188" s="14" t="s">
        <v>152</v>
      </c>
      <c r="AU188" s="14" t="s">
        <v>88</v>
      </c>
    </row>
    <row r="189" spans="2:12" s="1" customFormat="1" ht="6.95" customHeight="1"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29"/>
    </row>
  </sheetData>
  <sheetProtection algorithmName="SHA-512" hashValue="1tLN5U+UDjFxCA36HTK7ZawbylF7bwUUnTcQgW09Vd3tQBXT7xN7egWfk6zQF16/uPrHmWElX5T1/iC0g7sBSw==" saltValue="i3ylPVL4eKy5jOqTfIJ2sp5VitQZL4oSgp0jk1Me0xclSAosaUePd+nNh2GFtw+l/p+T++NM1Glp28XBCwRCLw==" spinCount="100000" sheet="1" objects="1" scenarios="1" formatColumns="0" formatRows="0" autoFilter="0"/>
  <autoFilter ref="C120:K18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157"/>
  <sheetViews>
    <sheetView showGridLines="0" workbookViewId="0" topLeftCell="A134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114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537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ROUND((SUM(BE121:BE156)),2)</f>
        <v>0</v>
      </c>
      <c r="I33" s="89">
        <v>0.21</v>
      </c>
      <c r="J33" s="88">
        <f>ROUND(((SUM(BE121:BE156))*I33),2)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ROUND((SUM(BF121:BF156)),2)</f>
        <v>0</v>
      </c>
      <c r="I34" s="89">
        <v>0.15</v>
      </c>
      <c r="J34" s="88">
        <f>ROUND(((SUM(BF121:BF156))*I34),2)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ROUND((SUM(BG121:BG156)),2)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ROUND((SUM(BH121:BH156)),2)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ROUND((SUM(BI121:BI156)),2)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VRN - Vedlejší rozpočtové náklady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J121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537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9" customHeight="1">
      <c r="B98" s="105"/>
      <c r="D98" s="106" t="s">
        <v>538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9" customHeight="1">
      <c r="B99" s="105"/>
      <c r="D99" s="106" t="s">
        <v>539</v>
      </c>
      <c r="E99" s="107"/>
      <c r="F99" s="107"/>
      <c r="G99" s="107"/>
      <c r="H99" s="107"/>
      <c r="I99" s="107"/>
      <c r="J99" s="108">
        <f>J139</f>
        <v>0</v>
      </c>
      <c r="L99" s="105"/>
    </row>
    <row r="100" spans="2:12" s="9" customFormat="1" ht="19.9" customHeight="1">
      <c r="B100" s="105"/>
      <c r="D100" s="106" t="s">
        <v>540</v>
      </c>
      <c r="E100" s="107"/>
      <c r="F100" s="107"/>
      <c r="G100" s="107"/>
      <c r="H100" s="107"/>
      <c r="I100" s="107"/>
      <c r="J100" s="108">
        <f>J143</f>
        <v>0</v>
      </c>
      <c r="L100" s="105"/>
    </row>
    <row r="101" spans="2:12" s="9" customFormat="1" ht="19.9" customHeight="1">
      <c r="B101" s="105"/>
      <c r="D101" s="106" t="s">
        <v>541</v>
      </c>
      <c r="E101" s="107"/>
      <c r="F101" s="107"/>
      <c r="G101" s="107"/>
      <c r="H101" s="107"/>
      <c r="I101" s="107"/>
      <c r="J101" s="108">
        <f>J150</f>
        <v>0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18" t="s">
        <v>128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4" t="s">
        <v>16</v>
      </c>
      <c r="L110" s="29"/>
    </row>
    <row r="111" spans="2:12" s="1" customFormat="1" ht="16.5" customHeight="1">
      <c r="B111" s="29"/>
      <c r="E111" s="207" t="str">
        <f>E7</f>
        <v>Polopodzemní kontejnery - Český Brod</v>
      </c>
      <c r="F111" s="208"/>
      <c r="G111" s="208"/>
      <c r="H111" s="208"/>
      <c r="L111" s="29"/>
    </row>
    <row r="112" spans="2:12" s="1" customFormat="1" ht="12" customHeight="1">
      <c r="B112" s="29"/>
      <c r="C112" s="24" t="s">
        <v>116</v>
      </c>
      <c r="L112" s="29"/>
    </row>
    <row r="113" spans="2:12" s="1" customFormat="1" ht="16.5" customHeight="1">
      <c r="B113" s="29"/>
      <c r="E113" s="173" t="str">
        <f>E9</f>
        <v>VRN - Vedlejší rozpočtové náklady</v>
      </c>
      <c r="F113" s="209"/>
      <c r="G113" s="209"/>
      <c r="H113" s="209"/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4" t="s">
        <v>20</v>
      </c>
      <c r="F115" s="22" t="str">
        <f>F12</f>
        <v>Český Brod</v>
      </c>
      <c r="I115" s="24" t="s">
        <v>22</v>
      </c>
      <c r="J115" s="49" t="str">
        <f>IF(J12="","",J12)</f>
        <v>17. 10. 2023</v>
      </c>
      <c r="L115" s="29"/>
    </row>
    <row r="116" spans="2:12" s="1" customFormat="1" ht="6.95" customHeight="1">
      <c r="B116" s="29"/>
      <c r="L116" s="29"/>
    </row>
    <row r="117" spans="2:12" s="1" customFormat="1" ht="40.15" customHeight="1">
      <c r="B117" s="29"/>
      <c r="C117" s="24" t="s">
        <v>24</v>
      </c>
      <c r="F117" s="22" t="str">
        <f>E15</f>
        <v xml:space="preserve">Město Český Brod, Náměstí Husovo 70, 282 01 Český </v>
      </c>
      <c r="I117" s="24" t="s">
        <v>31</v>
      </c>
      <c r="J117" s="27" t="str">
        <f>E21</f>
        <v>LNConsult s.r.o., U hřiště 250, 250 83 Škvorec</v>
      </c>
      <c r="L117" s="29"/>
    </row>
    <row r="118" spans="2:12" s="1" customFormat="1" ht="15.2" customHeight="1">
      <c r="B118" s="29"/>
      <c r="C118" s="24" t="s">
        <v>29</v>
      </c>
      <c r="F118" s="22" t="str">
        <f>IF(E18="","",E18)</f>
        <v>Vyplň údaj</v>
      </c>
      <c r="I118" s="24" t="s">
        <v>35</v>
      </c>
      <c r="J118" s="27" t="str">
        <f>E24</f>
        <v xml:space="preserve"> </v>
      </c>
      <c r="L118" s="29"/>
    </row>
    <row r="119" spans="2:12" s="1" customFormat="1" ht="10.35" customHeight="1">
      <c r="B119" s="29"/>
      <c r="L119" s="29"/>
    </row>
    <row r="120" spans="2:20" s="10" customFormat="1" ht="29.25" customHeight="1">
      <c r="B120" s="109"/>
      <c r="C120" s="110" t="s">
        <v>129</v>
      </c>
      <c r="D120" s="111" t="s">
        <v>63</v>
      </c>
      <c r="E120" s="111" t="s">
        <v>59</v>
      </c>
      <c r="F120" s="111" t="s">
        <v>60</v>
      </c>
      <c r="G120" s="111" t="s">
        <v>130</v>
      </c>
      <c r="H120" s="111" t="s">
        <v>131</v>
      </c>
      <c r="I120" s="111" t="s">
        <v>132</v>
      </c>
      <c r="J120" s="111" t="s">
        <v>120</v>
      </c>
      <c r="K120" s="112" t="s">
        <v>133</v>
      </c>
      <c r="L120" s="109"/>
      <c r="M120" s="56" t="s">
        <v>1</v>
      </c>
      <c r="N120" s="57" t="s">
        <v>42</v>
      </c>
      <c r="O120" s="57" t="s">
        <v>134</v>
      </c>
      <c r="P120" s="57" t="s">
        <v>135</v>
      </c>
      <c r="Q120" s="57" t="s">
        <v>136</v>
      </c>
      <c r="R120" s="57" t="s">
        <v>137</v>
      </c>
      <c r="S120" s="57" t="s">
        <v>138</v>
      </c>
      <c r="T120" s="58" t="s">
        <v>139</v>
      </c>
    </row>
    <row r="121" spans="2:63" s="1" customFormat="1" ht="22.9" customHeight="1">
      <c r="B121" s="29"/>
      <c r="C121" s="61" t="s">
        <v>140</v>
      </c>
      <c r="J121" s="113">
        <f>BK121</f>
        <v>0</v>
      </c>
      <c r="L121" s="29"/>
      <c r="M121" s="59"/>
      <c r="N121" s="50"/>
      <c r="O121" s="50"/>
      <c r="P121" s="114">
        <f>P122</f>
        <v>0</v>
      </c>
      <c r="Q121" s="50"/>
      <c r="R121" s="114">
        <f>R122</f>
        <v>0</v>
      </c>
      <c r="S121" s="50"/>
      <c r="T121" s="115">
        <f>T122</f>
        <v>0</v>
      </c>
      <c r="AT121" s="14" t="s">
        <v>77</v>
      </c>
      <c r="AU121" s="14" t="s">
        <v>122</v>
      </c>
      <c r="BK121" s="116">
        <f>BK122</f>
        <v>0</v>
      </c>
    </row>
    <row r="122" spans="2:63" s="11" customFormat="1" ht="25.9" customHeight="1">
      <c r="B122" s="117"/>
      <c r="D122" s="118" t="s">
        <v>77</v>
      </c>
      <c r="E122" s="119" t="s">
        <v>112</v>
      </c>
      <c r="F122" s="119" t="s">
        <v>113</v>
      </c>
      <c r="I122" s="120"/>
      <c r="J122" s="121">
        <f>BK122</f>
        <v>0</v>
      </c>
      <c r="L122" s="117"/>
      <c r="M122" s="122"/>
      <c r="P122" s="123">
        <f>P123+P139+P143+P150</f>
        <v>0</v>
      </c>
      <c r="R122" s="123">
        <f>R123+R139+R143+R150</f>
        <v>0</v>
      </c>
      <c r="T122" s="124">
        <f>T123+T139+T143+T150</f>
        <v>0</v>
      </c>
      <c r="AR122" s="118" t="s">
        <v>169</v>
      </c>
      <c r="AT122" s="125" t="s">
        <v>77</v>
      </c>
      <c r="AU122" s="125" t="s">
        <v>78</v>
      </c>
      <c r="AY122" s="118" t="s">
        <v>143</v>
      </c>
      <c r="BK122" s="126">
        <f>BK123+BK139+BK143+BK150</f>
        <v>0</v>
      </c>
    </row>
    <row r="123" spans="2:63" s="11" customFormat="1" ht="22.9" customHeight="1">
      <c r="B123" s="117"/>
      <c r="D123" s="118" t="s">
        <v>77</v>
      </c>
      <c r="E123" s="127" t="s">
        <v>542</v>
      </c>
      <c r="F123" s="127" t="s">
        <v>543</v>
      </c>
      <c r="I123" s="120"/>
      <c r="J123" s="128">
        <f>BK123</f>
        <v>0</v>
      </c>
      <c r="L123" s="117"/>
      <c r="M123" s="122"/>
      <c r="P123" s="123">
        <f>SUM(P124:P138)</f>
        <v>0</v>
      </c>
      <c r="R123" s="123">
        <f>SUM(R124:R138)</f>
        <v>0</v>
      </c>
      <c r="T123" s="124">
        <f>SUM(T124:T138)</f>
        <v>0</v>
      </c>
      <c r="AR123" s="118" t="s">
        <v>169</v>
      </c>
      <c r="AT123" s="125" t="s">
        <v>77</v>
      </c>
      <c r="AU123" s="125" t="s">
        <v>86</v>
      </c>
      <c r="AY123" s="118" t="s">
        <v>143</v>
      </c>
      <c r="BK123" s="126">
        <f>SUM(BK124:BK138)</f>
        <v>0</v>
      </c>
    </row>
    <row r="124" spans="2:65" s="1" customFormat="1" ht="16.5" customHeight="1">
      <c r="B124" s="29"/>
      <c r="C124" s="129" t="s">
        <v>86</v>
      </c>
      <c r="D124" s="129" t="s">
        <v>145</v>
      </c>
      <c r="E124" s="130" t="s">
        <v>544</v>
      </c>
      <c r="F124" s="131" t="s">
        <v>545</v>
      </c>
      <c r="G124" s="132" t="s">
        <v>546</v>
      </c>
      <c r="H124" s="133">
        <v>6</v>
      </c>
      <c r="I124" s="134"/>
      <c r="J124" s="135">
        <f>ROUND(I124*H124,2)</f>
        <v>0</v>
      </c>
      <c r="K124" s="131" t="s">
        <v>547</v>
      </c>
      <c r="L124" s="29"/>
      <c r="M124" s="136" t="s">
        <v>1</v>
      </c>
      <c r="N124" s="137" t="s">
        <v>43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548</v>
      </c>
      <c r="AT124" s="140" t="s">
        <v>145</v>
      </c>
      <c r="AU124" s="140" t="s">
        <v>88</v>
      </c>
      <c r="AY124" s="14" t="s">
        <v>143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4" t="s">
        <v>86</v>
      </c>
      <c r="BK124" s="141">
        <f>ROUND(I124*H124,2)</f>
        <v>0</v>
      </c>
      <c r="BL124" s="14" t="s">
        <v>548</v>
      </c>
      <c r="BM124" s="140" t="s">
        <v>549</v>
      </c>
    </row>
    <row r="125" spans="2:47" s="1" customFormat="1" ht="11.25">
      <c r="B125" s="29"/>
      <c r="D125" s="142" t="s">
        <v>152</v>
      </c>
      <c r="F125" s="143" t="s">
        <v>545</v>
      </c>
      <c r="I125" s="144"/>
      <c r="L125" s="29"/>
      <c r="M125" s="145"/>
      <c r="T125" s="53"/>
      <c r="AT125" s="14" t="s">
        <v>152</v>
      </c>
      <c r="AU125" s="14" t="s">
        <v>88</v>
      </c>
    </row>
    <row r="126" spans="2:51" s="12" customFormat="1" ht="11.25">
      <c r="B126" s="146"/>
      <c r="D126" s="142" t="s">
        <v>154</v>
      </c>
      <c r="E126" s="147" t="s">
        <v>1</v>
      </c>
      <c r="F126" s="148" t="s">
        <v>176</v>
      </c>
      <c r="H126" s="149">
        <v>6</v>
      </c>
      <c r="I126" s="150"/>
      <c r="L126" s="146"/>
      <c r="M126" s="151"/>
      <c r="T126" s="152"/>
      <c r="AT126" s="147" t="s">
        <v>154</v>
      </c>
      <c r="AU126" s="147" t="s">
        <v>88</v>
      </c>
      <c r="AV126" s="12" t="s">
        <v>88</v>
      </c>
      <c r="AW126" s="12" t="s">
        <v>34</v>
      </c>
      <c r="AX126" s="12" t="s">
        <v>86</v>
      </c>
      <c r="AY126" s="147" t="s">
        <v>143</v>
      </c>
    </row>
    <row r="127" spans="2:65" s="1" customFormat="1" ht="24.2" customHeight="1">
      <c r="B127" s="29"/>
      <c r="C127" s="129" t="s">
        <v>88</v>
      </c>
      <c r="D127" s="129" t="s">
        <v>145</v>
      </c>
      <c r="E127" s="130" t="s">
        <v>550</v>
      </c>
      <c r="F127" s="131" t="s">
        <v>551</v>
      </c>
      <c r="G127" s="132" t="s">
        <v>546</v>
      </c>
      <c r="H127" s="133">
        <v>6</v>
      </c>
      <c r="I127" s="134"/>
      <c r="J127" s="135">
        <f>ROUND(I127*H127,2)</f>
        <v>0</v>
      </c>
      <c r="K127" s="131" t="s">
        <v>547</v>
      </c>
      <c r="L127" s="29"/>
      <c r="M127" s="136" t="s">
        <v>1</v>
      </c>
      <c r="N127" s="137" t="s">
        <v>43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548</v>
      </c>
      <c r="AT127" s="140" t="s">
        <v>145</v>
      </c>
      <c r="AU127" s="140" t="s">
        <v>88</v>
      </c>
      <c r="AY127" s="14" t="s">
        <v>143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86</v>
      </c>
      <c r="BK127" s="141">
        <f>ROUND(I127*H127,2)</f>
        <v>0</v>
      </c>
      <c r="BL127" s="14" t="s">
        <v>548</v>
      </c>
      <c r="BM127" s="140" t="s">
        <v>552</v>
      </c>
    </row>
    <row r="128" spans="2:47" s="1" customFormat="1" ht="11.25">
      <c r="B128" s="29"/>
      <c r="D128" s="142" t="s">
        <v>152</v>
      </c>
      <c r="F128" s="143" t="s">
        <v>553</v>
      </c>
      <c r="I128" s="144"/>
      <c r="L128" s="29"/>
      <c r="M128" s="145"/>
      <c r="T128" s="53"/>
      <c r="AT128" s="14" t="s">
        <v>152</v>
      </c>
      <c r="AU128" s="14" t="s">
        <v>88</v>
      </c>
    </row>
    <row r="129" spans="2:51" s="12" customFormat="1" ht="11.25">
      <c r="B129" s="146"/>
      <c r="D129" s="142" t="s">
        <v>154</v>
      </c>
      <c r="E129" s="147" t="s">
        <v>1</v>
      </c>
      <c r="F129" s="148" t="s">
        <v>176</v>
      </c>
      <c r="H129" s="149">
        <v>6</v>
      </c>
      <c r="I129" s="150"/>
      <c r="L129" s="146"/>
      <c r="M129" s="151"/>
      <c r="T129" s="152"/>
      <c r="AT129" s="147" t="s">
        <v>154</v>
      </c>
      <c r="AU129" s="147" t="s">
        <v>88</v>
      </c>
      <c r="AV129" s="12" t="s">
        <v>88</v>
      </c>
      <c r="AW129" s="12" t="s">
        <v>34</v>
      </c>
      <c r="AX129" s="12" t="s">
        <v>86</v>
      </c>
      <c r="AY129" s="147" t="s">
        <v>143</v>
      </c>
    </row>
    <row r="130" spans="2:65" s="1" customFormat="1" ht="16.5" customHeight="1">
      <c r="B130" s="29"/>
      <c r="C130" s="129" t="s">
        <v>160</v>
      </c>
      <c r="D130" s="129" t="s">
        <v>145</v>
      </c>
      <c r="E130" s="130" t="s">
        <v>554</v>
      </c>
      <c r="F130" s="131" t="s">
        <v>555</v>
      </c>
      <c r="G130" s="132" t="s">
        <v>556</v>
      </c>
      <c r="H130" s="133">
        <v>24</v>
      </c>
      <c r="I130" s="134"/>
      <c r="J130" s="135">
        <f>ROUND(I130*H130,2)</f>
        <v>0</v>
      </c>
      <c r="K130" s="131" t="s">
        <v>547</v>
      </c>
      <c r="L130" s="29"/>
      <c r="M130" s="136" t="s">
        <v>1</v>
      </c>
      <c r="N130" s="137" t="s">
        <v>43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548</v>
      </c>
      <c r="AT130" s="140" t="s">
        <v>145</v>
      </c>
      <c r="AU130" s="140" t="s">
        <v>88</v>
      </c>
      <c r="AY130" s="14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86</v>
      </c>
      <c r="BK130" s="141">
        <f>ROUND(I130*H130,2)</f>
        <v>0</v>
      </c>
      <c r="BL130" s="14" t="s">
        <v>548</v>
      </c>
      <c r="BM130" s="140" t="s">
        <v>557</v>
      </c>
    </row>
    <row r="131" spans="2:47" s="1" customFormat="1" ht="11.25">
      <c r="B131" s="29"/>
      <c r="D131" s="142" t="s">
        <v>152</v>
      </c>
      <c r="F131" s="143" t="s">
        <v>555</v>
      </c>
      <c r="I131" s="144"/>
      <c r="L131" s="29"/>
      <c r="M131" s="145"/>
      <c r="T131" s="53"/>
      <c r="AT131" s="14" t="s">
        <v>152</v>
      </c>
      <c r="AU131" s="14" t="s">
        <v>88</v>
      </c>
    </row>
    <row r="132" spans="2:51" s="12" customFormat="1" ht="11.25">
      <c r="B132" s="146"/>
      <c r="D132" s="142" t="s">
        <v>154</v>
      </c>
      <c r="E132" s="147" t="s">
        <v>1</v>
      </c>
      <c r="F132" s="148" t="s">
        <v>558</v>
      </c>
      <c r="H132" s="149">
        <v>24</v>
      </c>
      <c r="I132" s="150"/>
      <c r="L132" s="146"/>
      <c r="M132" s="151"/>
      <c r="T132" s="152"/>
      <c r="AT132" s="147" t="s">
        <v>154</v>
      </c>
      <c r="AU132" s="147" t="s">
        <v>88</v>
      </c>
      <c r="AV132" s="12" t="s">
        <v>88</v>
      </c>
      <c r="AW132" s="12" t="s">
        <v>34</v>
      </c>
      <c r="AX132" s="12" t="s">
        <v>86</v>
      </c>
      <c r="AY132" s="147" t="s">
        <v>143</v>
      </c>
    </row>
    <row r="133" spans="2:65" s="1" customFormat="1" ht="16.5" customHeight="1">
      <c r="B133" s="29"/>
      <c r="C133" s="129" t="s">
        <v>169</v>
      </c>
      <c r="D133" s="129" t="s">
        <v>145</v>
      </c>
      <c r="E133" s="130" t="s">
        <v>559</v>
      </c>
      <c r="F133" s="131" t="s">
        <v>560</v>
      </c>
      <c r="G133" s="132" t="s">
        <v>546</v>
      </c>
      <c r="H133" s="133">
        <v>6</v>
      </c>
      <c r="I133" s="134"/>
      <c r="J133" s="135">
        <f>ROUND(I133*H133,2)</f>
        <v>0</v>
      </c>
      <c r="K133" s="131" t="s">
        <v>547</v>
      </c>
      <c r="L133" s="29"/>
      <c r="M133" s="136" t="s">
        <v>1</v>
      </c>
      <c r="N133" s="137" t="s">
        <v>43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548</v>
      </c>
      <c r="AT133" s="140" t="s">
        <v>145</v>
      </c>
      <c r="AU133" s="140" t="s">
        <v>88</v>
      </c>
      <c r="AY133" s="14" t="s">
        <v>143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86</v>
      </c>
      <c r="BK133" s="141">
        <f>ROUND(I133*H133,2)</f>
        <v>0</v>
      </c>
      <c r="BL133" s="14" t="s">
        <v>548</v>
      </c>
      <c r="BM133" s="140" t="s">
        <v>561</v>
      </c>
    </row>
    <row r="134" spans="2:47" s="1" customFormat="1" ht="11.25">
      <c r="B134" s="29"/>
      <c r="D134" s="142" t="s">
        <v>152</v>
      </c>
      <c r="F134" s="143" t="s">
        <v>560</v>
      </c>
      <c r="I134" s="144"/>
      <c r="L134" s="29"/>
      <c r="M134" s="145"/>
      <c r="T134" s="53"/>
      <c r="AT134" s="14" t="s">
        <v>152</v>
      </c>
      <c r="AU134" s="14" t="s">
        <v>88</v>
      </c>
    </row>
    <row r="135" spans="2:51" s="12" customFormat="1" ht="11.25">
      <c r="B135" s="146"/>
      <c r="D135" s="142" t="s">
        <v>154</v>
      </c>
      <c r="E135" s="147" t="s">
        <v>1</v>
      </c>
      <c r="F135" s="148" t="s">
        <v>176</v>
      </c>
      <c r="H135" s="149">
        <v>6</v>
      </c>
      <c r="I135" s="150"/>
      <c r="L135" s="146"/>
      <c r="M135" s="151"/>
      <c r="T135" s="152"/>
      <c r="AT135" s="147" t="s">
        <v>154</v>
      </c>
      <c r="AU135" s="147" t="s">
        <v>88</v>
      </c>
      <c r="AV135" s="12" t="s">
        <v>88</v>
      </c>
      <c r="AW135" s="12" t="s">
        <v>34</v>
      </c>
      <c r="AX135" s="12" t="s">
        <v>86</v>
      </c>
      <c r="AY135" s="147" t="s">
        <v>143</v>
      </c>
    </row>
    <row r="136" spans="2:65" s="1" customFormat="1" ht="16.5" customHeight="1">
      <c r="B136" s="29"/>
      <c r="C136" s="129" t="s">
        <v>176</v>
      </c>
      <c r="D136" s="129" t="s">
        <v>145</v>
      </c>
      <c r="E136" s="130" t="s">
        <v>562</v>
      </c>
      <c r="F136" s="131" t="s">
        <v>563</v>
      </c>
      <c r="G136" s="132" t="s">
        <v>546</v>
      </c>
      <c r="H136" s="133">
        <v>6</v>
      </c>
      <c r="I136" s="134"/>
      <c r="J136" s="135">
        <f>ROUND(I136*H136,2)</f>
        <v>0</v>
      </c>
      <c r="K136" s="131" t="s">
        <v>547</v>
      </c>
      <c r="L136" s="29"/>
      <c r="M136" s="136" t="s">
        <v>1</v>
      </c>
      <c r="N136" s="137" t="s">
        <v>43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548</v>
      </c>
      <c r="AT136" s="140" t="s">
        <v>145</v>
      </c>
      <c r="AU136" s="140" t="s">
        <v>88</v>
      </c>
      <c r="AY136" s="14" t="s">
        <v>143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86</v>
      </c>
      <c r="BK136" s="141">
        <f>ROUND(I136*H136,2)</f>
        <v>0</v>
      </c>
      <c r="BL136" s="14" t="s">
        <v>548</v>
      </c>
      <c r="BM136" s="140" t="s">
        <v>564</v>
      </c>
    </row>
    <row r="137" spans="2:47" s="1" customFormat="1" ht="11.25">
      <c r="B137" s="29"/>
      <c r="D137" s="142" t="s">
        <v>152</v>
      </c>
      <c r="F137" s="143" t="s">
        <v>563</v>
      </c>
      <c r="I137" s="144"/>
      <c r="L137" s="29"/>
      <c r="M137" s="145"/>
      <c r="T137" s="53"/>
      <c r="AT137" s="14" t="s">
        <v>152</v>
      </c>
      <c r="AU137" s="14" t="s">
        <v>88</v>
      </c>
    </row>
    <row r="138" spans="2:51" s="12" customFormat="1" ht="11.25">
      <c r="B138" s="146"/>
      <c r="D138" s="142" t="s">
        <v>154</v>
      </c>
      <c r="E138" s="147" t="s">
        <v>1</v>
      </c>
      <c r="F138" s="148" t="s">
        <v>176</v>
      </c>
      <c r="H138" s="149">
        <v>6</v>
      </c>
      <c r="I138" s="150"/>
      <c r="L138" s="146"/>
      <c r="M138" s="151"/>
      <c r="T138" s="152"/>
      <c r="AT138" s="147" t="s">
        <v>154</v>
      </c>
      <c r="AU138" s="147" t="s">
        <v>88</v>
      </c>
      <c r="AV138" s="12" t="s">
        <v>88</v>
      </c>
      <c r="AW138" s="12" t="s">
        <v>34</v>
      </c>
      <c r="AX138" s="12" t="s">
        <v>86</v>
      </c>
      <c r="AY138" s="147" t="s">
        <v>143</v>
      </c>
    </row>
    <row r="139" spans="2:63" s="11" customFormat="1" ht="22.9" customHeight="1">
      <c r="B139" s="117"/>
      <c r="D139" s="118" t="s">
        <v>77</v>
      </c>
      <c r="E139" s="127" t="s">
        <v>565</v>
      </c>
      <c r="F139" s="127" t="s">
        <v>566</v>
      </c>
      <c r="I139" s="120"/>
      <c r="J139" s="128">
        <f>BK139</f>
        <v>0</v>
      </c>
      <c r="L139" s="117"/>
      <c r="M139" s="122"/>
      <c r="P139" s="123">
        <f>SUM(P140:P142)</f>
        <v>0</v>
      </c>
      <c r="R139" s="123">
        <f>SUM(R140:R142)</f>
        <v>0</v>
      </c>
      <c r="T139" s="124">
        <f>SUM(T140:T142)</f>
        <v>0</v>
      </c>
      <c r="AR139" s="118" t="s">
        <v>169</v>
      </c>
      <c r="AT139" s="125" t="s">
        <v>77</v>
      </c>
      <c r="AU139" s="125" t="s">
        <v>86</v>
      </c>
      <c r="AY139" s="118" t="s">
        <v>143</v>
      </c>
      <c r="BK139" s="126">
        <f>SUM(BK140:BK142)</f>
        <v>0</v>
      </c>
    </row>
    <row r="140" spans="2:65" s="1" customFormat="1" ht="24.2" customHeight="1">
      <c r="B140" s="29"/>
      <c r="C140" s="129" t="s">
        <v>183</v>
      </c>
      <c r="D140" s="129" t="s">
        <v>145</v>
      </c>
      <c r="E140" s="130" t="s">
        <v>567</v>
      </c>
      <c r="F140" s="131" t="s">
        <v>568</v>
      </c>
      <c r="G140" s="132" t="s">
        <v>546</v>
      </c>
      <c r="H140" s="133">
        <v>1</v>
      </c>
      <c r="I140" s="134"/>
      <c r="J140" s="135">
        <f>ROUND(I140*H140,2)</f>
        <v>0</v>
      </c>
      <c r="K140" s="131" t="s">
        <v>547</v>
      </c>
      <c r="L140" s="29"/>
      <c r="M140" s="136" t="s">
        <v>1</v>
      </c>
      <c r="N140" s="137" t="s">
        <v>43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548</v>
      </c>
      <c r="AT140" s="140" t="s">
        <v>145</v>
      </c>
      <c r="AU140" s="140" t="s">
        <v>88</v>
      </c>
      <c r="AY140" s="14" t="s">
        <v>143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86</v>
      </c>
      <c r="BK140" s="141">
        <f>ROUND(I140*H140,2)</f>
        <v>0</v>
      </c>
      <c r="BL140" s="14" t="s">
        <v>548</v>
      </c>
      <c r="BM140" s="140" t="s">
        <v>569</v>
      </c>
    </row>
    <row r="141" spans="2:47" s="1" customFormat="1" ht="11.25">
      <c r="B141" s="29"/>
      <c r="D141" s="142" t="s">
        <v>152</v>
      </c>
      <c r="F141" s="143" t="s">
        <v>570</v>
      </c>
      <c r="I141" s="144"/>
      <c r="L141" s="29"/>
      <c r="M141" s="145"/>
      <c r="T141" s="53"/>
      <c r="AT141" s="14" t="s">
        <v>152</v>
      </c>
      <c r="AU141" s="14" t="s">
        <v>88</v>
      </c>
    </row>
    <row r="142" spans="2:51" s="12" customFormat="1" ht="11.25">
      <c r="B142" s="146"/>
      <c r="D142" s="142" t="s">
        <v>154</v>
      </c>
      <c r="E142" s="147" t="s">
        <v>1</v>
      </c>
      <c r="F142" s="148" t="s">
        <v>86</v>
      </c>
      <c r="H142" s="149">
        <v>1</v>
      </c>
      <c r="I142" s="150"/>
      <c r="L142" s="146"/>
      <c r="M142" s="151"/>
      <c r="T142" s="152"/>
      <c r="AT142" s="147" t="s">
        <v>154</v>
      </c>
      <c r="AU142" s="147" t="s">
        <v>88</v>
      </c>
      <c r="AV142" s="12" t="s">
        <v>88</v>
      </c>
      <c r="AW142" s="12" t="s">
        <v>34</v>
      </c>
      <c r="AX142" s="12" t="s">
        <v>86</v>
      </c>
      <c r="AY142" s="147" t="s">
        <v>143</v>
      </c>
    </row>
    <row r="143" spans="2:63" s="11" customFormat="1" ht="22.9" customHeight="1">
      <c r="B143" s="117"/>
      <c r="D143" s="118" t="s">
        <v>77</v>
      </c>
      <c r="E143" s="127" t="s">
        <v>571</v>
      </c>
      <c r="F143" s="127" t="s">
        <v>572</v>
      </c>
      <c r="I143" s="120"/>
      <c r="J143" s="128">
        <f>BK143</f>
        <v>0</v>
      </c>
      <c r="L143" s="117"/>
      <c r="M143" s="122"/>
      <c r="P143" s="123">
        <f>SUM(P144:P149)</f>
        <v>0</v>
      </c>
      <c r="R143" s="123">
        <f>SUM(R144:R149)</f>
        <v>0</v>
      </c>
      <c r="T143" s="124">
        <f>SUM(T144:T149)</f>
        <v>0</v>
      </c>
      <c r="AR143" s="118" t="s">
        <v>169</v>
      </c>
      <c r="AT143" s="125" t="s">
        <v>77</v>
      </c>
      <c r="AU143" s="125" t="s">
        <v>86</v>
      </c>
      <c r="AY143" s="118" t="s">
        <v>143</v>
      </c>
      <c r="BK143" s="126">
        <f>SUM(BK144:BK149)</f>
        <v>0</v>
      </c>
    </row>
    <row r="144" spans="2:65" s="1" customFormat="1" ht="16.5" customHeight="1">
      <c r="B144" s="29"/>
      <c r="C144" s="129" t="s">
        <v>150</v>
      </c>
      <c r="D144" s="129" t="s">
        <v>145</v>
      </c>
      <c r="E144" s="130" t="s">
        <v>573</v>
      </c>
      <c r="F144" s="131" t="s">
        <v>574</v>
      </c>
      <c r="G144" s="132" t="s">
        <v>148</v>
      </c>
      <c r="H144" s="133">
        <v>6</v>
      </c>
      <c r="I144" s="134"/>
      <c r="J144" s="135">
        <f>ROUND(I144*H144,2)</f>
        <v>0</v>
      </c>
      <c r="K144" s="131" t="s">
        <v>547</v>
      </c>
      <c r="L144" s="29"/>
      <c r="M144" s="136" t="s">
        <v>1</v>
      </c>
      <c r="N144" s="137" t="s">
        <v>43</v>
      </c>
      <c r="P144" s="138">
        <f>O144*H144</f>
        <v>0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548</v>
      </c>
      <c r="AT144" s="140" t="s">
        <v>145</v>
      </c>
      <c r="AU144" s="140" t="s">
        <v>88</v>
      </c>
      <c r="AY144" s="14" t="s">
        <v>143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4" t="s">
        <v>86</v>
      </c>
      <c r="BK144" s="141">
        <f>ROUND(I144*H144,2)</f>
        <v>0</v>
      </c>
      <c r="BL144" s="14" t="s">
        <v>548</v>
      </c>
      <c r="BM144" s="140" t="s">
        <v>575</v>
      </c>
    </row>
    <row r="145" spans="2:47" s="1" customFormat="1" ht="11.25">
      <c r="B145" s="29"/>
      <c r="D145" s="142" t="s">
        <v>152</v>
      </c>
      <c r="F145" s="143" t="s">
        <v>574</v>
      </c>
      <c r="I145" s="144"/>
      <c r="L145" s="29"/>
      <c r="M145" s="145"/>
      <c r="T145" s="53"/>
      <c r="AT145" s="14" t="s">
        <v>152</v>
      </c>
      <c r="AU145" s="14" t="s">
        <v>88</v>
      </c>
    </row>
    <row r="146" spans="2:51" s="12" customFormat="1" ht="11.25">
      <c r="B146" s="146"/>
      <c r="D146" s="142" t="s">
        <v>154</v>
      </c>
      <c r="E146" s="147" t="s">
        <v>1</v>
      </c>
      <c r="F146" s="148" t="s">
        <v>576</v>
      </c>
      <c r="H146" s="149">
        <v>6</v>
      </c>
      <c r="I146" s="150"/>
      <c r="L146" s="146"/>
      <c r="M146" s="151"/>
      <c r="T146" s="152"/>
      <c r="AT146" s="147" t="s">
        <v>154</v>
      </c>
      <c r="AU146" s="147" t="s">
        <v>88</v>
      </c>
      <c r="AV146" s="12" t="s">
        <v>88</v>
      </c>
      <c r="AW146" s="12" t="s">
        <v>34</v>
      </c>
      <c r="AX146" s="12" t="s">
        <v>86</v>
      </c>
      <c r="AY146" s="147" t="s">
        <v>143</v>
      </c>
    </row>
    <row r="147" spans="2:65" s="1" customFormat="1" ht="16.5" customHeight="1">
      <c r="B147" s="29"/>
      <c r="C147" s="129" t="s">
        <v>189</v>
      </c>
      <c r="D147" s="129" t="s">
        <v>145</v>
      </c>
      <c r="E147" s="130" t="s">
        <v>577</v>
      </c>
      <c r="F147" s="131" t="s">
        <v>578</v>
      </c>
      <c r="G147" s="132" t="s">
        <v>546</v>
      </c>
      <c r="H147" s="133">
        <v>6</v>
      </c>
      <c r="I147" s="134"/>
      <c r="J147" s="135">
        <f>ROUND(I147*H147,2)</f>
        <v>0</v>
      </c>
      <c r="K147" s="131" t="s">
        <v>547</v>
      </c>
      <c r="L147" s="29"/>
      <c r="M147" s="136" t="s">
        <v>1</v>
      </c>
      <c r="N147" s="137" t="s">
        <v>43</v>
      </c>
      <c r="P147" s="138">
        <f>O147*H147</f>
        <v>0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548</v>
      </c>
      <c r="AT147" s="140" t="s">
        <v>145</v>
      </c>
      <c r="AU147" s="140" t="s">
        <v>88</v>
      </c>
      <c r="AY147" s="14" t="s">
        <v>143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4" t="s">
        <v>86</v>
      </c>
      <c r="BK147" s="141">
        <f>ROUND(I147*H147,2)</f>
        <v>0</v>
      </c>
      <c r="BL147" s="14" t="s">
        <v>548</v>
      </c>
      <c r="BM147" s="140" t="s">
        <v>579</v>
      </c>
    </row>
    <row r="148" spans="2:47" s="1" customFormat="1" ht="11.25">
      <c r="B148" s="29"/>
      <c r="D148" s="142" t="s">
        <v>152</v>
      </c>
      <c r="F148" s="143" t="s">
        <v>578</v>
      </c>
      <c r="I148" s="144"/>
      <c r="L148" s="29"/>
      <c r="M148" s="145"/>
      <c r="T148" s="53"/>
      <c r="AT148" s="14" t="s">
        <v>152</v>
      </c>
      <c r="AU148" s="14" t="s">
        <v>88</v>
      </c>
    </row>
    <row r="149" spans="2:51" s="12" customFormat="1" ht="11.25">
      <c r="B149" s="146"/>
      <c r="D149" s="142" t="s">
        <v>154</v>
      </c>
      <c r="E149" s="147" t="s">
        <v>1</v>
      </c>
      <c r="F149" s="148" t="s">
        <v>176</v>
      </c>
      <c r="H149" s="149">
        <v>6</v>
      </c>
      <c r="I149" s="150"/>
      <c r="L149" s="146"/>
      <c r="M149" s="151"/>
      <c r="T149" s="152"/>
      <c r="AT149" s="147" t="s">
        <v>154</v>
      </c>
      <c r="AU149" s="147" t="s">
        <v>88</v>
      </c>
      <c r="AV149" s="12" t="s">
        <v>88</v>
      </c>
      <c r="AW149" s="12" t="s">
        <v>34</v>
      </c>
      <c r="AX149" s="12" t="s">
        <v>86</v>
      </c>
      <c r="AY149" s="147" t="s">
        <v>143</v>
      </c>
    </row>
    <row r="150" spans="2:63" s="11" customFormat="1" ht="22.9" customHeight="1">
      <c r="B150" s="117"/>
      <c r="D150" s="118" t="s">
        <v>77</v>
      </c>
      <c r="E150" s="127" t="s">
        <v>580</v>
      </c>
      <c r="F150" s="127" t="s">
        <v>581</v>
      </c>
      <c r="I150" s="120"/>
      <c r="J150" s="128">
        <f>BK150</f>
        <v>0</v>
      </c>
      <c r="L150" s="117"/>
      <c r="M150" s="122"/>
      <c r="P150" s="123">
        <f>SUM(P151:P156)</f>
        <v>0</v>
      </c>
      <c r="R150" s="123">
        <f>SUM(R151:R156)</f>
        <v>0</v>
      </c>
      <c r="T150" s="124">
        <f>SUM(T151:T156)</f>
        <v>0</v>
      </c>
      <c r="AR150" s="118" t="s">
        <v>169</v>
      </c>
      <c r="AT150" s="125" t="s">
        <v>77</v>
      </c>
      <c r="AU150" s="125" t="s">
        <v>86</v>
      </c>
      <c r="AY150" s="118" t="s">
        <v>143</v>
      </c>
      <c r="BK150" s="126">
        <f>SUM(BK151:BK156)</f>
        <v>0</v>
      </c>
    </row>
    <row r="151" spans="2:65" s="1" customFormat="1" ht="24.2" customHeight="1">
      <c r="B151" s="29"/>
      <c r="C151" s="129" t="s">
        <v>194</v>
      </c>
      <c r="D151" s="129" t="s">
        <v>145</v>
      </c>
      <c r="E151" s="130" t="s">
        <v>582</v>
      </c>
      <c r="F151" s="131" t="s">
        <v>583</v>
      </c>
      <c r="G151" s="132" t="s">
        <v>546</v>
      </c>
      <c r="H151" s="133">
        <v>6</v>
      </c>
      <c r="I151" s="134"/>
      <c r="J151" s="135">
        <f>ROUND(I151*H151,2)</f>
        <v>0</v>
      </c>
      <c r="K151" s="131" t="s">
        <v>547</v>
      </c>
      <c r="L151" s="29"/>
      <c r="M151" s="136" t="s">
        <v>1</v>
      </c>
      <c r="N151" s="137" t="s">
        <v>43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548</v>
      </c>
      <c r="AT151" s="140" t="s">
        <v>145</v>
      </c>
      <c r="AU151" s="140" t="s">
        <v>88</v>
      </c>
      <c r="AY151" s="14" t="s">
        <v>143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4" t="s">
        <v>86</v>
      </c>
      <c r="BK151" s="141">
        <f>ROUND(I151*H151,2)</f>
        <v>0</v>
      </c>
      <c r="BL151" s="14" t="s">
        <v>548</v>
      </c>
      <c r="BM151" s="140" t="s">
        <v>584</v>
      </c>
    </row>
    <row r="152" spans="2:47" s="1" customFormat="1" ht="11.25">
      <c r="B152" s="29"/>
      <c r="D152" s="142" t="s">
        <v>152</v>
      </c>
      <c r="F152" s="143" t="s">
        <v>585</v>
      </c>
      <c r="I152" s="144"/>
      <c r="L152" s="29"/>
      <c r="M152" s="145"/>
      <c r="T152" s="53"/>
      <c r="AT152" s="14" t="s">
        <v>152</v>
      </c>
      <c r="AU152" s="14" t="s">
        <v>88</v>
      </c>
    </row>
    <row r="153" spans="2:51" s="12" customFormat="1" ht="11.25">
      <c r="B153" s="146"/>
      <c r="D153" s="142" t="s">
        <v>154</v>
      </c>
      <c r="E153" s="147" t="s">
        <v>1</v>
      </c>
      <c r="F153" s="148" t="s">
        <v>176</v>
      </c>
      <c r="H153" s="149">
        <v>6</v>
      </c>
      <c r="I153" s="150"/>
      <c r="L153" s="146"/>
      <c r="M153" s="151"/>
      <c r="T153" s="152"/>
      <c r="AT153" s="147" t="s">
        <v>154</v>
      </c>
      <c r="AU153" s="147" t="s">
        <v>88</v>
      </c>
      <c r="AV153" s="12" t="s">
        <v>88</v>
      </c>
      <c r="AW153" s="12" t="s">
        <v>34</v>
      </c>
      <c r="AX153" s="12" t="s">
        <v>86</v>
      </c>
      <c r="AY153" s="147" t="s">
        <v>143</v>
      </c>
    </row>
    <row r="154" spans="2:65" s="1" customFormat="1" ht="37.9" customHeight="1">
      <c r="B154" s="29"/>
      <c r="C154" s="129" t="s">
        <v>199</v>
      </c>
      <c r="D154" s="129" t="s">
        <v>145</v>
      </c>
      <c r="E154" s="130" t="s">
        <v>586</v>
      </c>
      <c r="F154" s="131" t="s">
        <v>587</v>
      </c>
      <c r="G154" s="132" t="s">
        <v>546</v>
      </c>
      <c r="H154" s="133">
        <v>6</v>
      </c>
      <c r="I154" s="134"/>
      <c r="J154" s="135">
        <f>ROUND(I154*H154,2)</f>
        <v>0</v>
      </c>
      <c r="K154" s="131" t="s">
        <v>547</v>
      </c>
      <c r="L154" s="29"/>
      <c r="M154" s="136" t="s">
        <v>1</v>
      </c>
      <c r="N154" s="137" t="s">
        <v>43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548</v>
      </c>
      <c r="AT154" s="140" t="s">
        <v>145</v>
      </c>
      <c r="AU154" s="140" t="s">
        <v>88</v>
      </c>
      <c r="AY154" s="14" t="s">
        <v>143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86</v>
      </c>
      <c r="BK154" s="141">
        <f>ROUND(I154*H154,2)</f>
        <v>0</v>
      </c>
      <c r="BL154" s="14" t="s">
        <v>548</v>
      </c>
      <c r="BM154" s="140" t="s">
        <v>588</v>
      </c>
    </row>
    <row r="155" spans="2:47" s="1" customFormat="1" ht="11.25">
      <c r="B155" s="29"/>
      <c r="D155" s="142" t="s">
        <v>152</v>
      </c>
      <c r="F155" s="143" t="s">
        <v>589</v>
      </c>
      <c r="I155" s="144"/>
      <c r="L155" s="29"/>
      <c r="M155" s="145"/>
      <c r="T155" s="53"/>
      <c r="AT155" s="14" t="s">
        <v>152</v>
      </c>
      <c r="AU155" s="14" t="s">
        <v>88</v>
      </c>
    </row>
    <row r="156" spans="2:51" s="12" customFormat="1" ht="11.25">
      <c r="B156" s="146"/>
      <c r="D156" s="142" t="s">
        <v>154</v>
      </c>
      <c r="E156" s="147" t="s">
        <v>1</v>
      </c>
      <c r="F156" s="148" t="s">
        <v>176</v>
      </c>
      <c r="H156" s="149">
        <v>6</v>
      </c>
      <c r="I156" s="150"/>
      <c r="L156" s="146"/>
      <c r="M156" s="166"/>
      <c r="N156" s="167"/>
      <c r="O156" s="167"/>
      <c r="P156" s="167"/>
      <c r="Q156" s="167"/>
      <c r="R156" s="167"/>
      <c r="S156" s="167"/>
      <c r="T156" s="168"/>
      <c r="AT156" s="147" t="s">
        <v>154</v>
      </c>
      <c r="AU156" s="147" t="s">
        <v>88</v>
      </c>
      <c r="AV156" s="12" t="s">
        <v>88</v>
      </c>
      <c r="AW156" s="12" t="s">
        <v>34</v>
      </c>
      <c r="AX156" s="12" t="s">
        <v>86</v>
      </c>
      <c r="AY156" s="147" t="s">
        <v>143</v>
      </c>
    </row>
    <row r="157" spans="2:12" s="1" customFormat="1" ht="6.95" customHeight="1">
      <c r="B157" s="41"/>
      <c r="C157" s="42"/>
      <c r="D157" s="42"/>
      <c r="E157" s="42"/>
      <c r="F157" s="42"/>
      <c r="G157" s="42"/>
      <c r="H157" s="42"/>
      <c r="I157" s="42"/>
      <c r="J157" s="42"/>
      <c r="K157" s="42"/>
      <c r="L157" s="29"/>
    </row>
  </sheetData>
  <sheetProtection algorithmName="SHA-512" hashValue="y8Xu0Jm8pVHTE0jPAb8ChE/qs46s1e035D+L2O1ywG/uRH4hHOWJKBboHFURzucpFGzLnVDpCbf5osCL56qygw==" saltValue="G5uClm4SJY+dIeCNq44QpJ/sutm5vIuaSjTn/3yC1Qk9uESY24eqIpJFnK4xB97AlKpvmVf3fHSEgoYZitnBaA==" spinCount="100000" sheet="1" objects="1" scenarios="1" formatColumns="0" formatRows="0" autoFilter="0"/>
  <autoFilter ref="C120:K15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1"/>
  <sheetViews>
    <sheetView showGridLines="0" workbookViewId="0" topLeftCell="A152">
      <selection activeCell="F174" sqref="F17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87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117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ROUND((SUM(BE121:BE200)),2)</f>
        <v>0</v>
      </c>
      <c r="I33" s="89">
        <v>0.21</v>
      </c>
      <c r="J33" s="88">
        <f>ROUND(((SUM(BE121:BE200))*I33),2)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ROUND((SUM(BF121:BF200)),2)</f>
        <v>0</v>
      </c>
      <c r="I34" s="89">
        <v>0.15</v>
      </c>
      <c r="J34" s="88">
        <f>ROUND(((SUM(BF121:BF200))*I34),2)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ROUND((SUM(BG121:BG200)),2)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ROUND((SUM(BH121:BH200)),2)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ROUND((SUM(BI121:BI200)),2)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01 - Ve Staré Vsi - Liblice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J121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J176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J187</f>
        <v>0</v>
      </c>
      <c r="L100" s="105"/>
    </row>
    <row r="101" spans="2:12" s="9" customFormat="1" ht="19.9" customHeight="1">
      <c r="B101" s="105"/>
      <c r="D101" s="106" t="s">
        <v>127</v>
      </c>
      <c r="E101" s="107"/>
      <c r="F101" s="107"/>
      <c r="G101" s="107"/>
      <c r="H101" s="107"/>
      <c r="I101" s="107"/>
      <c r="J101" s="108">
        <f>J198</f>
        <v>0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18" t="s">
        <v>128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4" t="s">
        <v>16</v>
      </c>
      <c r="L110" s="29"/>
    </row>
    <row r="111" spans="2:12" s="1" customFormat="1" ht="16.5" customHeight="1">
      <c r="B111" s="29"/>
      <c r="E111" s="207" t="str">
        <f>E7</f>
        <v>Polopodzemní kontejnery - Český Brod</v>
      </c>
      <c r="F111" s="208"/>
      <c r="G111" s="208"/>
      <c r="H111" s="208"/>
      <c r="L111" s="29"/>
    </row>
    <row r="112" spans="2:12" s="1" customFormat="1" ht="12" customHeight="1">
      <c r="B112" s="29"/>
      <c r="C112" s="24" t="s">
        <v>116</v>
      </c>
      <c r="L112" s="29"/>
    </row>
    <row r="113" spans="2:12" s="1" customFormat="1" ht="16.5" customHeight="1">
      <c r="B113" s="29"/>
      <c r="E113" s="173" t="str">
        <f>E9</f>
        <v>SO 01 - Ve Staré Vsi - Liblice</v>
      </c>
      <c r="F113" s="209"/>
      <c r="G113" s="209"/>
      <c r="H113" s="209"/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4" t="s">
        <v>20</v>
      </c>
      <c r="F115" s="22" t="str">
        <f>F12</f>
        <v>Český Brod</v>
      </c>
      <c r="I115" s="24" t="s">
        <v>22</v>
      </c>
      <c r="J115" s="49" t="str">
        <f>IF(J12="","",J12)</f>
        <v>17. 10. 2023</v>
      </c>
      <c r="L115" s="29"/>
    </row>
    <row r="116" spans="2:12" s="1" customFormat="1" ht="6.95" customHeight="1">
      <c r="B116" s="29"/>
      <c r="L116" s="29"/>
    </row>
    <row r="117" spans="2:12" s="1" customFormat="1" ht="40.15" customHeight="1">
      <c r="B117" s="29"/>
      <c r="C117" s="24" t="s">
        <v>24</v>
      </c>
      <c r="F117" s="22" t="str">
        <f>E15</f>
        <v xml:space="preserve">Město Český Brod, Náměstí Husovo 70, 282 01 Český </v>
      </c>
      <c r="I117" s="24" t="s">
        <v>31</v>
      </c>
      <c r="J117" s="27" t="str">
        <f>E21</f>
        <v>LNConsult s.r.o., U hřiště 250, 250 83 Škvorec</v>
      </c>
      <c r="L117" s="29"/>
    </row>
    <row r="118" spans="2:12" s="1" customFormat="1" ht="15.2" customHeight="1">
      <c r="B118" s="29"/>
      <c r="C118" s="24" t="s">
        <v>29</v>
      </c>
      <c r="F118" s="22" t="str">
        <f>IF(E18="","",E18)</f>
        <v>Vyplň údaj</v>
      </c>
      <c r="I118" s="24" t="s">
        <v>35</v>
      </c>
      <c r="J118" s="27" t="str">
        <f>E24</f>
        <v xml:space="preserve"> </v>
      </c>
      <c r="L118" s="29"/>
    </row>
    <row r="119" spans="2:12" s="1" customFormat="1" ht="10.35" customHeight="1">
      <c r="B119" s="29"/>
      <c r="L119" s="29"/>
    </row>
    <row r="120" spans="2:20" s="10" customFormat="1" ht="29.25" customHeight="1">
      <c r="B120" s="109"/>
      <c r="C120" s="110" t="s">
        <v>129</v>
      </c>
      <c r="D120" s="111" t="s">
        <v>63</v>
      </c>
      <c r="E120" s="111" t="s">
        <v>59</v>
      </c>
      <c r="F120" s="111" t="s">
        <v>60</v>
      </c>
      <c r="G120" s="111" t="s">
        <v>130</v>
      </c>
      <c r="H120" s="111" t="s">
        <v>131</v>
      </c>
      <c r="I120" s="111" t="s">
        <v>132</v>
      </c>
      <c r="J120" s="111" t="s">
        <v>120</v>
      </c>
      <c r="K120" s="112" t="s">
        <v>133</v>
      </c>
      <c r="L120" s="109"/>
      <c r="M120" s="56" t="s">
        <v>1</v>
      </c>
      <c r="N120" s="57" t="s">
        <v>42</v>
      </c>
      <c r="O120" s="57" t="s">
        <v>134</v>
      </c>
      <c r="P120" s="57" t="s">
        <v>135</v>
      </c>
      <c r="Q120" s="57" t="s">
        <v>136</v>
      </c>
      <c r="R120" s="57" t="s">
        <v>137</v>
      </c>
      <c r="S120" s="57" t="s">
        <v>138</v>
      </c>
      <c r="T120" s="58" t="s">
        <v>139</v>
      </c>
    </row>
    <row r="121" spans="2:63" s="1" customFormat="1" ht="22.9" customHeight="1">
      <c r="B121" s="29"/>
      <c r="C121" s="61" t="s">
        <v>140</v>
      </c>
      <c r="J121" s="113">
        <f>BK121</f>
        <v>0</v>
      </c>
      <c r="L121" s="29"/>
      <c r="M121" s="59"/>
      <c r="N121" s="50"/>
      <c r="O121" s="50"/>
      <c r="P121" s="114">
        <f>P122</f>
        <v>0</v>
      </c>
      <c r="Q121" s="50"/>
      <c r="R121" s="114">
        <f>R122</f>
        <v>28.192904319999997</v>
      </c>
      <c r="S121" s="50"/>
      <c r="T121" s="115">
        <f>T122</f>
        <v>0</v>
      </c>
      <c r="AT121" s="14" t="s">
        <v>77</v>
      </c>
      <c r="AU121" s="14" t="s">
        <v>122</v>
      </c>
      <c r="BK121" s="116">
        <f>BK122</f>
        <v>0</v>
      </c>
    </row>
    <row r="122" spans="2:63" s="11" customFormat="1" ht="25.9" customHeight="1">
      <c r="B122" s="117"/>
      <c r="D122" s="118" t="s">
        <v>77</v>
      </c>
      <c r="E122" s="119" t="s">
        <v>141</v>
      </c>
      <c r="F122" s="119" t="s">
        <v>142</v>
      </c>
      <c r="I122" s="120"/>
      <c r="J122" s="121">
        <f>BK122</f>
        <v>0</v>
      </c>
      <c r="L122" s="117"/>
      <c r="M122" s="122"/>
      <c r="P122" s="123">
        <f>P123+P176+P187+P198</f>
        <v>0</v>
      </c>
      <c r="R122" s="123">
        <f>R123+R176+R187+R198</f>
        <v>28.192904319999997</v>
      </c>
      <c r="T122" s="124">
        <f>T123+T176+T187+T198</f>
        <v>0</v>
      </c>
      <c r="AR122" s="118" t="s">
        <v>86</v>
      </c>
      <c r="AT122" s="125" t="s">
        <v>77</v>
      </c>
      <c r="AU122" s="125" t="s">
        <v>78</v>
      </c>
      <c r="AY122" s="118" t="s">
        <v>143</v>
      </c>
      <c r="BK122" s="126">
        <f>BK123+BK176+BK187+BK198</f>
        <v>0</v>
      </c>
    </row>
    <row r="123" spans="2:63" s="11" customFormat="1" ht="22.9" customHeight="1">
      <c r="B123" s="117"/>
      <c r="D123" s="118" t="s">
        <v>77</v>
      </c>
      <c r="E123" s="127" t="s">
        <v>86</v>
      </c>
      <c r="F123" s="127" t="s">
        <v>144</v>
      </c>
      <c r="I123" s="120"/>
      <c r="J123" s="128">
        <f>BK123</f>
        <v>0</v>
      </c>
      <c r="L123" s="117"/>
      <c r="M123" s="122"/>
      <c r="P123" s="123">
        <f>SUM(P124:P175)</f>
        <v>0</v>
      </c>
      <c r="R123" s="123">
        <f>SUM(R124:R175)</f>
        <v>0.0005600000000000001</v>
      </c>
      <c r="T123" s="124">
        <f>SUM(T124:T175)</f>
        <v>0</v>
      </c>
      <c r="AR123" s="118" t="s">
        <v>86</v>
      </c>
      <c r="AT123" s="125" t="s">
        <v>77</v>
      </c>
      <c r="AU123" s="125" t="s">
        <v>86</v>
      </c>
      <c r="AY123" s="118" t="s">
        <v>143</v>
      </c>
      <c r="BK123" s="126">
        <f>SUM(BK124:BK175)</f>
        <v>0</v>
      </c>
    </row>
    <row r="124" spans="2:65" s="1" customFormat="1" ht="24.2" customHeight="1">
      <c r="B124" s="29"/>
      <c r="C124" s="129" t="s">
        <v>86</v>
      </c>
      <c r="D124" s="129" t="s">
        <v>145</v>
      </c>
      <c r="E124" s="130" t="s">
        <v>146</v>
      </c>
      <c r="F124" s="131" t="s">
        <v>147</v>
      </c>
      <c r="G124" s="132" t="s">
        <v>148</v>
      </c>
      <c r="H124" s="133">
        <v>2</v>
      </c>
      <c r="I124" s="134"/>
      <c r="J124" s="135">
        <f>ROUND(I124*H124,2)</f>
        <v>0</v>
      </c>
      <c r="K124" s="131" t="s">
        <v>149</v>
      </c>
      <c r="L124" s="29"/>
      <c r="M124" s="136" t="s">
        <v>1</v>
      </c>
      <c r="N124" s="137" t="s">
        <v>43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150</v>
      </c>
      <c r="AT124" s="140" t="s">
        <v>145</v>
      </c>
      <c r="AU124" s="140" t="s">
        <v>88</v>
      </c>
      <c r="AY124" s="14" t="s">
        <v>143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4" t="s">
        <v>86</v>
      </c>
      <c r="BK124" s="141">
        <f>ROUND(I124*H124,2)</f>
        <v>0</v>
      </c>
      <c r="BL124" s="14" t="s">
        <v>150</v>
      </c>
      <c r="BM124" s="140" t="s">
        <v>151</v>
      </c>
    </row>
    <row r="125" spans="2:47" s="1" customFormat="1" ht="19.5">
      <c r="B125" s="29"/>
      <c r="D125" s="142" t="s">
        <v>152</v>
      </c>
      <c r="F125" s="143" t="s">
        <v>153</v>
      </c>
      <c r="I125" s="144"/>
      <c r="L125" s="29"/>
      <c r="M125" s="145"/>
      <c r="T125" s="53"/>
      <c r="AT125" s="14" t="s">
        <v>152</v>
      </c>
      <c r="AU125" s="14" t="s">
        <v>88</v>
      </c>
    </row>
    <row r="126" spans="2:51" s="12" customFormat="1" ht="11.25">
      <c r="B126" s="146"/>
      <c r="D126" s="142" t="s">
        <v>154</v>
      </c>
      <c r="E126" s="147" t="s">
        <v>1</v>
      </c>
      <c r="F126" s="148" t="s">
        <v>88</v>
      </c>
      <c r="H126" s="149">
        <v>2</v>
      </c>
      <c r="I126" s="150"/>
      <c r="L126" s="146"/>
      <c r="M126" s="151"/>
      <c r="T126" s="152"/>
      <c r="AT126" s="147" t="s">
        <v>154</v>
      </c>
      <c r="AU126" s="147" t="s">
        <v>88</v>
      </c>
      <c r="AV126" s="12" t="s">
        <v>88</v>
      </c>
      <c r="AW126" s="12" t="s">
        <v>34</v>
      </c>
      <c r="AX126" s="12" t="s">
        <v>86</v>
      </c>
      <c r="AY126" s="147" t="s">
        <v>143</v>
      </c>
    </row>
    <row r="127" spans="2:65" s="1" customFormat="1" ht="21.75" customHeight="1">
      <c r="B127" s="29"/>
      <c r="C127" s="129" t="s">
        <v>88</v>
      </c>
      <c r="D127" s="129" t="s">
        <v>145</v>
      </c>
      <c r="E127" s="130" t="s">
        <v>155</v>
      </c>
      <c r="F127" s="131" t="s">
        <v>156</v>
      </c>
      <c r="G127" s="132" t="s">
        <v>148</v>
      </c>
      <c r="H127" s="133">
        <v>20</v>
      </c>
      <c r="I127" s="134"/>
      <c r="J127" s="135">
        <f>ROUND(I127*H127,2)</f>
        <v>0</v>
      </c>
      <c r="K127" s="131" t="s">
        <v>149</v>
      </c>
      <c r="L127" s="29"/>
      <c r="M127" s="136" t="s">
        <v>1</v>
      </c>
      <c r="N127" s="137" t="s">
        <v>43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150</v>
      </c>
      <c r="AT127" s="140" t="s">
        <v>145</v>
      </c>
      <c r="AU127" s="140" t="s">
        <v>88</v>
      </c>
      <c r="AY127" s="14" t="s">
        <v>143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86</v>
      </c>
      <c r="BK127" s="141">
        <f>ROUND(I127*H127,2)</f>
        <v>0</v>
      </c>
      <c r="BL127" s="14" t="s">
        <v>150</v>
      </c>
      <c r="BM127" s="140" t="s">
        <v>157</v>
      </c>
    </row>
    <row r="128" spans="2:47" s="1" customFormat="1" ht="29.25">
      <c r="B128" s="29"/>
      <c r="D128" s="142" t="s">
        <v>152</v>
      </c>
      <c r="F128" s="143" t="s">
        <v>158</v>
      </c>
      <c r="I128" s="144"/>
      <c r="L128" s="29"/>
      <c r="M128" s="145"/>
      <c r="T128" s="53"/>
      <c r="AT128" s="14" t="s">
        <v>152</v>
      </c>
      <c r="AU128" s="14" t="s">
        <v>88</v>
      </c>
    </row>
    <row r="129" spans="2:51" s="12" customFormat="1" ht="11.25">
      <c r="B129" s="146"/>
      <c r="D129" s="142" t="s">
        <v>154</v>
      </c>
      <c r="E129" s="147" t="s">
        <v>1</v>
      </c>
      <c r="F129" s="148" t="s">
        <v>159</v>
      </c>
      <c r="H129" s="149">
        <v>20</v>
      </c>
      <c r="I129" s="150"/>
      <c r="L129" s="146"/>
      <c r="M129" s="151"/>
      <c r="T129" s="152"/>
      <c r="AT129" s="147" t="s">
        <v>154</v>
      </c>
      <c r="AU129" s="147" t="s">
        <v>88</v>
      </c>
      <c r="AV129" s="12" t="s">
        <v>88</v>
      </c>
      <c r="AW129" s="12" t="s">
        <v>34</v>
      </c>
      <c r="AX129" s="12" t="s">
        <v>86</v>
      </c>
      <c r="AY129" s="147" t="s">
        <v>143</v>
      </c>
    </row>
    <row r="130" spans="2:65" s="1" customFormat="1" ht="24.2" customHeight="1">
      <c r="B130" s="29"/>
      <c r="C130" s="129" t="s">
        <v>160</v>
      </c>
      <c r="D130" s="129" t="s">
        <v>145</v>
      </c>
      <c r="E130" s="130" t="s">
        <v>161</v>
      </c>
      <c r="F130" s="131" t="s">
        <v>162</v>
      </c>
      <c r="G130" s="132" t="s">
        <v>148</v>
      </c>
      <c r="H130" s="133">
        <v>2</v>
      </c>
      <c r="I130" s="134"/>
      <c r="J130" s="135">
        <f>ROUND(I130*H130,2)</f>
        <v>0</v>
      </c>
      <c r="K130" s="131" t="s">
        <v>149</v>
      </c>
      <c r="L130" s="29"/>
      <c r="M130" s="136" t="s">
        <v>1</v>
      </c>
      <c r="N130" s="137" t="s">
        <v>43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150</v>
      </c>
      <c r="AT130" s="140" t="s">
        <v>145</v>
      </c>
      <c r="AU130" s="140" t="s">
        <v>88</v>
      </c>
      <c r="AY130" s="14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86</v>
      </c>
      <c r="BK130" s="141">
        <f>ROUND(I130*H130,2)</f>
        <v>0</v>
      </c>
      <c r="BL130" s="14" t="s">
        <v>150</v>
      </c>
      <c r="BM130" s="140" t="s">
        <v>163</v>
      </c>
    </row>
    <row r="131" spans="2:47" s="1" customFormat="1" ht="19.5">
      <c r="B131" s="29"/>
      <c r="D131" s="142" t="s">
        <v>152</v>
      </c>
      <c r="F131" s="143" t="s">
        <v>164</v>
      </c>
      <c r="I131" s="144"/>
      <c r="L131" s="29"/>
      <c r="M131" s="145"/>
      <c r="T131" s="53"/>
      <c r="AT131" s="14" t="s">
        <v>152</v>
      </c>
      <c r="AU131" s="14" t="s">
        <v>88</v>
      </c>
    </row>
    <row r="132" spans="2:51" s="12" customFormat="1" ht="11.25">
      <c r="B132" s="146"/>
      <c r="D132" s="142" t="s">
        <v>154</v>
      </c>
      <c r="E132" s="147" t="s">
        <v>1</v>
      </c>
      <c r="F132" s="148" t="s">
        <v>88</v>
      </c>
      <c r="H132" s="149">
        <v>2</v>
      </c>
      <c r="I132" s="150"/>
      <c r="L132" s="146"/>
      <c r="M132" s="151"/>
      <c r="T132" s="152"/>
      <c r="AT132" s="147" t="s">
        <v>154</v>
      </c>
      <c r="AU132" s="147" t="s">
        <v>88</v>
      </c>
      <c r="AV132" s="12" t="s">
        <v>88</v>
      </c>
      <c r="AW132" s="12" t="s">
        <v>34</v>
      </c>
      <c r="AX132" s="12" t="s">
        <v>86</v>
      </c>
      <c r="AY132" s="147" t="s">
        <v>143</v>
      </c>
    </row>
    <row r="133" spans="2:65" s="1" customFormat="1" ht="21.75" customHeight="1">
      <c r="B133" s="29"/>
      <c r="C133" s="129" t="s">
        <v>150</v>
      </c>
      <c r="D133" s="129" t="s">
        <v>145</v>
      </c>
      <c r="E133" s="130" t="s">
        <v>165</v>
      </c>
      <c r="F133" s="131" t="s">
        <v>166</v>
      </c>
      <c r="G133" s="132" t="s">
        <v>148</v>
      </c>
      <c r="H133" s="133">
        <v>2</v>
      </c>
      <c r="I133" s="134"/>
      <c r="J133" s="135">
        <f>ROUND(I133*H133,2)</f>
        <v>0</v>
      </c>
      <c r="K133" s="131" t="s">
        <v>149</v>
      </c>
      <c r="L133" s="29"/>
      <c r="M133" s="136" t="s">
        <v>1</v>
      </c>
      <c r="N133" s="137" t="s">
        <v>43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150</v>
      </c>
      <c r="AT133" s="140" t="s">
        <v>145</v>
      </c>
      <c r="AU133" s="140" t="s">
        <v>88</v>
      </c>
      <c r="AY133" s="14" t="s">
        <v>143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86</v>
      </c>
      <c r="BK133" s="141">
        <f>ROUND(I133*H133,2)</f>
        <v>0</v>
      </c>
      <c r="BL133" s="14" t="s">
        <v>150</v>
      </c>
      <c r="BM133" s="140" t="s">
        <v>167</v>
      </c>
    </row>
    <row r="134" spans="2:47" s="1" customFormat="1" ht="19.5">
      <c r="B134" s="29"/>
      <c r="D134" s="142" t="s">
        <v>152</v>
      </c>
      <c r="F134" s="143" t="s">
        <v>168</v>
      </c>
      <c r="I134" s="144"/>
      <c r="L134" s="29"/>
      <c r="M134" s="145"/>
      <c r="T134" s="53"/>
      <c r="AT134" s="14" t="s">
        <v>152</v>
      </c>
      <c r="AU134" s="14" t="s">
        <v>88</v>
      </c>
    </row>
    <row r="135" spans="2:51" s="12" customFormat="1" ht="11.25">
      <c r="B135" s="146"/>
      <c r="D135" s="142" t="s">
        <v>154</v>
      </c>
      <c r="E135" s="147" t="s">
        <v>1</v>
      </c>
      <c r="F135" s="148" t="s">
        <v>88</v>
      </c>
      <c r="H135" s="149">
        <v>2</v>
      </c>
      <c r="I135" s="150"/>
      <c r="L135" s="146"/>
      <c r="M135" s="151"/>
      <c r="T135" s="152"/>
      <c r="AT135" s="147" t="s">
        <v>154</v>
      </c>
      <c r="AU135" s="147" t="s">
        <v>88</v>
      </c>
      <c r="AV135" s="12" t="s">
        <v>88</v>
      </c>
      <c r="AW135" s="12" t="s">
        <v>34</v>
      </c>
      <c r="AX135" s="12" t="s">
        <v>86</v>
      </c>
      <c r="AY135" s="147" t="s">
        <v>143</v>
      </c>
    </row>
    <row r="136" spans="2:65" s="1" customFormat="1" ht="24.2" customHeight="1">
      <c r="B136" s="29"/>
      <c r="C136" s="129" t="s">
        <v>169</v>
      </c>
      <c r="D136" s="129" t="s">
        <v>145</v>
      </c>
      <c r="E136" s="130" t="s">
        <v>170</v>
      </c>
      <c r="F136" s="131" t="s">
        <v>171</v>
      </c>
      <c r="G136" s="132" t="s">
        <v>172</v>
      </c>
      <c r="H136" s="133">
        <v>28</v>
      </c>
      <c r="I136" s="134"/>
      <c r="J136" s="135">
        <f>ROUND(I136*H136,2)</f>
        <v>0</v>
      </c>
      <c r="K136" s="131" t="s">
        <v>149</v>
      </c>
      <c r="L136" s="29"/>
      <c r="M136" s="136" t="s">
        <v>1</v>
      </c>
      <c r="N136" s="137" t="s">
        <v>43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150</v>
      </c>
      <c r="AT136" s="140" t="s">
        <v>145</v>
      </c>
      <c r="AU136" s="140" t="s">
        <v>88</v>
      </c>
      <c r="AY136" s="14" t="s">
        <v>143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86</v>
      </c>
      <c r="BK136" s="141">
        <f>ROUND(I136*H136,2)</f>
        <v>0</v>
      </c>
      <c r="BL136" s="14" t="s">
        <v>150</v>
      </c>
      <c r="BM136" s="140" t="s">
        <v>173</v>
      </c>
    </row>
    <row r="137" spans="2:47" s="1" customFormat="1" ht="19.5">
      <c r="B137" s="29"/>
      <c r="D137" s="142" t="s">
        <v>152</v>
      </c>
      <c r="F137" s="143" t="s">
        <v>174</v>
      </c>
      <c r="I137" s="144"/>
      <c r="L137" s="29"/>
      <c r="M137" s="145"/>
      <c r="T137" s="53"/>
      <c r="AT137" s="14" t="s">
        <v>152</v>
      </c>
      <c r="AU137" s="14" t="s">
        <v>88</v>
      </c>
    </row>
    <row r="138" spans="2:51" s="12" customFormat="1" ht="11.25">
      <c r="B138" s="146"/>
      <c r="D138" s="142" t="s">
        <v>154</v>
      </c>
      <c r="E138" s="147" t="s">
        <v>1</v>
      </c>
      <c r="F138" s="148" t="s">
        <v>175</v>
      </c>
      <c r="H138" s="149">
        <v>28</v>
      </c>
      <c r="I138" s="150"/>
      <c r="L138" s="146"/>
      <c r="M138" s="151"/>
      <c r="T138" s="152"/>
      <c r="AT138" s="147" t="s">
        <v>154</v>
      </c>
      <c r="AU138" s="147" t="s">
        <v>88</v>
      </c>
      <c r="AV138" s="12" t="s">
        <v>88</v>
      </c>
      <c r="AW138" s="12" t="s">
        <v>34</v>
      </c>
      <c r="AX138" s="12" t="s">
        <v>86</v>
      </c>
      <c r="AY138" s="147" t="s">
        <v>143</v>
      </c>
    </row>
    <row r="139" spans="2:65" s="1" customFormat="1" ht="24.2" customHeight="1">
      <c r="B139" s="29"/>
      <c r="C139" s="129" t="s">
        <v>176</v>
      </c>
      <c r="D139" s="129" t="s">
        <v>145</v>
      </c>
      <c r="E139" s="130" t="s">
        <v>177</v>
      </c>
      <c r="F139" s="131" t="s">
        <v>178</v>
      </c>
      <c r="G139" s="132" t="s">
        <v>179</v>
      </c>
      <c r="H139" s="133">
        <v>1.5</v>
      </c>
      <c r="I139" s="134"/>
      <c r="J139" s="135">
        <f>ROUND(I139*H139,2)</f>
        <v>0</v>
      </c>
      <c r="K139" s="131" t="s">
        <v>149</v>
      </c>
      <c r="L139" s="29"/>
      <c r="M139" s="136" t="s">
        <v>1</v>
      </c>
      <c r="N139" s="137" t="s">
        <v>43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150</v>
      </c>
      <c r="AT139" s="140" t="s">
        <v>145</v>
      </c>
      <c r="AU139" s="140" t="s">
        <v>88</v>
      </c>
      <c r="AY139" s="14" t="s">
        <v>143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86</v>
      </c>
      <c r="BK139" s="141">
        <f>ROUND(I139*H139,2)</f>
        <v>0</v>
      </c>
      <c r="BL139" s="14" t="s">
        <v>150</v>
      </c>
      <c r="BM139" s="140" t="s">
        <v>180</v>
      </c>
    </row>
    <row r="140" spans="2:47" s="1" customFormat="1" ht="19.5">
      <c r="B140" s="29"/>
      <c r="D140" s="142" t="s">
        <v>152</v>
      </c>
      <c r="F140" s="143" t="s">
        <v>181</v>
      </c>
      <c r="I140" s="144"/>
      <c r="L140" s="29"/>
      <c r="M140" s="145"/>
      <c r="T140" s="53"/>
      <c r="AT140" s="14" t="s">
        <v>152</v>
      </c>
      <c r="AU140" s="14" t="s">
        <v>88</v>
      </c>
    </row>
    <row r="141" spans="2:51" s="12" customFormat="1" ht="11.25">
      <c r="B141" s="146"/>
      <c r="D141" s="142" t="s">
        <v>154</v>
      </c>
      <c r="E141" s="147" t="s">
        <v>1</v>
      </c>
      <c r="F141" s="148" t="s">
        <v>182</v>
      </c>
      <c r="H141" s="149">
        <v>1.5</v>
      </c>
      <c r="I141" s="150"/>
      <c r="L141" s="146"/>
      <c r="M141" s="151"/>
      <c r="T141" s="152"/>
      <c r="AT141" s="147" t="s">
        <v>154</v>
      </c>
      <c r="AU141" s="147" t="s">
        <v>88</v>
      </c>
      <c r="AV141" s="12" t="s">
        <v>88</v>
      </c>
      <c r="AW141" s="12" t="s">
        <v>34</v>
      </c>
      <c r="AX141" s="12" t="s">
        <v>86</v>
      </c>
      <c r="AY141" s="147" t="s">
        <v>143</v>
      </c>
    </row>
    <row r="142" spans="2:65" s="1" customFormat="1" ht="33" customHeight="1">
      <c r="B142" s="29"/>
      <c r="C142" s="129" t="s">
        <v>183</v>
      </c>
      <c r="D142" s="129" t="s">
        <v>145</v>
      </c>
      <c r="E142" s="130" t="s">
        <v>184</v>
      </c>
      <c r="F142" s="131" t="s">
        <v>185</v>
      </c>
      <c r="G142" s="132" t="s">
        <v>179</v>
      </c>
      <c r="H142" s="133">
        <v>22.054</v>
      </c>
      <c r="I142" s="134"/>
      <c r="J142" s="135">
        <f>ROUND(I142*H142,2)</f>
        <v>0</v>
      </c>
      <c r="K142" s="131" t="s">
        <v>149</v>
      </c>
      <c r="L142" s="29"/>
      <c r="M142" s="136" t="s">
        <v>1</v>
      </c>
      <c r="N142" s="137" t="s">
        <v>43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150</v>
      </c>
      <c r="AT142" s="140" t="s">
        <v>145</v>
      </c>
      <c r="AU142" s="140" t="s">
        <v>88</v>
      </c>
      <c r="AY142" s="14" t="s">
        <v>143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4" t="s">
        <v>86</v>
      </c>
      <c r="BK142" s="141">
        <f>ROUND(I142*H142,2)</f>
        <v>0</v>
      </c>
      <c r="BL142" s="14" t="s">
        <v>150</v>
      </c>
      <c r="BM142" s="140" t="s">
        <v>186</v>
      </c>
    </row>
    <row r="143" spans="2:47" s="1" customFormat="1" ht="19.5">
      <c r="B143" s="29"/>
      <c r="D143" s="142" t="s">
        <v>152</v>
      </c>
      <c r="F143" s="143" t="s">
        <v>187</v>
      </c>
      <c r="I143" s="144"/>
      <c r="L143" s="29"/>
      <c r="M143" s="145"/>
      <c r="T143" s="53"/>
      <c r="AT143" s="14" t="s">
        <v>152</v>
      </c>
      <c r="AU143" s="14" t="s">
        <v>88</v>
      </c>
    </row>
    <row r="144" spans="2:51" s="12" customFormat="1" ht="11.25">
      <c r="B144" s="146"/>
      <c r="D144" s="142" t="s">
        <v>154</v>
      </c>
      <c r="E144" s="147" t="s">
        <v>1</v>
      </c>
      <c r="F144" s="148" t="s">
        <v>188</v>
      </c>
      <c r="H144" s="149">
        <v>22.054</v>
      </c>
      <c r="I144" s="150"/>
      <c r="L144" s="146"/>
      <c r="M144" s="151"/>
      <c r="T144" s="152"/>
      <c r="AT144" s="147" t="s">
        <v>154</v>
      </c>
      <c r="AU144" s="147" t="s">
        <v>88</v>
      </c>
      <c r="AV144" s="12" t="s">
        <v>88</v>
      </c>
      <c r="AW144" s="12" t="s">
        <v>34</v>
      </c>
      <c r="AX144" s="12" t="s">
        <v>86</v>
      </c>
      <c r="AY144" s="147" t="s">
        <v>143</v>
      </c>
    </row>
    <row r="145" spans="2:65" s="1" customFormat="1" ht="24.2" customHeight="1">
      <c r="B145" s="29"/>
      <c r="C145" s="129" t="s">
        <v>189</v>
      </c>
      <c r="D145" s="129" t="s">
        <v>145</v>
      </c>
      <c r="E145" s="130" t="s">
        <v>190</v>
      </c>
      <c r="F145" s="131" t="s">
        <v>191</v>
      </c>
      <c r="G145" s="132" t="s">
        <v>179</v>
      </c>
      <c r="H145" s="133">
        <v>22.054</v>
      </c>
      <c r="I145" s="134"/>
      <c r="J145" s="135">
        <f>ROUND(I145*H145,2)</f>
        <v>0</v>
      </c>
      <c r="K145" s="131" t="s">
        <v>149</v>
      </c>
      <c r="L145" s="29"/>
      <c r="M145" s="136" t="s">
        <v>1</v>
      </c>
      <c r="N145" s="137" t="s">
        <v>43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150</v>
      </c>
      <c r="AT145" s="140" t="s">
        <v>145</v>
      </c>
      <c r="AU145" s="140" t="s">
        <v>88</v>
      </c>
      <c r="AY145" s="14" t="s">
        <v>143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86</v>
      </c>
      <c r="BK145" s="141">
        <f>ROUND(I145*H145,2)</f>
        <v>0</v>
      </c>
      <c r="BL145" s="14" t="s">
        <v>150</v>
      </c>
      <c r="BM145" s="140" t="s">
        <v>192</v>
      </c>
    </row>
    <row r="146" spans="2:47" s="1" customFormat="1" ht="29.25">
      <c r="B146" s="29"/>
      <c r="D146" s="142" t="s">
        <v>152</v>
      </c>
      <c r="F146" s="143" t="s">
        <v>193</v>
      </c>
      <c r="I146" s="144"/>
      <c r="L146" s="29"/>
      <c r="M146" s="145"/>
      <c r="T146" s="53"/>
      <c r="AT146" s="14" t="s">
        <v>152</v>
      </c>
      <c r="AU146" s="14" t="s">
        <v>88</v>
      </c>
    </row>
    <row r="147" spans="2:51" s="12" customFormat="1" ht="11.25">
      <c r="B147" s="146"/>
      <c r="D147" s="142" t="s">
        <v>154</v>
      </c>
      <c r="E147" s="147" t="s">
        <v>1</v>
      </c>
      <c r="F147" s="148" t="s">
        <v>188</v>
      </c>
      <c r="H147" s="149">
        <v>22.054</v>
      </c>
      <c r="I147" s="150"/>
      <c r="L147" s="146"/>
      <c r="M147" s="151"/>
      <c r="T147" s="152"/>
      <c r="AT147" s="147" t="s">
        <v>154</v>
      </c>
      <c r="AU147" s="147" t="s">
        <v>88</v>
      </c>
      <c r="AV147" s="12" t="s">
        <v>88</v>
      </c>
      <c r="AW147" s="12" t="s">
        <v>34</v>
      </c>
      <c r="AX147" s="12" t="s">
        <v>86</v>
      </c>
      <c r="AY147" s="147" t="s">
        <v>143</v>
      </c>
    </row>
    <row r="148" spans="2:65" s="1" customFormat="1" ht="37.9" customHeight="1">
      <c r="B148" s="29"/>
      <c r="C148" s="129" t="s">
        <v>194</v>
      </c>
      <c r="D148" s="129" t="s">
        <v>145</v>
      </c>
      <c r="E148" s="130" t="s">
        <v>195</v>
      </c>
      <c r="F148" s="131" t="s">
        <v>196</v>
      </c>
      <c r="G148" s="132" t="s">
        <v>179</v>
      </c>
      <c r="H148" s="133">
        <v>22.054</v>
      </c>
      <c r="I148" s="134"/>
      <c r="J148" s="135">
        <f>ROUND(I148*H148,2)</f>
        <v>0</v>
      </c>
      <c r="K148" s="131" t="s">
        <v>149</v>
      </c>
      <c r="L148" s="29"/>
      <c r="M148" s="136" t="s">
        <v>1</v>
      </c>
      <c r="N148" s="137" t="s">
        <v>43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150</v>
      </c>
      <c r="AT148" s="140" t="s">
        <v>145</v>
      </c>
      <c r="AU148" s="140" t="s">
        <v>88</v>
      </c>
      <c r="AY148" s="14" t="s">
        <v>143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86</v>
      </c>
      <c r="BK148" s="141">
        <f>ROUND(I148*H148,2)</f>
        <v>0</v>
      </c>
      <c r="BL148" s="14" t="s">
        <v>150</v>
      </c>
      <c r="BM148" s="140" t="s">
        <v>197</v>
      </c>
    </row>
    <row r="149" spans="2:47" s="1" customFormat="1" ht="39">
      <c r="B149" s="29"/>
      <c r="D149" s="142" t="s">
        <v>152</v>
      </c>
      <c r="F149" s="143" t="s">
        <v>198</v>
      </c>
      <c r="I149" s="144"/>
      <c r="L149" s="29"/>
      <c r="M149" s="145"/>
      <c r="T149" s="53"/>
      <c r="AT149" s="14" t="s">
        <v>152</v>
      </c>
      <c r="AU149" s="14" t="s">
        <v>88</v>
      </c>
    </row>
    <row r="150" spans="2:51" s="12" customFormat="1" ht="11.25">
      <c r="B150" s="146"/>
      <c r="D150" s="142" t="s">
        <v>154</v>
      </c>
      <c r="E150" s="147" t="s">
        <v>1</v>
      </c>
      <c r="F150" s="148" t="s">
        <v>188</v>
      </c>
      <c r="H150" s="149">
        <v>22.054</v>
      </c>
      <c r="I150" s="150"/>
      <c r="L150" s="146"/>
      <c r="M150" s="151"/>
      <c r="T150" s="152"/>
      <c r="AT150" s="147" t="s">
        <v>154</v>
      </c>
      <c r="AU150" s="147" t="s">
        <v>88</v>
      </c>
      <c r="AV150" s="12" t="s">
        <v>88</v>
      </c>
      <c r="AW150" s="12" t="s">
        <v>34</v>
      </c>
      <c r="AX150" s="12" t="s">
        <v>86</v>
      </c>
      <c r="AY150" s="147" t="s">
        <v>143</v>
      </c>
    </row>
    <row r="151" spans="2:65" s="1" customFormat="1" ht="37.9" customHeight="1">
      <c r="B151" s="29"/>
      <c r="C151" s="129" t="s">
        <v>199</v>
      </c>
      <c r="D151" s="129" t="s">
        <v>145</v>
      </c>
      <c r="E151" s="130" t="s">
        <v>200</v>
      </c>
      <c r="F151" s="131" t="s">
        <v>201</v>
      </c>
      <c r="G151" s="132" t="s">
        <v>179</v>
      </c>
      <c r="H151" s="133">
        <v>220.544</v>
      </c>
      <c r="I151" s="134"/>
      <c r="J151" s="135">
        <f>ROUND(I151*H151,2)</f>
        <v>0</v>
      </c>
      <c r="K151" s="131" t="s">
        <v>149</v>
      </c>
      <c r="L151" s="29"/>
      <c r="M151" s="136" t="s">
        <v>1</v>
      </c>
      <c r="N151" s="137" t="s">
        <v>43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150</v>
      </c>
      <c r="AT151" s="140" t="s">
        <v>145</v>
      </c>
      <c r="AU151" s="140" t="s">
        <v>88</v>
      </c>
      <c r="AY151" s="14" t="s">
        <v>143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4" t="s">
        <v>86</v>
      </c>
      <c r="BK151" s="141">
        <f>ROUND(I151*H151,2)</f>
        <v>0</v>
      </c>
      <c r="BL151" s="14" t="s">
        <v>150</v>
      </c>
      <c r="BM151" s="140" t="s">
        <v>202</v>
      </c>
    </row>
    <row r="152" spans="2:47" s="1" customFormat="1" ht="48.75">
      <c r="B152" s="29"/>
      <c r="D152" s="142" t="s">
        <v>152</v>
      </c>
      <c r="F152" s="143" t="s">
        <v>203</v>
      </c>
      <c r="I152" s="144"/>
      <c r="L152" s="29"/>
      <c r="M152" s="145"/>
      <c r="T152" s="53"/>
      <c r="AT152" s="14" t="s">
        <v>152</v>
      </c>
      <c r="AU152" s="14" t="s">
        <v>88</v>
      </c>
    </row>
    <row r="153" spans="2:51" s="12" customFormat="1" ht="11.25">
      <c r="B153" s="146"/>
      <c r="D153" s="142" t="s">
        <v>154</v>
      </c>
      <c r="E153" s="147" t="s">
        <v>1</v>
      </c>
      <c r="F153" s="148" t="s">
        <v>204</v>
      </c>
      <c r="H153" s="149">
        <v>220.544</v>
      </c>
      <c r="I153" s="150"/>
      <c r="L153" s="146"/>
      <c r="M153" s="151"/>
      <c r="T153" s="152"/>
      <c r="AT153" s="147" t="s">
        <v>154</v>
      </c>
      <c r="AU153" s="147" t="s">
        <v>88</v>
      </c>
      <c r="AV153" s="12" t="s">
        <v>88</v>
      </c>
      <c r="AW153" s="12" t="s">
        <v>34</v>
      </c>
      <c r="AX153" s="12" t="s">
        <v>86</v>
      </c>
      <c r="AY153" s="147" t="s">
        <v>143</v>
      </c>
    </row>
    <row r="154" spans="2:65" s="1" customFormat="1" ht="24.2" customHeight="1">
      <c r="B154" s="29"/>
      <c r="C154" s="129" t="s">
        <v>205</v>
      </c>
      <c r="D154" s="129" t="s">
        <v>145</v>
      </c>
      <c r="E154" s="130" t="s">
        <v>206</v>
      </c>
      <c r="F154" s="131" t="s">
        <v>207</v>
      </c>
      <c r="G154" s="132" t="s">
        <v>179</v>
      </c>
      <c r="H154" s="133">
        <v>22.054</v>
      </c>
      <c r="I154" s="134"/>
      <c r="J154" s="135">
        <f>ROUND(I154*H154,2)</f>
        <v>0</v>
      </c>
      <c r="K154" s="131" t="s">
        <v>149</v>
      </c>
      <c r="L154" s="29"/>
      <c r="M154" s="136" t="s">
        <v>1</v>
      </c>
      <c r="N154" s="137" t="s">
        <v>43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150</v>
      </c>
      <c r="AT154" s="140" t="s">
        <v>145</v>
      </c>
      <c r="AU154" s="140" t="s">
        <v>88</v>
      </c>
      <c r="AY154" s="14" t="s">
        <v>143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86</v>
      </c>
      <c r="BK154" s="141">
        <f>ROUND(I154*H154,2)</f>
        <v>0</v>
      </c>
      <c r="BL154" s="14" t="s">
        <v>150</v>
      </c>
      <c r="BM154" s="140" t="s">
        <v>208</v>
      </c>
    </row>
    <row r="155" spans="2:47" s="1" customFormat="1" ht="29.25">
      <c r="B155" s="29"/>
      <c r="D155" s="142" t="s">
        <v>152</v>
      </c>
      <c r="F155" s="143" t="s">
        <v>209</v>
      </c>
      <c r="I155" s="144"/>
      <c r="L155" s="29"/>
      <c r="M155" s="145"/>
      <c r="T155" s="53"/>
      <c r="AT155" s="14" t="s">
        <v>152</v>
      </c>
      <c r="AU155" s="14" t="s">
        <v>88</v>
      </c>
    </row>
    <row r="156" spans="2:51" s="12" customFormat="1" ht="11.25">
      <c r="B156" s="146"/>
      <c r="D156" s="142" t="s">
        <v>154</v>
      </c>
      <c r="E156" s="147" t="s">
        <v>1</v>
      </c>
      <c r="F156" s="148" t="s">
        <v>188</v>
      </c>
      <c r="H156" s="149">
        <v>22.054</v>
      </c>
      <c r="I156" s="150"/>
      <c r="L156" s="146"/>
      <c r="M156" s="151"/>
      <c r="T156" s="152"/>
      <c r="AT156" s="147" t="s">
        <v>154</v>
      </c>
      <c r="AU156" s="147" t="s">
        <v>88</v>
      </c>
      <c r="AV156" s="12" t="s">
        <v>88</v>
      </c>
      <c r="AW156" s="12" t="s">
        <v>34</v>
      </c>
      <c r="AX156" s="12" t="s">
        <v>86</v>
      </c>
      <c r="AY156" s="147" t="s">
        <v>143</v>
      </c>
    </row>
    <row r="157" spans="2:65" s="1" customFormat="1" ht="24.2" customHeight="1">
      <c r="B157" s="29"/>
      <c r="C157" s="129" t="s">
        <v>210</v>
      </c>
      <c r="D157" s="129" t="s">
        <v>145</v>
      </c>
      <c r="E157" s="130" t="s">
        <v>211</v>
      </c>
      <c r="F157" s="131" t="s">
        <v>212</v>
      </c>
      <c r="G157" s="132" t="s">
        <v>213</v>
      </c>
      <c r="H157" s="133">
        <v>39.698</v>
      </c>
      <c r="I157" s="134"/>
      <c r="J157" s="135">
        <f>ROUND(I157*H157,2)</f>
        <v>0</v>
      </c>
      <c r="K157" s="131" t="s">
        <v>149</v>
      </c>
      <c r="L157" s="29"/>
      <c r="M157" s="136" t="s">
        <v>1</v>
      </c>
      <c r="N157" s="137" t="s">
        <v>43</v>
      </c>
      <c r="P157" s="138">
        <f>O157*H157</f>
        <v>0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150</v>
      </c>
      <c r="AT157" s="140" t="s">
        <v>145</v>
      </c>
      <c r="AU157" s="140" t="s">
        <v>88</v>
      </c>
      <c r="AY157" s="14" t="s">
        <v>143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4" t="s">
        <v>86</v>
      </c>
      <c r="BK157" s="141">
        <f>ROUND(I157*H157,2)</f>
        <v>0</v>
      </c>
      <c r="BL157" s="14" t="s">
        <v>150</v>
      </c>
      <c r="BM157" s="140" t="s">
        <v>214</v>
      </c>
    </row>
    <row r="158" spans="2:47" s="1" customFormat="1" ht="29.25">
      <c r="B158" s="29"/>
      <c r="D158" s="142" t="s">
        <v>152</v>
      </c>
      <c r="F158" s="143" t="s">
        <v>215</v>
      </c>
      <c r="I158" s="144"/>
      <c r="L158" s="29"/>
      <c r="M158" s="145"/>
      <c r="T158" s="53"/>
      <c r="AT158" s="14" t="s">
        <v>152</v>
      </c>
      <c r="AU158" s="14" t="s">
        <v>88</v>
      </c>
    </row>
    <row r="159" spans="2:51" s="12" customFormat="1" ht="11.25">
      <c r="B159" s="146"/>
      <c r="D159" s="142" t="s">
        <v>154</v>
      </c>
      <c r="E159" s="147" t="s">
        <v>1</v>
      </c>
      <c r="F159" s="148" t="s">
        <v>216</v>
      </c>
      <c r="H159" s="149">
        <v>39.698</v>
      </c>
      <c r="I159" s="150"/>
      <c r="L159" s="146"/>
      <c r="M159" s="151"/>
      <c r="T159" s="152"/>
      <c r="AT159" s="147" t="s">
        <v>154</v>
      </c>
      <c r="AU159" s="147" t="s">
        <v>88</v>
      </c>
      <c r="AV159" s="12" t="s">
        <v>88</v>
      </c>
      <c r="AW159" s="12" t="s">
        <v>34</v>
      </c>
      <c r="AX159" s="12" t="s">
        <v>86</v>
      </c>
      <c r="AY159" s="147" t="s">
        <v>143</v>
      </c>
    </row>
    <row r="160" spans="2:65" s="1" customFormat="1" ht="24.2" customHeight="1">
      <c r="B160" s="29"/>
      <c r="C160" s="129" t="s">
        <v>217</v>
      </c>
      <c r="D160" s="129" t="s">
        <v>145</v>
      </c>
      <c r="E160" s="130" t="s">
        <v>218</v>
      </c>
      <c r="F160" s="131" t="s">
        <v>219</v>
      </c>
      <c r="G160" s="132" t="s">
        <v>172</v>
      </c>
      <c r="H160" s="133">
        <v>28</v>
      </c>
      <c r="I160" s="134"/>
      <c r="J160" s="135">
        <f>ROUND(I160*H160,2)</f>
        <v>0</v>
      </c>
      <c r="K160" s="131" t="s">
        <v>149</v>
      </c>
      <c r="L160" s="29"/>
      <c r="M160" s="136" t="s">
        <v>1</v>
      </c>
      <c r="N160" s="137" t="s">
        <v>43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150</v>
      </c>
      <c r="AT160" s="140" t="s">
        <v>145</v>
      </c>
      <c r="AU160" s="140" t="s">
        <v>88</v>
      </c>
      <c r="AY160" s="14" t="s">
        <v>143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4" t="s">
        <v>86</v>
      </c>
      <c r="BK160" s="141">
        <f>ROUND(I160*H160,2)</f>
        <v>0</v>
      </c>
      <c r="BL160" s="14" t="s">
        <v>150</v>
      </c>
      <c r="BM160" s="140" t="s">
        <v>220</v>
      </c>
    </row>
    <row r="161" spans="2:47" s="1" customFormat="1" ht="19.5">
      <c r="B161" s="29"/>
      <c r="D161" s="142" t="s">
        <v>152</v>
      </c>
      <c r="F161" s="143" t="s">
        <v>221</v>
      </c>
      <c r="I161" s="144"/>
      <c r="L161" s="29"/>
      <c r="M161" s="145"/>
      <c r="T161" s="53"/>
      <c r="AT161" s="14" t="s">
        <v>152</v>
      </c>
      <c r="AU161" s="14" t="s">
        <v>88</v>
      </c>
    </row>
    <row r="162" spans="2:51" s="12" customFormat="1" ht="11.25">
      <c r="B162" s="146"/>
      <c r="D162" s="142" t="s">
        <v>154</v>
      </c>
      <c r="E162" s="147" t="s">
        <v>1</v>
      </c>
      <c r="F162" s="148" t="s">
        <v>222</v>
      </c>
      <c r="H162" s="149">
        <v>28</v>
      </c>
      <c r="I162" s="150"/>
      <c r="L162" s="146"/>
      <c r="M162" s="151"/>
      <c r="T162" s="152"/>
      <c r="AT162" s="147" t="s">
        <v>154</v>
      </c>
      <c r="AU162" s="147" t="s">
        <v>88</v>
      </c>
      <c r="AV162" s="12" t="s">
        <v>88</v>
      </c>
      <c r="AW162" s="12" t="s">
        <v>34</v>
      </c>
      <c r="AX162" s="12" t="s">
        <v>86</v>
      </c>
      <c r="AY162" s="147" t="s">
        <v>143</v>
      </c>
    </row>
    <row r="163" spans="2:65" s="1" customFormat="1" ht="24.2" customHeight="1">
      <c r="B163" s="29"/>
      <c r="C163" s="129" t="s">
        <v>223</v>
      </c>
      <c r="D163" s="129" t="s">
        <v>145</v>
      </c>
      <c r="E163" s="130" t="s">
        <v>224</v>
      </c>
      <c r="F163" s="131" t="s">
        <v>225</v>
      </c>
      <c r="G163" s="132" t="s">
        <v>172</v>
      </c>
      <c r="H163" s="133">
        <v>28</v>
      </c>
      <c r="I163" s="134"/>
      <c r="J163" s="135">
        <f>ROUND(I163*H163,2)</f>
        <v>0</v>
      </c>
      <c r="K163" s="131" t="s">
        <v>149</v>
      </c>
      <c r="L163" s="29"/>
      <c r="M163" s="136" t="s">
        <v>1</v>
      </c>
      <c r="N163" s="137" t="s">
        <v>43</v>
      </c>
      <c r="P163" s="138">
        <f>O163*H163</f>
        <v>0</v>
      </c>
      <c r="Q163" s="138">
        <v>0</v>
      </c>
      <c r="R163" s="138">
        <f>Q163*H163</f>
        <v>0</v>
      </c>
      <c r="S163" s="138">
        <v>0</v>
      </c>
      <c r="T163" s="139">
        <f>S163*H163</f>
        <v>0</v>
      </c>
      <c r="AR163" s="140" t="s">
        <v>150</v>
      </c>
      <c r="AT163" s="140" t="s">
        <v>145</v>
      </c>
      <c r="AU163" s="140" t="s">
        <v>88</v>
      </c>
      <c r="AY163" s="14" t="s">
        <v>143</v>
      </c>
      <c r="BE163" s="141">
        <f>IF(N163="základní",J163,0)</f>
        <v>0</v>
      </c>
      <c r="BF163" s="141">
        <f>IF(N163="snížená",J163,0)</f>
        <v>0</v>
      </c>
      <c r="BG163" s="141">
        <f>IF(N163="zákl. přenesená",J163,0)</f>
        <v>0</v>
      </c>
      <c r="BH163" s="141">
        <f>IF(N163="sníž. přenesená",J163,0)</f>
        <v>0</v>
      </c>
      <c r="BI163" s="141">
        <f>IF(N163="nulová",J163,0)</f>
        <v>0</v>
      </c>
      <c r="BJ163" s="14" t="s">
        <v>86</v>
      </c>
      <c r="BK163" s="141">
        <f>ROUND(I163*H163,2)</f>
        <v>0</v>
      </c>
      <c r="BL163" s="14" t="s">
        <v>150</v>
      </c>
      <c r="BM163" s="140" t="s">
        <v>226</v>
      </c>
    </row>
    <row r="164" spans="2:47" s="1" customFormat="1" ht="19.5">
      <c r="B164" s="29"/>
      <c r="D164" s="142" t="s">
        <v>152</v>
      </c>
      <c r="F164" s="143" t="s">
        <v>227</v>
      </c>
      <c r="I164" s="144"/>
      <c r="L164" s="29"/>
      <c r="M164" s="145"/>
      <c r="T164" s="53"/>
      <c r="AT164" s="14" t="s">
        <v>152</v>
      </c>
      <c r="AU164" s="14" t="s">
        <v>88</v>
      </c>
    </row>
    <row r="165" spans="2:51" s="12" customFormat="1" ht="11.25">
      <c r="B165" s="146"/>
      <c r="D165" s="142" t="s">
        <v>154</v>
      </c>
      <c r="E165" s="147" t="s">
        <v>1</v>
      </c>
      <c r="F165" s="148" t="s">
        <v>222</v>
      </c>
      <c r="H165" s="149">
        <v>28</v>
      </c>
      <c r="I165" s="150"/>
      <c r="L165" s="146"/>
      <c r="M165" s="151"/>
      <c r="T165" s="152"/>
      <c r="AT165" s="147" t="s">
        <v>154</v>
      </c>
      <c r="AU165" s="147" t="s">
        <v>88</v>
      </c>
      <c r="AV165" s="12" t="s">
        <v>88</v>
      </c>
      <c r="AW165" s="12" t="s">
        <v>34</v>
      </c>
      <c r="AX165" s="12" t="s">
        <v>86</v>
      </c>
      <c r="AY165" s="147" t="s">
        <v>143</v>
      </c>
    </row>
    <row r="166" spans="2:65" s="1" customFormat="1" ht="16.5" customHeight="1">
      <c r="B166" s="29"/>
      <c r="C166" s="153" t="s">
        <v>8</v>
      </c>
      <c r="D166" s="153" t="s">
        <v>228</v>
      </c>
      <c r="E166" s="154" t="s">
        <v>229</v>
      </c>
      <c r="F166" s="155" t="s">
        <v>230</v>
      </c>
      <c r="G166" s="156" t="s">
        <v>231</v>
      </c>
      <c r="H166" s="157">
        <v>0.56</v>
      </c>
      <c r="I166" s="158"/>
      <c r="J166" s="159">
        <f>ROUND(I166*H166,2)</f>
        <v>0</v>
      </c>
      <c r="K166" s="155" t="s">
        <v>149</v>
      </c>
      <c r="L166" s="160"/>
      <c r="M166" s="161" t="s">
        <v>1</v>
      </c>
      <c r="N166" s="162" t="s">
        <v>43</v>
      </c>
      <c r="P166" s="138">
        <f>O166*H166</f>
        <v>0</v>
      </c>
      <c r="Q166" s="138">
        <v>0.001</v>
      </c>
      <c r="R166" s="138">
        <f>Q166*H166</f>
        <v>0.0005600000000000001</v>
      </c>
      <c r="S166" s="138">
        <v>0</v>
      </c>
      <c r="T166" s="139">
        <f>S166*H166</f>
        <v>0</v>
      </c>
      <c r="AR166" s="140" t="s">
        <v>189</v>
      </c>
      <c r="AT166" s="140" t="s">
        <v>228</v>
      </c>
      <c r="AU166" s="140" t="s">
        <v>88</v>
      </c>
      <c r="AY166" s="14" t="s">
        <v>143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4" t="s">
        <v>86</v>
      </c>
      <c r="BK166" s="141">
        <f>ROUND(I166*H166,2)</f>
        <v>0</v>
      </c>
      <c r="BL166" s="14" t="s">
        <v>150</v>
      </c>
      <c r="BM166" s="140" t="s">
        <v>232</v>
      </c>
    </row>
    <row r="167" spans="2:47" s="1" customFormat="1" ht="11.25">
      <c r="B167" s="29"/>
      <c r="D167" s="142" t="s">
        <v>152</v>
      </c>
      <c r="F167" s="143" t="s">
        <v>230</v>
      </c>
      <c r="I167" s="144"/>
      <c r="L167" s="29"/>
      <c r="M167" s="145"/>
      <c r="T167" s="53"/>
      <c r="AT167" s="14" t="s">
        <v>152</v>
      </c>
      <c r="AU167" s="14" t="s">
        <v>88</v>
      </c>
    </row>
    <row r="168" spans="2:51" s="12" customFormat="1" ht="11.25">
      <c r="B168" s="146"/>
      <c r="D168" s="142" t="s">
        <v>154</v>
      </c>
      <c r="E168" s="147" t="s">
        <v>1</v>
      </c>
      <c r="F168" s="148" t="s">
        <v>222</v>
      </c>
      <c r="H168" s="149">
        <v>28</v>
      </c>
      <c r="I168" s="150"/>
      <c r="L168" s="146"/>
      <c r="M168" s="151"/>
      <c r="T168" s="152"/>
      <c r="AT168" s="147" t="s">
        <v>154</v>
      </c>
      <c r="AU168" s="147" t="s">
        <v>88</v>
      </c>
      <c r="AV168" s="12" t="s">
        <v>88</v>
      </c>
      <c r="AW168" s="12" t="s">
        <v>34</v>
      </c>
      <c r="AX168" s="12" t="s">
        <v>86</v>
      </c>
      <c r="AY168" s="147" t="s">
        <v>143</v>
      </c>
    </row>
    <row r="169" spans="2:51" s="12" customFormat="1" ht="11.25">
      <c r="B169" s="146"/>
      <c r="D169" s="142" t="s">
        <v>154</v>
      </c>
      <c r="F169" s="148" t="s">
        <v>233</v>
      </c>
      <c r="H169" s="149">
        <v>0.56</v>
      </c>
      <c r="I169" s="150"/>
      <c r="L169" s="146"/>
      <c r="M169" s="151"/>
      <c r="T169" s="152"/>
      <c r="AT169" s="147" t="s">
        <v>154</v>
      </c>
      <c r="AU169" s="147" t="s">
        <v>88</v>
      </c>
      <c r="AV169" s="12" t="s">
        <v>88</v>
      </c>
      <c r="AW169" s="12" t="s">
        <v>4</v>
      </c>
      <c r="AX169" s="12" t="s">
        <v>86</v>
      </c>
      <c r="AY169" s="147" t="s">
        <v>143</v>
      </c>
    </row>
    <row r="170" spans="2:65" s="1" customFormat="1" ht="16.5" customHeight="1">
      <c r="B170" s="29"/>
      <c r="C170" s="129" t="s">
        <v>234</v>
      </c>
      <c r="D170" s="129" t="s">
        <v>145</v>
      </c>
      <c r="E170" s="130" t="s">
        <v>235</v>
      </c>
      <c r="F170" s="131" t="s">
        <v>236</v>
      </c>
      <c r="G170" s="132" t="s">
        <v>148</v>
      </c>
      <c r="H170" s="133">
        <v>4</v>
      </c>
      <c r="I170" s="134"/>
      <c r="J170" s="135">
        <f>ROUND(I170*H170,2)</f>
        <v>0</v>
      </c>
      <c r="K170" s="131" t="s">
        <v>1</v>
      </c>
      <c r="L170" s="29"/>
      <c r="M170" s="136" t="s">
        <v>1</v>
      </c>
      <c r="N170" s="137" t="s">
        <v>43</v>
      </c>
      <c r="P170" s="138">
        <f>O170*H170</f>
        <v>0</v>
      </c>
      <c r="Q170" s="138">
        <v>0</v>
      </c>
      <c r="R170" s="138">
        <f>Q170*H170</f>
        <v>0</v>
      </c>
      <c r="S170" s="138">
        <v>0</v>
      </c>
      <c r="T170" s="139">
        <f>S170*H170</f>
        <v>0</v>
      </c>
      <c r="AR170" s="140" t="s">
        <v>150</v>
      </c>
      <c r="AT170" s="140" t="s">
        <v>145</v>
      </c>
      <c r="AU170" s="140" t="s">
        <v>88</v>
      </c>
      <c r="AY170" s="14" t="s">
        <v>143</v>
      </c>
      <c r="BE170" s="141">
        <f>IF(N170="základní",J170,0)</f>
        <v>0</v>
      </c>
      <c r="BF170" s="141">
        <f>IF(N170="snížená",J170,0)</f>
        <v>0</v>
      </c>
      <c r="BG170" s="141">
        <f>IF(N170="zákl. přenesená",J170,0)</f>
        <v>0</v>
      </c>
      <c r="BH170" s="141">
        <f>IF(N170="sníž. přenesená",J170,0)</f>
        <v>0</v>
      </c>
      <c r="BI170" s="141">
        <f>IF(N170="nulová",J170,0)</f>
        <v>0</v>
      </c>
      <c r="BJ170" s="14" t="s">
        <v>86</v>
      </c>
      <c r="BK170" s="141">
        <f>ROUND(I170*H170,2)</f>
        <v>0</v>
      </c>
      <c r="BL170" s="14" t="s">
        <v>150</v>
      </c>
      <c r="BM170" s="140" t="s">
        <v>237</v>
      </c>
    </row>
    <row r="171" spans="2:47" s="1" customFormat="1" ht="19.5">
      <c r="B171" s="29"/>
      <c r="D171" s="142" t="s">
        <v>152</v>
      </c>
      <c r="F171" s="143" t="s">
        <v>168</v>
      </c>
      <c r="I171" s="144"/>
      <c r="L171" s="29"/>
      <c r="M171" s="145"/>
      <c r="T171" s="53"/>
      <c r="AT171" s="14" t="s">
        <v>152</v>
      </c>
      <c r="AU171" s="14" t="s">
        <v>88</v>
      </c>
    </row>
    <row r="172" spans="2:51" s="12" customFormat="1" ht="11.25">
      <c r="B172" s="146"/>
      <c r="D172" s="142" t="s">
        <v>154</v>
      </c>
      <c r="E172" s="147" t="s">
        <v>1</v>
      </c>
      <c r="F172" s="148" t="s">
        <v>150</v>
      </c>
      <c r="H172" s="149">
        <v>4</v>
      </c>
      <c r="I172" s="150"/>
      <c r="L172" s="146"/>
      <c r="M172" s="151"/>
      <c r="T172" s="152"/>
      <c r="AT172" s="147" t="s">
        <v>154</v>
      </c>
      <c r="AU172" s="147" t="s">
        <v>88</v>
      </c>
      <c r="AV172" s="12" t="s">
        <v>88</v>
      </c>
      <c r="AW172" s="12" t="s">
        <v>34</v>
      </c>
      <c r="AX172" s="12" t="s">
        <v>86</v>
      </c>
      <c r="AY172" s="147" t="s">
        <v>143</v>
      </c>
    </row>
    <row r="173" spans="2:65" s="1" customFormat="1" ht="37.9" customHeight="1">
      <c r="B173" s="29"/>
      <c r="C173" s="129" t="s">
        <v>238</v>
      </c>
      <c r="D173" s="129" t="s">
        <v>145</v>
      </c>
      <c r="E173" s="130" t="s">
        <v>239</v>
      </c>
      <c r="F173" s="131" t="s">
        <v>240</v>
      </c>
      <c r="G173" s="132" t="s">
        <v>148</v>
      </c>
      <c r="H173" s="133">
        <v>4</v>
      </c>
      <c r="I173" s="134"/>
      <c r="J173" s="135">
        <f>ROUND(I173*H173,2)</f>
        <v>0</v>
      </c>
      <c r="K173" s="131" t="s">
        <v>1</v>
      </c>
      <c r="L173" s="29"/>
      <c r="M173" s="136" t="s">
        <v>1</v>
      </c>
      <c r="N173" s="137" t="s">
        <v>43</v>
      </c>
      <c r="P173" s="138">
        <f>O173*H173</f>
        <v>0</v>
      </c>
      <c r="Q173" s="138">
        <v>0</v>
      </c>
      <c r="R173" s="138">
        <f>Q173*H173</f>
        <v>0</v>
      </c>
      <c r="S173" s="138">
        <v>0</v>
      </c>
      <c r="T173" s="139">
        <f>S173*H173</f>
        <v>0</v>
      </c>
      <c r="AR173" s="140" t="s">
        <v>150</v>
      </c>
      <c r="AT173" s="140" t="s">
        <v>145</v>
      </c>
      <c r="AU173" s="140" t="s">
        <v>88</v>
      </c>
      <c r="AY173" s="14" t="s">
        <v>143</v>
      </c>
      <c r="BE173" s="141">
        <f>IF(N173="základní",J173,0)</f>
        <v>0</v>
      </c>
      <c r="BF173" s="141">
        <f>IF(N173="snížená",J173,0)</f>
        <v>0</v>
      </c>
      <c r="BG173" s="141">
        <f>IF(N173="zákl. přenesená",J173,0)</f>
        <v>0</v>
      </c>
      <c r="BH173" s="141">
        <f>IF(N173="sníž. přenesená",J173,0)</f>
        <v>0</v>
      </c>
      <c r="BI173" s="141">
        <f>IF(N173="nulová",J173,0)</f>
        <v>0</v>
      </c>
      <c r="BJ173" s="14" t="s">
        <v>86</v>
      </c>
      <c r="BK173" s="141">
        <f>ROUND(I173*H173,2)</f>
        <v>0</v>
      </c>
      <c r="BL173" s="14" t="s">
        <v>150</v>
      </c>
      <c r="BM173" s="140" t="s">
        <v>241</v>
      </c>
    </row>
    <row r="174" spans="2:47" s="1" customFormat="1" ht="29.25">
      <c r="B174" s="29"/>
      <c r="D174" s="142" t="s">
        <v>152</v>
      </c>
      <c r="F174" s="143" t="s">
        <v>240</v>
      </c>
      <c r="I174" s="144"/>
      <c r="L174" s="29"/>
      <c r="M174" s="145"/>
      <c r="T174" s="53"/>
      <c r="AT174" s="14" t="s">
        <v>152</v>
      </c>
      <c r="AU174" s="14" t="s">
        <v>88</v>
      </c>
    </row>
    <row r="175" spans="2:51" s="12" customFormat="1" ht="11.25">
      <c r="B175" s="146"/>
      <c r="D175" s="142" t="s">
        <v>154</v>
      </c>
      <c r="E175" s="147" t="s">
        <v>1</v>
      </c>
      <c r="F175" s="148" t="s">
        <v>150</v>
      </c>
      <c r="H175" s="149">
        <v>4</v>
      </c>
      <c r="I175" s="150"/>
      <c r="L175" s="146"/>
      <c r="M175" s="151"/>
      <c r="T175" s="152"/>
      <c r="AT175" s="147" t="s">
        <v>154</v>
      </c>
      <c r="AU175" s="147" t="s">
        <v>88</v>
      </c>
      <c r="AV175" s="12" t="s">
        <v>88</v>
      </c>
      <c r="AW175" s="12" t="s">
        <v>34</v>
      </c>
      <c r="AX175" s="12" t="s">
        <v>86</v>
      </c>
      <c r="AY175" s="147" t="s">
        <v>143</v>
      </c>
    </row>
    <row r="176" spans="2:63" s="11" customFormat="1" ht="22.9" customHeight="1">
      <c r="B176" s="117"/>
      <c r="D176" s="118" t="s">
        <v>77</v>
      </c>
      <c r="E176" s="127" t="s">
        <v>169</v>
      </c>
      <c r="F176" s="127" t="s">
        <v>242</v>
      </c>
      <c r="I176" s="120"/>
      <c r="J176" s="128">
        <f>BK176</f>
        <v>0</v>
      </c>
      <c r="L176" s="117"/>
      <c r="M176" s="122"/>
      <c r="P176" s="123">
        <f>SUM(P177:P186)</f>
        <v>0</v>
      </c>
      <c r="R176" s="123">
        <f>SUM(R177:R186)</f>
        <v>14.86046432</v>
      </c>
      <c r="T176" s="124">
        <f>SUM(T177:T186)</f>
        <v>0</v>
      </c>
      <c r="AR176" s="118" t="s">
        <v>86</v>
      </c>
      <c r="AT176" s="125" t="s">
        <v>77</v>
      </c>
      <c r="AU176" s="125" t="s">
        <v>86</v>
      </c>
      <c r="AY176" s="118" t="s">
        <v>143</v>
      </c>
      <c r="BK176" s="126">
        <f>SUM(BK177:BK186)</f>
        <v>0</v>
      </c>
    </row>
    <row r="177" spans="2:65" s="1" customFormat="1" ht="21.75" customHeight="1">
      <c r="B177" s="29"/>
      <c r="C177" s="129" t="s">
        <v>243</v>
      </c>
      <c r="D177" s="129" t="s">
        <v>145</v>
      </c>
      <c r="E177" s="130" t="s">
        <v>244</v>
      </c>
      <c r="F177" s="131" t="s">
        <v>245</v>
      </c>
      <c r="G177" s="132" t="s">
        <v>172</v>
      </c>
      <c r="H177" s="133">
        <v>16.256</v>
      </c>
      <c r="I177" s="134"/>
      <c r="J177" s="135">
        <f>ROUND(I177*H177,2)</f>
        <v>0</v>
      </c>
      <c r="K177" s="131" t="s">
        <v>149</v>
      </c>
      <c r="L177" s="29"/>
      <c r="M177" s="136" t="s">
        <v>1</v>
      </c>
      <c r="N177" s="137" t="s">
        <v>43</v>
      </c>
      <c r="P177" s="138">
        <f>O177*H177</f>
        <v>0</v>
      </c>
      <c r="Q177" s="138">
        <v>0.69</v>
      </c>
      <c r="R177" s="138">
        <f>Q177*H177</f>
        <v>11.21664</v>
      </c>
      <c r="S177" s="138">
        <v>0</v>
      </c>
      <c r="T177" s="139">
        <f>S177*H177</f>
        <v>0</v>
      </c>
      <c r="AR177" s="140" t="s">
        <v>150</v>
      </c>
      <c r="AT177" s="140" t="s">
        <v>145</v>
      </c>
      <c r="AU177" s="140" t="s">
        <v>88</v>
      </c>
      <c r="AY177" s="14" t="s">
        <v>143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4" t="s">
        <v>86</v>
      </c>
      <c r="BK177" s="141">
        <f>ROUND(I177*H177,2)</f>
        <v>0</v>
      </c>
      <c r="BL177" s="14" t="s">
        <v>150</v>
      </c>
      <c r="BM177" s="140" t="s">
        <v>246</v>
      </c>
    </row>
    <row r="178" spans="2:47" s="1" customFormat="1" ht="19.5">
      <c r="B178" s="29"/>
      <c r="D178" s="142" t="s">
        <v>152</v>
      </c>
      <c r="F178" s="143" t="s">
        <v>247</v>
      </c>
      <c r="I178" s="144"/>
      <c r="L178" s="29"/>
      <c r="M178" s="145"/>
      <c r="T178" s="53"/>
      <c r="AT178" s="14" t="s">
        <v>152</v>
      </c>
      <c r="AU178" s="14" t="s">
        <v>88</v>
      </c>
    </row>
    <row r="179" spans="2:51" s="12" customFormat="1" ht="11.25">
      <c r="B179" s="146"/>
      <c r="D179" s="142" t="s">
        <v>154</v>
      </c>
      <c r="E179" s="147" t="s">
        <v>1</v>
      </c>
      <c r="F179" s="148" t="s">
        <v>248</v>
      </c>
      <c r="H179" s="149">
        <v>16.256</v>
      </c>
      <c r="I179" s="150"/>
      <c r="L179" s="146"/>
      <c r="M179" s="151"/>
      <c r="T179" s="152"/>
      <c r="AT179" s="147" t="s">
        <v>154</v>
      </c>
      <c r="AU179" s="147" t="s">
        <v>88</v>
      </c>
      <c r="AV179" s="12" t="s">
        <v>88</v>
      </c>
      <c r="AW179" s="12" t="s">
        <v>34</v>
      </c>
      <c r="AX179" s="12" t="s">
        <v>86</v>
      </c>
      <c r="AY179" s="147" t="s">
        <v>143</v>
      </c>
    </row>
    <row r="180" spans="2:65" s="1" customFormat="1" ht="24.2" customHeight="1">
      <c r="B180" s="29"/>
      <c r="C180" s="129" t="s">
        <v>249</v>
      </c>
      <c r="D180" s="129" t="s">
        <v>145</v>
      </c>
      <c r="E180" s="130" t="s">
        <v>250</v>
      </c>
      <c r="F180" s="131" t="s">
        <v>251</v>
      </c>
      <c r="G180" s="132" t="s">
        <v>172</v>
      </c>
      <c r="H180" s="133">
        <v>16.256</v>
      </c>
      <c r="I180" s="134"/>
      <c r="J180" s="135">
        <f>ROUND(I180*H180,2)</f>
        <v>0</v>
      </c>
      <c r="K180" s="131" t="s">
        <v>149</v>
      </c>
      <c r="L180" s="29"/>
      <c r="M180" s="136" t="s">
        <v>1</v>
      </c>
      <c r="N180" s="137" t="s">
        <v>43</v>
      </c>
      <c r="P180" s="138">
        <f>O180*H180</f>
        <v>0</v>
      </c>
      <c r="Q180" s="138">
        <v>0.08922</v>
      </c>
      <c r="R180" s="138">
        <f>Q180*H180</f>
        <v>1.45036032</v>
      </c>
      <c r="S180" s="138">
        <v>0</v>
      </c>
      <c r="T180" s="139">
        <f>S180*H180</f>
        <v>0</v>
      </c>
      <c r="AR180" s="140" t="s">
        <v>150</v>
      </c>
      <c r="AT180" s="140" t="s">
        <v>145</v>
      </c>
      <c r="AU180" s="140" t="s">
        <v>88</v>
      </c>
      <c r="AY180" s="14" t="s">
        <v>143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4" t="s">
        <v>86</v>
      </c>
      <c r="BK180" s="141">
        <f>ROUND(I180*H180,2)</f>
        <v>0</v>
      </c>
      <c r="BL180" s="14" t="s">
        <v>150</v>
      </c>
      <c r="BM180" s="140" t="s">
        <v>252</v>
      </c>
    </row>
    <row r="181" spans="2:47" s="1" customFormat="1" ht="48.75">
      <c r="B181" s="29"/>
      <c r="D181" s="142" t="s">
        <v>152</v>
      </c>
      <c r="F181" s="143" t="s">
        <v>253</v>
      </c>
      <c r="I181" s="144"/>
      <c r="L181" s="29"/>
      <c r="M181" s="145"/>
      <c r="T181" s="53"/>
      <c r="AT181" s="14" t="s">
        <v>152</v>
      </c>
      <c r="AU181" s="14" t="s">
        <v>88</v>
      </c>
    </row>
    <row r="182" spans="2:51" s="12" customFormat="1" ht="11.25">
      <c r="B182" s="146"/>
      <c r="D182" s="142" t="s">
        <v>154</v>
      </c>
      <c r="E182" s="147" t="s">
        <v>1</v>
      </c>
      <c r="F182" s="148" t="s">
        <v>248</v>
      </c>
      <c r="H182" s="149">
        <v>16.256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34</v>
      </c>
      <c r="AX182" s="12" t="s">
        <v>86</v>
      </c>
      <c r="AY182" s="147" t="s">
        <v>143</v>
      </c>
    </row>
    <row r="183" spans="2:65" s="1" customFormat="1" ht="21.75" customHeight="1">
      <c r="B183" s="29"/>
      <c r="C183" s="153" t="s">
        <v>159</v>
      </c>
      <c r="D183" s="153" t="s">
        <v>228</v>
      </c>
      <c r="E183" s="154" t="s">
        <v>254</v>
      </c>
      <c r="F183" s="155" t="s">
        <v>255</v>
      </c>
      <c r="G183" s="156" t="s">
        <v>172</v>
      </c>
      <c r="H183" s="157">
        <v>16.744</v>
      </c>
      <c r="I183" s="158"/>
      <c r="J183" s="159">
        <f>ROUND(I183*H183,2)</f>
        <v>0</v>
      </c>
      <c r="K183" s="155" t="s">
        <v>149</v>
      </c>
      <c r="L183" s="160"/>
      <c r="M183" s="161" t="s">
        <v>1</v>
      </c>
      <c r="N183" s="162" t="s">
        <v>43</v>
      </c>
      <c r="P183" s="138">
        <f>O183*H183</f>
        <v>0</v>
      </c>
      <c r="Q183" s="138">
        <v>0.131</v>
      </c>
      <c r="R183" s="138">
        <f>Q183*H183</f>
        <v>2.193464</v>
      </c>
      <c r="S183" s="138">
        <v>0</v>
      </c>
      <c r="T183" s="139">
        <f>S183*H183</f>
        <v>0</v>
      </c>
      <c r="AR183" s="140" t="s">
        <v>189</v>
      </c>
      <c r="AT183" s="140" t="s">
        <v>228</v>
      </c>
      <c r="AU183" s="140" t="s">
        <v>88</v>
      </c>
      <c r="AY183" s="14" t="s">
        <v>143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4" t="s">
        <v>86</v>
      </c>
      <c r="BK183" s="141">
        <f>ROUND(I183*H183,2)</f>
        <v>0</v>
      </c>
      <c r="BL183" s="14" t="s">
        <v>150</v>
      </c>
      <c r="BM183" s="140" t="s">
        <v>256</v>
      </c>
    </row>
    <row r="184" spans="2:47" s="1" customFormat="1" ht="11.25">
      <c r="B184" s="29"/>
      <c r="D184" s="142" t="s">
        <v>152</v>
      </c>
      <c r="F184" s="143" t="s">
        <v>255</v>
      </c>
      <c r="I184" s="144"/>
      <c r="L184" s="29"/>
      <c r="M184" s="145"/>
      <c r="T184" s="53"/>
      <c r="AT184" s="14" t="s">
        <v>152</v>
      </c>
      <c r="AU184" s="14" t="s">
        <v>88</v>
      </c>
    </row>
    <row r="185" spans="2:51" s="12" customFormat="1" ht="11.25">
      <c r="B185" s="146"/>
      <c r="D185" s="142" t="s">
        <v>154</v>
      </c>
      <c r="E185" s="147" t="s">
        <v>1</v>
      </c>
      <c r="F185" s="148" t="s">
        <v>248</v>
      </c>
      <c r="H185" s="149">
        <v>16.256</v>
      </c>
      <c r="I185" s="150"/>
      <c r="L185" s="146"/>
      <c r="M185" s="151"/>
      <c r="T185" s="152"/>
      <c r="AT185" s="147" t="s">
        <v>154</v>
      </c>
      <c r="AU185" s="147" t="s">
        <v>88</v>
      </c>
      <c r="AV185" s="12" t="s">
        <v>88</v>
      </c>
      <c r="AW185" s="12" t="s">
        <v>34</v>
      </c>
      <c r="AX185" s="12" t="s">
        <v>86</v>
      </c>
      <c r="AY185" s="147" t="s">
        <v>143</v>
      </c>
    </row>
    <row r="186" spans="2:51" s="12" customFormat="1" ht="11.25">
      <c r="B186" s="146"/>
      <c r="D186" s="142" t="s">
        <v>154</v>
      </c>
      <c r="F186" s="148" t="s">
        <v>257</v>
      </c>
      <c r="H186" s="149">
        <v>16.744</v>
      </c>
      <c r="I186" s="150"/>
      <c r="L186" s="146"/>
      <c r="M186" s="151"/>
      <c r="T186" s="152"/>
      <c r="AT186" s="147" t="s">
        <v>154</v>
      </c>
      <c r="AU186" s="147" t="s">
        <v>88</v>
      </c>
      <c r="AV186" s="12" t="s">
        <v>88</v>
      </c>
      <c r="AW186" s="12" t="s">
        <v>4</v>
      </c>
      <c r="AX186" s="12" t="s">
        <v>86</v>
      </c>
      <c r="AY186" s="147" t="s">
        <v>143</v>
      </c>
    </row>
    <row r="187" spans="2:63" s="11" customFormat="1" ht="22.9" customHeight="1">
      <c r="B187" s="117"/>
      <c r="D187" s="118" t="s">
        <v>77</v>
      </c>
      <c r="E187" s="127" t="s">
        <v>194</v>
      </c>
      <c r="F187" s="127" t="s">
        <v>258</v>
      </c>
      <c r="I187" s="120"/>
      <c r="J187" s="128">
        <f>BK187</f>
        <v>0</v>
      </c>
      <c r="L187" s="117"/>
      <c r="M187" s="122"/>
      <c r="P187" s="123">
        <f>SUM(P188:P197)</f>
        <v>0</v>
      </c>
      <c r="R187" s="123">
        <f>SUM(R188:R197)</f>
        <v>13.331879999999998</v>
      </c>
      <c r="T187" s="124">
        <f>SUM(T188:T197)</f>
        <v>0</v>
      </c>
      <c r="AR187" s="118" t="s">
        <v>86</v>
      </c>
      <c r="AT187" s="125" t="s">
        <v>77</v>
      </c>
      <c r="AU187" s="125" t="s">
        <v>86</v>
      </c>
      <c r="AY187" s="118" t="s">
        <v>143</v>
      </c>
      <c r="BK187" s="126">
        <f>SUM(BK188:BK197)</f>
        <v>0</v>
      </c>
    </row>
    <row r="188" spans="2:65" s="1" customFormat="1" ht="33" customHeight="1">
      <c r="B188" s="29"/>
      <c r="C188" s="129" t="s">
        <v>7</v>
      </c>
      <c r="D188" s="129" t="s">
        <v>145</v>
      </c>
      <c r="E188" s="130" t="s">
        <v>259</v>
      </c>
      <c r="F188" s="131" t="s">
        <v>260</v>
      </c>
      <c r="G188" s="132" t="s">
        <v>261</v>
      </c>
      <c r="H188" s="133">
        <v>20</v>
      </c>
      <c r="I188" s="134"/>
      <c r="J188" s="135">
        <f>ROUND(I188*H188,2)</f>
        <v>0</v>
      </c>
      <c r="K188" s="131" t="s">
        <v>149</v>
      </c>
      <c r="L188" s="29"/>
      <c r="M188" s="136" t="s">
        <v>1</v>
      </c>
      <c r="N188" s="137" t="s">
        <v>43</v>
      </c>
      <c r="P188" s="138">
        <f>O188*H188</f>
        <v>0</v>
      </c>
      <c r="Q188" s="138">
        <v>0.1295</v>
      </c>
      <c r="R188" s="138">
        <f>Q188*H188</f>
        <v>2.59</v>
      </c>
      <c r="S188" s="138">
        <v>0</v>
      </c>
      <c r="T188" s="139">
        <f>S188*H188</f>
        <v>0</v>
      </c>
      <c r="AR188" s="140" t="s">
        <v>150</v>
      </c>
      <c r="AT188" s="140" t="s">
        <v>145</v>
      </c>
      <c r="AU188" s="140" t="s">
        <v>88</v>
      </c>
      <c r="AY188" s="14" t="s">
        <v>143</v>
      </c>
      <c r="BE188" s="141">
        <f>IF(N188="základní",J188,0)</f>
        <v>0</v>
      </c>
      <c r="BF188" s="141">
        <f>IF(N188="snížená",J188,0)</f>
        <v>0</v>
      </c>
      <c r="BG188" s="141">
        <f>IF(N188="zákl. přenesená",J188,0)</f>
        <v>0</v>
      </c>
      <c r="BH188" s="141">
        <f>IF(N188="sníž. přenesená",J188,0)</f>
        <v>0</v>
      </c>
      <c r="BI188" s="141">
        <f>IF(N188="nulová",J188,0)</f>
        <v>0</v>
      </c>
      <c r="BJ188" s="14" t="s">
        <v>86</v>
      </c>
      <c r="BK188" s="141">
        <f>ROUND(I188*H188,2)</f>
        <v>0</v>
      </c>
      <c r="BL188" s="14" t="s">
        <v>150</v>
      </c>
      <c r="BM188" s="140" t="s">
        <v>262</v>
      </c>
    </row>
    <row r="189" spans="2:47" s="1" customFormat="1" ht="29.25">
      <c r="B189" s="29"/>
      <c r="D189" s="142" t="s">
        <v>152</v>
      </c>
      <c r="F189" s="143" t="s">
        <v>263</v>
      </c>
      <c r="I189" s="144"/>
      <c r="L189" s="29"/>
      <c r="M189" s="145"/>
      <c r="T189" s="53"/>
      <c r="AT189" s="14" t="s">
        <v>152</v>
      </c>
      <c r="AU189" s="14" t="s">
        <v>88</v>
      </c>
    </row>
    <row r="190" spans="2:51" s="12" customFormat="1" ht="11.25">
      <c r="B190" s="146"/>
      <c r="D190" s="142" t="s">
        <v>154</v>
      </c>
      <c r="E190" s="147" t="s">
        <v>1</v>
      </c>
      <c r="F190" s="148" t="s">
        <v>264</v>
      </c>
      <c r="H190" s="149">
        <v>20</v>
      </c>
      <c r="I190" s="150"/>
      <c r="L190" s="146"/>
      <c r="M190" s="151"/>
      <c r="T190" s="152"/>
      <c r="AT190" s="147" t="s">
        <v>154</v>
      </c>
      <c r="AU190" s="147" t="s">
        <v>88</v>
      </c>
      <c r="AV190" s="12" t="s">
        <v>88</v>
      </c>
      <c r="AW190" s="12" t="s">
        <v>34</v>
      </c>
      <c r="AX190" s="12" t="s">
        <v>86</v>
      </c>
      <c r="AY190" s="147" t="s">
        <v>143</v>
      </c>
    </row>
    <row r="191" spans="2:65" s="1" customFormat="1" ht="16.5" customHeight="1">
      <c r="B191" s="29"/>
      <c r="C191" s="153" t="s">
        <v>265</v>
      </c>
      <c r="D191" s="153" t="s">
        <v>228</v>
      </c>
      <c r="E191" s="154" t="s">
        <v>266</v>
      </c>
      <c r="F191" s="155" t="s">
        <v>267</v>
      </c>
      <c r="G191" s="156" t="s">
        <v>261</v>
      </c>
      <c r="H191" s="157">
        <v>20.4</v>
      </c>
      <c r="I191" s="158"/>
      <c r="J191" s="159">
        <f>ROUND(I191*H191,2)</f>
        <v>0</v>
      </c>
      <c r="K191" s="155" t="s">
        <v>149</v>
      </c>
      <c r="L191" s="160"/>
      <c r="M191" s="161" t="s">
        <v>1</v>
      </c>
      <c r="N191" s="162" t="s">
        <v>43</v>
      </c>
      <c r="P191" s="138">
        <f>O191*H191</f>
        <v>0</v>
      </c>
      <c r="Q191" s="138">
        <v>0.036</v>
      </c>
      <c r="R191" s="138">
        <f>Q191*H191</f>
        <v>0.7343999999999999</v>
      </c>
      <c r="S191" s="138">
        <v>0</v>
      </c>
      <c r="T191" s="139">
        <f>S191*H191</f>
        <v>0</v>
      </c>
      <c r="AR191" s="140" t="s">
        <v>268</v>
      </c>
      <c r="AT191" s="140" t="s">
        <v>228</v>
      </c>
      <c r="AU191" s="140" t="s">
        <v>88</v>
      </c>
      <c r="AY191" s="14" t="s">
        <v>143</v>
      </c>
      <c r="BE191" s="141">
        <f>IF(N191="základní",J191,0)</f>
        <v>0</v>
      </c>
      <c r="BF191" s="141">
        <f>IF(N191="snížená",J191,0)</f>
        <v>0</v>
      </c>
      <c r="BG191" s="141">
        <f>IF(N191="zákl. přenesená",J191,0)</f>
        <v>0</v>
      </c>
      <c r="BH191" s="141">
        <f>IF(N191="sníž. přenesená",J191,0)</f>
        <v>0</v>
      </c>
      <c r="BI191" s="141">
        <f>IF(N191="nulová",J191,0)</f>
        <v>0</v>
      </c>
      <c r="BJ191" s="14" t="s">
        <v>86</v>
      </c>
      <c r="BK191" s="141">
        <f>ROUND(I191*H191,2)</f>
        <v>0</v>
      </c>
      <c r="BL191" s="14" t="s">
        <v>268</v>
      </c>
      <c r="BM191" s="140" t="s">
        <v>269</v>
      </c>
    </row>
    <row r="192" spans="2:47" s="1" customFormat="1" ht="11.25">
      <c r="B192" s="29"/>
      <c r="D192" s="142" t="s">
        <v>152</v>
      </c>
      <c r="F192" s="143" t="s">
        <v>267</v>
      </c>
      <c r="I192" s="144"/>
      <c r="L192" s="29"/>
      <c r="M192" s="145"/>
      <c r="T192" s="53"/>
      <c r="AT192" s="14" t="s">
        <v>152</v>
      </c>
      <c r="AU192" s="14" t="s">
        <v>88</v>
      </c>
    </row>
    <row r="193" spans="2:51" s="12" customFormat="1" ht="11.25">
      <c r="B193" s="146"/>
      <c r="D193" s="142" t="s">
        <v>154</v>
      </c>
      <c r="E193" s="147" t="s">
        <v>1</v>
      </c>
      <c r="F193" s="148" t="s">
        <v>264</v>
      </c>
      <c r="H193" s="149">
        <v>20</v>
      </c>
      <c r="I193" s="150"/>
      <c r="L193" s="146"/>
      <c r="M193" s="151"/>
      <c r="T193" s="152"/>
      <c r="AT193" s="147" t="s">
        <v>154</v>
      </c>
      <c r="AU193" s="147" t="s">
        <v>88</v>
      </c>
      <c r="AV193" s="12" t="s">
        <v>88</v>
      </c>
      <c r="AW193" s="12" t="s">
        <v>34</v>
      </c>
      <c r="AX193" s="12" t="s">
        <v>86</v>
      </c>
      <c r="AY193" s="147" t="s">
        <v>143</v>
      </c>
    </row>
    <row r="194" spans="2:51" s="12" customFormat="1" ht="11.25">
      <c r="B194" s="146"/>
      <c r="D194" s="142" t="s">
        <v>154</v>
      </c>
      <c r="F194" s="148" t="s">
        <v>270</v>
      </c>
      <c r="H194" s="149">
        <v>20.4</v>
      </c>
      <c r="I194" s="150"/>
      <c r="L194" s="146"/>
      <c r="M194" s="151"/>
      <c r="T194" s="152"/>
      <c r="AT194" s="147" t="s">
        <v>154</v>
      </c>
      <c r="AU194" s="147" t="s">
        <v>88</v>
      </c>
      <c r="AV194" s="12" t="s">
        <v>88</v>
      </c>
      <c r="AW194" s="12" t="s">
        <v>4</v>
      </c>
      <c r="AX194" s="12" t="s">
        <v>86</v>
      </c>
      <c r="AY194" s="147" t="s">
        <v>143</v>
      </c>
    </row>
    <row r="195" spans="2:65" s="1" customFormat="1" ht="24.2" customHeight="1">
      <c r="B195" s="29"/>
      <c r="C195" s="129" t="s">
        <v>271</v>
      </c>
      <c r="D195" s="129" t="s">
        <v>145</v>
      </c>
      <c r="E195" s="130" t="s">
        <v>272</v>
      </c>
      <c r="F195" s="131" t="s">
        <v>273</v>
      </c>
      <c r="G195" s="132" t="s">
        <v>179</v>
      </c>
      <c r="H195" s="133">
        <v>4</v>
      </c>
      <c r="I195" s="134"/>
      <c r="J195" s="135">
        <f>ROUND(I195*H195,2)</f>
        <v>0</v>
      </c>
      <c r="K195" s="131" t="s">
        <v>149</v>
      </c>
      <c r="L195" s="29"/>
      <c r="M195" s="136" t="s">
        <v>1</v>
      </c>
      <c r="N195" s="137" t="s">
        <v>43</v>
      </c>
      <c r="P195" s="138">
        <f>O195*H195</f>
        <v>0</v>
      </c>
      <c r="Q195" s="138">
        <v>2.50187</v>
      </c>
      <c r="R195" s="138">
        <f>Q195*H195</f>
        <v>10.00748</v>
      </c>
      <c r="S195" s="138">
        <v>0</v>
      </c>
      <c r="T195" s="139">
        <f>S195*H195</f>
        <v>0</v>
      </c>
      <c r="AR195" s="140" t="s">
        <v>150</v>
      </c>
      <c r="AT195" s="140" t="s">
        <v>145</v>
      </c>
      <c r="AU195" s="140" t="s">
        <v>88</v>
      </c>
      <c r="AY195" s="14" t="s">
        <v>143</v>
      </c>
      <c r="BE195" s="141">
        <f>IF(N195="základní",J195,0)</f>
        <v>0</v>
      </c>
      <c r="BF195" s="141">
        <f>IF(N195="snížená",J195,0)</f>
        <v>0</v>
      </c>
      <c r="BG195" s="141">
        <f>IF(N195="zákl. přenesená",J195,0)</f>
        <v>0</v>
      </c>
      <c r="BH195" s="141">
        <f>IF(N195="sníž. přenesená",J195,0)</f>
        <v>0</v>
      </c>
      <c r="BI195" s="141">
        <f>IF(N195="nulová",J195,0)</f>
        <v>0</v>
      </c>
      <c r="BJ195" s="14" t="s">
        <v>86</v>
      </c>
      <c r="BK195" s="141">
        <f>ROUND(I195*H195,2)</f>
        <v>0</v>
      </c>
      <c r="BL195" s="14" t="s">
        <v>150</v>
      </c>
      <c r="BM195" s="140" t="s">
        <v>274</v>
      </c>
    </row>
    <row r="196" spans="2:47" s="1" customFormat="1" ht="19.5">
      <c r="B196" s="29"/>
      <c r="D196" s="142" t="s">
        <v>152</v>
      </c>
      <c r="F196" s="143" t="s">
        <v>275</v>
      </c>
      <c r="I196" s="144"/>
      <c r="L196" s="29"/>
      <c r="M196" s="145"/>
      <c r="T196" s="53"/>
      <c r="AT196" s="14" t="s">
        <v>152</v>
      </c>
      <c r="AU196" s="14" t="s">
        <v>88</v>
      </c>
    </row>
    <row r="197" spans="2:51" s="12" customFormat="1" ht="11.25">
      <c r="B197" s="146"/>
      <c r="D197" s="142" t="s">
        <v>154</v>
      </c>
      <c r="E197" s="147" t="s">
        <v>1</v>
      </c>
      <c r="F197" s="148" t="s">
        <v>150</v>
      </c>
      <c r="H197" s="149">
        <v>4</v>
      </c>
      <c r="I197" s="150"/>
      <c r="L197" s="146"/>
      <c r="M197" s="151"/>
      <c r="T197" s="152"/>
      <c r="AT197" s="147" t="s">
        <v>154</v>
      </c>
      <c r="AU197" s="147" t="s">
        <v>88</v>
      </c>
      <c r="AV197" s="12" t="s">
        <v>88</v>
      </c>
      <c r="AW197" s="12" t="s">
        <v>34</v>
      </c>
      <c r="AX197" s="12" t="s">
        <v>86</v>
      </c>
      <c r="AY197" s="147" t="s">
        <v>143</v>
      </c>
    </row>
    <row r="198" spans="2:63" s="11" customFormat="1" ht="22.9" customHeight="1">
      <c r="B198" s="117"/>
      <c r="D198" s="118" t="s">
        <v>77</v>
      </c>
      <c r="E198" s="127" t="s">
        <v>276</v>
      </c>
      <c r="F198" s="127" t="s">
        <v>277</v>
      </c>
      <c r="I198" s="120"/>
      <c r="J198" s="128">
        <f>BK198</f>
        <v>0</v>
      </c>
      <c r="L198" s="117"/>
      <c r="M198" s="122"/>
      <c r="P198" s="123">
        <f>SUM(P199:P200)</f>
        <v>0</v>
      </c>
      <c r="R198" s="123">
        <f>SUM(R199:R200)</f>
        <v>0</v>
      </c>
      <c r="T198" s="124">
        <f>SUM(T199:T200)</f>
        <v>0</v>
      </c>
      <c r="AR198" s="118" t="s">
        <v>86</v>
      </c>
      <c r="AT198" s="125" t="s">
        <v>77</v>
      </c>
      <c r="AU198" s="125" t="s">
        <v>86</v>
      </c>
      <c r="AY198" s="118" t="s">
        <v>143</v>
      </c>
      <c r="BK198" s="126">
        <f>SUM(BK199:BK200)</f>
        <v>0</v>
      </c>
    </row>
    <row r="199" spans="2:65" s="1" customFormat="1" ht="24.2" customHeight="1">
      <c r="B199" s="29"/>
      <c r="C199" s="129" t="s">
        <v>278</v>
      </c>
      <c r="D199" s="129" t="s">
        <v>145</v>
      </c>
      <c r="E199" s="130" t="s">
        <v>279</v>
      </c>
      <c r="F199" s="131" t="s">
        <v>280</v>
      </c>
      <c r="G199" s="132" t="s">
        <v>213</v>
      </c>
      <c r="H199" s="133">
        <v>27.459</v>
      </c>
      <c r="I199" s="134"/>
      <c r="J199" s="135">
        <f>ROUND(I199*H199,2)</f>
        <v>0</v>
      </c>
      <c r="K199" s="131" t="s">
        <v>149</v>
      </c>
      <c r="L199" s="29"/>
      <c r="M199" s="136" t="s">
        <v>1</v>
      </c>
      <c r="N199" s="137" t="s">
        <v>43</v>
      </c>
      <c r="P199" s="138">
        <f>O199*H199</f>
        <v>0</v>
      </c>
      <c r="Q199" s="138">
        <v>0</v>
      </c>
      <c r="R199" s="138">
        <f>Q199*H199</f>
        <v>0</v>
      </c>
      <c r="S199" s="138">
        <v>0</v>
      </c>
      <c r="T199" s="139">
        <f>S199*H199</f>
        <v>0</v>
      </c>
      <c r="AR199" s="140" t="s">
        <v>150</v>
      </c>
      <c r="AT199" s="140" t="s">
        <v>145</v>
      </c>
      <c r="AU199" s="140" t="s">
        <v>88</v>
      </c>
      <c r="AY199" s="14" t="s">
        <v>143</v>
      </c>
      <c r="BE199" s="141">
        <f>IF(N199="základní",J199,0)</f>
        <v>0</v>
      </c>
      <c r="BF199" s="141">
        <f>IF(N199="snížená",J199,0)</f>
        <v>0</v>
      </c>
      <c r="BG199" s="141">
        <f>IF(N199="zákl. přenesená",J199,0)</f>
        <v>0</v>
      </c>
      <c r="BH199" s="141">
        <f>IF(N199="sníž. přenesená",J199,0)</f>
        <v>0</v>
      </c>
      <c r="BI199" s="141">
        <f>IF(N199="nulová",J199,0)</f>
        <v>0</v>
      </c>
      <c r="BJ199" s="14" t="s">
        <v>86</v>
      </c>
      <c r="BK199" s="141">
        <f>ROUND(I199*H199,2)</f>
        <v>0</v>
      </c>
      <c r="BL199" s="14" t="s">
        <v>150</v>
      </c>
      <c r="BM199" s="140" t="s">
        <v>281</v>
      </c>
    </row>
    <row r="200" spans="2:47" s="1" customFormat="1" ht="19.5">
      <c r="B200" s="29"/>
      <c r="D200" s="142" t="s">
        <v>152</v>
      </c>
      <c r="F200" s="143" t="s">
        <v>282</v>
      </c>
      <c r="I200" s="144"/>
      <c r="L200" s="29"/>
      <c r="M200" s="163"/>
      <c r="N200" s="164"/>
      <c r="O200" s="164"/>
      <c r="P200" s="164"/>
      <c r="Q200" s="164"/>
      <c r="R200" s="164"/>
      <c r="S200" s="164"/>
      <c r="T200" s="165"/>
      <c r="AT200" s="14" t="s">
        <v>152</v>
      </c>
      <c r="AU200" s="14" t="s">
        <v>88</v>
      </c>
    </row>
    <row r="201" spans="2:12" s="1" customFormat="1" ht="6.95" customHeight="1">
      <c r="B201" s="41"/>
      <c r="C201" s="42"/>
      <c r="D201" s="42"/>
      <c r="E201" s="42"/>
      <c r="F201" s="42"/>
      <c r="G201" s="42"/>
      <c r="H201" s="42"/>
      <c r="I201" s="42"/>
      <c r="J201" s="42"/>
      <c r="K201" s="42"/>
      <c r="L201" s="29"/>
    </row>
  </sheetData>
  <sheetProtection algorithmName="SHA-512" hashValue="LdeQCiQX6JqJ7/OHNEO9zzmmlndsTdu2zBp3ZV71IqYdus9+ygP9wtOw8k63A5tZTxZDVucRwutUlM5OwtdPgg==" saltValue="EkZ8TdwZDLdUn7FV/wp74ycevJ1C/zkryHIZmDreCUVwsEMKv2SyjcE3TrrGrH9Vnlx0n6k1A0BPchIsHKqZxw==" spinCount="100000" sheet="1" objects="1" scenarios="1" formatColumns="0" formatRows="0" autoFilter="0"/>
  <autoFilter ref="C120:K200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9"/>
  <sheetViews>
    <sheetView showGridLines="0" workbookViewId="0" topLeftCell="A146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91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283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ROUND((SUM(BE121:BE188)),2)</f>
        <v>0</v>
      </c>
      <c r="I33" s="89">
        <v>0.21</v>
      </c>
      <c r="J33" s="88">
        <f>ROUND(((SUM(BE121:BE188))*I33),2)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ROUND((SUM(BF121:BF188)),2)</f>
        <v>0</v>
      </c>
      <c r="I34" s="89">
        <v>0.15</v>
      </c>
      <c r="J34" s="88">
        <f>ROUND(((SUM(BF121:BF188))*I34),2)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ROUND((SUM(BG121:BG188)),2)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ROUND((SUM(BH121:BH188)),2)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ROUND((SUM(BI121:BI188)),2)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02 - Havelská - Štolmíř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J121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J164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J175</f>
        <v>0</v>
      </c>
      <c r="L100" s="105"/>
    </row>
    <row r="101" spans="2:12" s="9" customFormat="1" ht="19.9" customHeight="1">
      <c r="B101" s="105"/>
      <c r="D101" s="106" t="s">
        <v>127</v>
      </c>
      <c r="E101" s="107"/>
      <c r="F101" s="107"/>
      <c r="G101" s="107"/>
      <c r="H101" s="107"/>
      <c r="I101" s="107"/>
      <c r="J101" s="108">
        <f>J186</f>
        <v>0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18" t="s">
        <v>128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4" t="s">
        <v>16</v>
      </c>
      <c r="L110" s="29"/>
    </row>
    <row r="111" spans="2:12" s="1" customFormat="1" ht="16.5" customHeight="1">
      <c r="B111" s="29"/>
      <c r="E111" s="207" t="str">
        <f>E7</f>
        <v>Polopodzemní kontejnery - Český Brod</v>
      </c>
      <c r="F111" s="208"/>
      <c r="G111" s="208"/>
      <c r="H111" s="208"/>
      <c r="L111" s="29"/>
    </row>
    <row r="112" spans="2:12" s="1" customFormat="1" ht="12" customHeight="1">
      <c r="B112" s="29"/>
      <c r="C112" s="24" t="s">
        <v>116</v>
      </c>
      <c r="L112" s="29"/>
    </row>
    <row r="113" spans="2:12" s="1" customFormat="1" ht="16.5" customHeight="1">
      <c r="B113" s="29"/>
      <c r="E113" s="173" t="str">
        <f>E9</f>
        <v>SO 02 - Havelská - Štolmíř</v>
      </c>
      <c r="F113" s="209"/>
      <c r="G113" s="209"/>
      <c r="H113" s="209"/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4" t="s">
        <v>20</v>
      </c>
      <c r="F115" s="22" t="str">
        <f>F12</f>
        <v>Český Brod</v>
      </c>
      <c r="I115" s="24" t="s">
        <v>22</v>
      </c>
      <c r="J115" s="49" t="str">
        <f>IF(J12="","",J12)</f>
        <v>17. 10. 2023</v>
      </c>
      <c r="L115" s="29"/>
    </row>
    <row r="116" spans="2:12" s="1" customFormat="1" ht="6.95" customHeight="1">
      <c r="B116" s="29"/>
      <c r="L116" s="29"/>
    </row>
    <row r="117" spans="2:12" s="1" customFormat="1" ht="40.15" customHeight="1">
      <c r="B117" s="29"/>
      <c r="C117" s="24" t="s">
        <v>24</v>
      </c>
      <c r="F117" s="22" t="str">
        <f>E15</f>
        <v xml:space="preserve">Město Český Brod, Náměstí Husovo 70, 282 01 Český </v>
      </c>
      <c r="I117" s="24" t="s">
        <v>31</v>
      </c>
      <c r="J117" s="27" t="str">
        <f>E21</f>
        <v>LNConsult s.r.o., U hřiště 250, 250 83 Škvorec</v>
      </c>
      <c r="L117" s="29"/>
    </row>
    <row r="118" spans="2:12" s="1" customFormat="1" ht="15.2" customHeight="1">
      <c r="B118" s="29"/>
      <c r="C118" s="24" t="s">
        <v>29</v>
      </c>
      <c r="F118" s="22" t="str">
        <f>IF(E18="","",E18)</f>
        <v>Vyplň údaj</v>
      </c>
      <c r="I118" s="24" t="s">
        <v>35</v>
      </c>
      <c r="J118" s="27" t="str">
        <f>E24</f>
        <v xml:space="preserve"> </v>
      </c>
      <c r="L118" s="29"/>
    </row>
    <row r="119" spans="2:12" s="1" customFormat="1" ht="10.35" customHeight="1">
      <c r="B119" s="29"/>
      <c r="L119" s="29"/>
    </row>
    <row r="120" spans="2:20" s="10" customFormat="1" ht="29.25" customHeight="1">
      <c r="B120" s="109"/>
      <c r="C120" s="110" t="s">
        <v>129</v>
      </c>
      <c r="D120" s="111" t="s">
        <v>63</v>
      </c>
      <c r="E120" s="111" t="s">
        <v>59</v>
      </c>
      <c r="F120" s="111" t="s">
        <v>60</v>
      </c>
      <c r="G120" s="111" t="s">
        <v>130</v>
      </c>
      <c r="H120" s="111" t="s">
        <v>131</v>
      </c>
      <c r="I120" s="111" t="s">
        <v>132</v>
      </c>
      <c r="J120" s="111" t="s">
        <v>120</v>
      </c>
      <c r="K120" s="112" t="s">
        <v>133</v>
      </c>
      <c r="L120" s="109"/>
      <c r="M120" s="56" t="s">
        <v>1</v>
      </c>
      <c r="N120" s="57" t="s">
        <v>42</v>
      </c>
      <c r="O120" s="57" t="s">
        <v>134</v>
      </c>
      <c r="P120" s="57" t="s">
        <v>135</v>
      </c>
      <c r="Q120" s="57" t="s">
        <v>136</v>
      </c>
      <c r="R120" s="57" t="s">
        <v>137</v>
      </c>
      <c r="S120" s="57" t="s">
        <v>138</v>
      </c>
      <c r="T120" s="58" t="s">
        <v>139</v>
      </c>
    </row>
    <row r="121" spans="2:63" s="1" customFormat="1" ht="22.9" customHeight="1">
      <c r="B121" s="29"/>
      <c r="C121" s="61" t="s">
        <v>140</v>
      </c>
      <c r="J121" s="113">
        <f>BK121</f>
        <v>0</v>
      </c>
      <c r="L121" s="29"/>
      <c r="M121" s="59"/>
      <c r="N121" s="50"/>
      <c r="O121" s="50"/>
      <c r="P121" s="114">
        <f>P122</f>
        <v>0</v>
      </c>
      <c r="Q121" s="50"/>
      <c r="R121" s="114">
        <f>R122</f>
        <v>23.617988439999998</v>
      </c>
      <c r="S121" s="50"/>
      <c r="T121" s="115">
        <f>T122</f>
        <v>0</v>
      </c>
      <c r="AT121" s="14" t="s">
        <v>77</v>
      </c>
      <c r="AU121" s="14" t="s">
        <v>122</v>
      </c>
      <c r="BK121" s="116">
        <f>BK122</f>
        <v>0</v>
      </c>
    </row>
    <row r="122" spans="2:63" s="11" customFormat="1" ht="25.9" customHeight="1">
      <c r="B122" s="117"/>
      <c r="D122" s="118" t="s">
        <v>77</v>
      </c>
      <c r="E122" s="119" t="s">
        <v>141</v>
      </c>
      <c r="F122" s="119" t="s">
        <v>142</v>
      </c>
      <c r="I122" s="120"/>
      <c r="J122" s="121">
        <f>BK122</f>
        <v>0</v>
      </c>
      <c r="L122" s="117"/>
      <c r="M122" s="122"/>
      <c r="P122" s="123">
        <f>P123+P164+P175+P186</f>
        <v>0</v>
      </c>
      <c r="R122" s="123">
        <f>R123+R164+R175+R186</f>
        <v>23.617988439999998</v>
      </c>
      <c r="T122" s="124">
        <f>T123+T164+T175+T186</f>
        <v>0</v>
      </c>
      <c r="AR122" s="118" t="s">
        <v>86</v>
      </c>
      <c r="AT122" s="125" t="s">
        <v>77</v>
      </c>
      <c r="AU122" s="125" t="s">
        <v>78</v>
      </c>
      <c r="AY122" s="118" t="s">
        <v>143</v>
      </c>
      <c r="BK122" s="126">
        <f>BK123+BK164+BK175+BK186</f>
        <v>0</v>
      </c>
    </row>
    <row r="123" spans="2:63" s="11" customFormat="1" ht="22.9" customHeight="1">
      <c r="B123" s="117"/>
      <c r="D123" s="118" t="s">
        <v>77</v>
      </c>
      <c r="E123" s="127" t="s">
        <v>86</v>
      </c>
      <c r="F123" s="127" t="s">
        <v>144</v>
      </c>
      <c r="I123" s="120"/>
      <c r="J123" s="128">
        <f>BK123</f>
        <v>0</v>
      </c>
      <c r="L123" s="117"/>
      <c r="M123" s="122"/>
      <c r="P123" s="123">
        <f>SUM(P124:P163)</f>
        <v>0</v>
      </c>
      <c r="R123" s="123">
        <f>SUM(R124:R163)</f>
        <v>0.00048</v>
      </c>
      <c r="T123" s="124">
        <f>SUM(T124:T163)</f>
        <v>0</v>
      </c>
      <c r="AR123" s="118" t="s">
        <v>86</v>
      </c>
      <c r="AT123" s="125" t="s">
        <v>77</v>
      </c>
      <c r="AU123" s="125" t="s">
        <v>86</v>
      </c>
      <c r="AY123" s="118" t="s">
        <v>143</v>
      </c>
      <c r="BK123" s="126">
        <f>SUM(BK124:BK163)</f>
        <v>0</v>
      </c>
    </row>
    <row r="124" spans="2:65" s="1" customFormat="1" ht="24.2" customHeight="1">
      <c r="B124" s="29"/>
      <c r="C124" s="129" t="s">
        <v>86</v>
      </c>
      <c r="D124" s="129" t="s">
        <v>145</v>
      </c>
      <c r="E124" s="130" t="s">
        <v>170</v>
      </c>
      <c r="F124" s="131" t="s">
        <v>171</v>
      </c>
      <c r="G124" s="132" t="s">
        <v>172</v>
      </c>
      <c r="H124" s="133">
        <v>24</v>
      </c>
      <c r="I124" s="134"/>
      <c r="J124" s="135">
        <f>ROUND(I124*H124,2)</f>
        <v>0</v>
      </c>
      <c r="K124" s="131" t="s">
        <v>149</v>
      </c>
      <c r="L124" s="29"/>
      <c r="M124" s="136" t="s">
        <v>1</v>
      </c>
      <c r="N124" s="137" t="s">
        <v>43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150</v>
      </c>
      <c r="AT124" s="140" t="s">
        <v>145</v>
      </c>
      <c r="AU124" s="140" t="s">
        <v>88</v>
      </c>
      <c r="AY124" s="14" t="s">
        <v>143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4" t="s">
        <v>86</v>
      </c>
      <c r="BK124" s="141">
        <f>ROUND(I124*H124,2)</f>
        <v>0</v>
      </c>
      <c r="BL124" s="14" t="s">
        <v>150</v>
      </c>
      <c r="BM124" s="140" t="s">
        <v>284</v>
      </c>
    </row>
    <row r="125" spans="2:47" s="1" customFormat="1" ht="19.5">
      <c r="B125" s="29"/>
      <c r="D125" s="142" t="s">
        <v>152</v>
      </c>
      <c r="F125" s="143" t="s">
        <v>174</v>
      </c>
      <c r="I125" s="144"/>
      <c r="L125" s="29"/>
      <c r="M125" s="145"/>
      <c r="T125" s="53"/>
      <c r="AT125" s="14" t="s">
        <v>152</v>
      </c>
      <c r="AU125" s="14" t="s">
        <v>88</v>
      </c>
    </row>
    <row r="126" spans="2:51" s="12" customFormat="1" ht="11.25">
      <c r="B126" s="146"/>
      <c r="D126" s="142" t="s">
        <v>154</v>
      </c>
      <c r="E126" s="147" t="s">
        <v>1</v>
      </c>
      <c r="F126" s="148" t="s">
        <v>285</v>
      </c>
      <c r="H126" s="149">
        <v>24</v>
      </c>
      <c r="I126" s="150"/>
      <c r="L126" s="146"/>
      <c r="M126" s="151"/>
      <c r="T126" s="152"/>
      <c r="AT126" s="147" t="s">
        <v>154</v>
      </c>
      <c r="AU126" s="147" t="s">
        <v>88</v>
      </c>
      <c r="AV126" s="12" t="s">
        <v>88</v>
      </c>
      <c r="AW126" s="12" t="s">
        <v>34</v>
      </c>
      <c r="AX126" s="12" t="s">
        <v>86</v>
      </c>
      <c r="AY126" s="147" t="s">
        <v>143</v>
      </c>
    </row>
    <row r="127" spans="2:65" s="1" customFormat="1" ht="24.2" customHeight="1">
      <c r="B127" s="29"/>
      <c r="C127" s="129" t="s">
        <v>88</v>
      </c>
      <c r="D127" s="129" t="s">
        <v>145</v>
      </c>
      <c r="E127" s="130" t="s">
        <v>177</v>
      </c>
      <c r="F127" s="131" t="s">
        <v>178</v>
      </c>
      <c r="G127" s="132" t="s">
        <v>179</v>
      </c>
      <c r="H127" s="133">
        <v>1.5</v>
      </c>
      <c r="I127" s="134"/>
      <c r="J127" s="135">
        <f>ROUND(I127*H127,2)</f>
        <v>0</v>
      </c>
      <c r="K127" s="131" t="s">
        <v>149</v>
      </c>
      <c r="L127" s="29"/>
      <c r="M127" s="136" t="s">
        <v>1</v>
      </c>
      <c r="N127" s="137" t="s">
        <v>43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150</v>
      </c>
      <c r="AT127" s="140" t="s">
        <v>145</v>
      </c>
      <c r="AU127" s="140" t="s">
        <v>88</v>
      </c>
      <c r="AY127" s="14" t="s">
        <v>143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86</v>
      </c>
      <c r="BK127" s="141">
        <f>ROUND(I127*H127,2)</f>
        <v>0</v>
      </c>
      <c r="BL127" s="14" t="s">
        <v>150</v>
      </c>
      <c r="BM127" s="140" t="s">
        <v>286</v>
      </c>
    </row>
    <row r="128" spans="2:47" s="1" customFormat="1" ht="19.5">
      <c r="B128" s="29"/>
      <c r="D128" s="142" t="s">
        <v>152</v>
      </c>
      <c r="F128" s="143" t="s">
        <v>181</v>
      </c>
      <c r="I128" s="144"/>
      <c r="L128" s="29"/>
      <c r="M128" s="145"/>
      <c r="T128" s="53"/>
      <c r="AT128" s="14" t="s">
        <v>152</v>
      </c>
      <c r="AU128" s="14" t="s">
        <v>88</v>
      </c>
    </row>
    <row r="129" spans="2:51" s="12" customFormat="1" ht="11.25">
      <c r="B129" s="146"/>
      <c r="D129" s="142" t="s">
        <v>154</v>
      </c>
      <c r="E129" s="147" t="s">
        <v>1</v>
      </c>
      <c r="F129" s="148" t="s">
        <v>182</v>
      </c>
      <c r="H129" s="149">
        <v>1.5</v>
      </c>
      <c r="I129" s="150"/>
      <c r="L129" s="146"/>
      <c r="M129" s="151"/>
      <c r="T129" s="152"/>
      <c r="AT129" s="147" t="s">
        <v>154</v>
      </c>
      <c r="AU129" s="147" t="s">
        <v>88</v>
      </c>
      <c r="AV129" s="12" t="s">
        <v>88</v>
      </c>
      <c r="AW129" s="12" t="s">
        <v>34</v>
      </c>
      <c r="AX129" s="12" t="s">
        <v>86</v>
      </c>
      <c r="AY129" s="147" t="s">
        <v>143</v>
      </c>
    </row>
    <row r="130" spans="2:65" s="1" customFormat="1" ht="33" customHeight="1">
      <c r="B130" s="29"/>
      <c r="C130" s="129" t="s">
        <v>160</v>
      </c>
      <c r="D130" s="129" t="s">
        <v>145</v>
      </c>
      <c r="E130" s="130" t="s">
        <v>184</v>
      </c>
      <c r="F130" s="131" t="s">
        <v>185</v>
      </c>
      <c r="G130" s="132" t="s">
        <v>179</v>
      </c>
      <c r="H130" s="133">
        <v>17.741</v>
      </c>
      <c r="I130" s="134"/>
      <c r="J130" s="135">
        <f>ROUND(I130*H130,2)</f>
        <v>0</v>
      </c>
      <c r="K130" s="131" t="s">
        <v>149</v>
      </c>
      <c r="L130" s="29"/>
      <c r="M130" s="136" t="s">
        <v>1</v>
      </c>
      <c r="N130" s="137" t="s">
        <v>43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150</v>
      </c>
      <c r="AT130" s="140" t="s">
        <v>145</v>
      </c>
      <c r="AU130" s="140" t="s">
        <v>88</v>
      </c>
      <c r="AY130" s="14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86</v>
      </c>
      <c r="BK130" s="141">
        <f>ROUND(I130*H130,2)</f>
        <v>0</v>
      </c>
      <c r="BL130" s="14" t="s">
        <v>150</v>
      </c>
      <c r="BM130" s="140" t="s">
        <v>287</v>
      </c>
    </row>
    <row r="131" spans="2:47" s="1" customFormat="1" ht="19.5">
      <c r="B131" s="29"/>
      <c r="D131" s="142" t="s">
        <v>152</v>
      </c>
      <c r="F131" s="143" t="s">
        <v>187</v>
      </c>
      <c r="I131" s="144"/>
      <c r="L131" s="29"/>
      <c r="M131" s="145"/>
      <c r="T131" s="53"/>
      <c r="AT131" s="14" t="s">
        <v>152</v>
      </c>
      <c r="AU131" s="14" t="s">
        <v>88</v>
      </c>
    </row>
    <row r="132" spans="2:51" s="12" customFormat="1" ht="11.25">
      <c r="B132" s="146"/>
      <c r="D132" s="142" t="s">
        <v>154</v>
      </c>
      <c r="E132" s="147" t="s">
        <v>1</v>
      </c>
      <c r="F132" s="148" t="s">
        <v>288</v>
      </c>
      <c r="H132" s="149">
        <v>17.741</v>
      </c>
      <c r="I132" s="150"/>
      <c r="L132" s="146"/>
      <c r="M132" s="151"/>
      <c r="T132" s="152"/>
      <c r="AT132" s="147" t="s">
        <v>154</v>
      </c>
      <c r="AU132" s="147" t="s">
        <v>88</v>
      </c>
      <c r="AV132" s="12" t="s">
        <v>88</v>
      </c>
      <c r="AW132" s="12" t="s">
        <v>34</v>
      </c>
      <c r="AX132" s="12" t="s">
        <v>86</v>
      </c>
      <c r="AY132" s="147" t="s">
        <v>143</v>
      </c>
    </row>
    <row r="133" spans="2:65" s="1" customFormat="1" ht="37.9" customHeight="1">
      <c r="B133" s="29"/>
      <c r="C133" s="129" t="s">
        <v>150</v>
      </c>
      <c r="D133" s="129" t="s">
        <v>145</v>
      </c>
      <c r="E133" s="130" t="s">
        <v>195</v>
      </c>
      <c r="F133" s="131" t="s">
        <v>196</v>
      </c>
      <c r="G133" s="132" t="s">
        <v>179</v>
      </c>
      <c r="H133" s="133">
        <v>17.741</v>
      </c>
      <c r="I133" s="134"/>
      <c r="J133" s="135">
        <f>ROUND(I133*H133,2)</f>
        <v>0</v>
      </c>
      <c r="K133" s="131" t="s">
        <v>149</v>
      </c>
      <c r="L133" s="29"/>
      <c r="M133" s="136" t="s">
        <v>1</v>
      </c>
      <c r="N133" s="137" t="s">
        <v>43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150</v>
      </c>
      <c r="AT133" s="140" t="s">
        <v>145</v>
      </c>
      <c r="AU133" s="140" t="s">
        <v>88</v>
      </c>
      <c r="AY133" s="14" t="s">
        <v>143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86</v>
      </c>
      <c r="BK133" s="141">
        <f>ROUND(I133*H133,2)</f>
        <v>0</v>
      </c>
      <c r="BL133" s="14" t="s">
        <v>150</v>
      </c>
      <c r="BM133" s="140" t="s">
        <v>289</v>
      </c>
    </row>
    <row r="134" spans="2:47" s="1" customFormat="1" ht="39">
      <c r="B134" s="29"/>
      <c r="D134" s="142" t="s">
        <v>152</v>
      </c>
      <c r="F134" s="143" t="s">
        <v>198</v>
      </c>
      <c r="I134" s="144"/>
      <c r="L134" s="29"/>
      <c r="M134" s="145"/>
      <c r="T134" s="53"/>
      <c r="AT134" s="14" t="s">
        <v>152</v>
      </c>
      <c r="AU134" s="14" t="s">
        <v>88</v>
      </c>
    </row>
    <row r="135" spans="2:51" s="12" customFormat="1" ht="11.25">
      <c r="B135" s="146"/>
      <c r="D135" s="142" t="s">
        <v>154</v>
      </c>
      <c r="E135" s="147" t="s">
        <v>1</v>
      </c>
      <c r="F135" s="148" t="s">
        <v>288</v>
      </c>
      <c r="H135" s="149">
        <v>17.741</v>
      </c>
      <c r="I135" s="150"/>
      <c r="L135" s="146"/>
      <c r="M135" s="151"/>
      <c r="T135" s="152"/>
      <c r="AT135" s="147" t="s">
        <v>154</v>
      </c>
      <c r="AU135" s="147" t="s">
        <v>88</v>
      </c>
      <c r="AV135" s="12" t="s">
        <v>88</v>
      </c>
      <c r="AW135" s="12" t="s">
        <v>34</v>
      </c>
      <c r="AX135" s="12" t="s">
        <v>86</v>
      </c>
      <c r="AY135" s="147" t="s">
        <v>143</v>
      </c>
    </row>
    <row r="136" spans="2:65" s="1" customFormat="1" ht="37.9" customHeight="1">
      <c r="B136" s="29"/>
      <c r="C136" s="129" t="s">
        <v>169</v>
      </c>
      <c r="D136" s="129" t="s">
        <v>145</v>
      </c>
      <c r="E136" s="130" t="s">
        <v>200</v>
      </c>
      <c r="F136" s="131" t="s">
        <v>201</v>
      </c>
      <c r="G136" s="132" t="s">
        <v>179</v>
      </c>
      <c r="H136" s="133">
        <v>177.408</v>
      </c>
      <c r="I136" s="134"/>
      <c r="J136" s="135">
        <f>ROUND(I136*H136,2)</f>
        <v>0</v>
      </c>
      <c r="K136" s="131" t="s">
        <v>149</v>
      </c>
      <c r="L136" s="29"/>
      <c r="M136" s="136" t="s">
        <v>1</v>
      </c>
      <c r="N136" s="137" t="s">
        <v>43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150</v>
      </c>
      <c r="AT136" s="140" t="s">
        <v>145</v>
      </c>
      <c r="AU136" s="140" t="s">
        <v>88</v>
      </c>
      <c r="AY136" s="14" t="s">
        <v>143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86</v>
      </c>
      <c r="BK136" s="141">
        <f>ROUND(I136*H136,2)</f>
        <v>0</v>
      </c>
      <c r="BL136" s="14" t="s">
        <v>150</v>
      </c>
      <c r="BM136" s="140" t="s">
        <v>290</v>
      </c>
    </row>
    <row r="137" spans="2:47" s="1" customFormat="1" ht="48.75">
      <c r="B137" s="29"/>
      <c r="D137" s="142" t="s">
        <v>152</v>
      </c>
      <c r="F137" s="143" t="s">
        <v>203</v>
      </c>
      <c r="I137" s="144"/>
      <c r="L137" s="29"/>
      <c r="M137" s="145"/>
      <c r="T137" s="53"/>
      <c r="AT137" s="14" t="s">
        <v>152</v>
      </c>
      <c r="AU137" s="14" t="s">
        <v>88</v>
      </c>
    </row>
    <row r="138" spans="2:51" s="12" customFormat="1" ht="11.25">
      <c r="B138" s="146"/>
      <c r="D138" s="142" t="s">
        <v>154</v>
      </c>
      <c r="E138" s="147" t="s">
        <v>1</v>
      </c>
      <c r="F138" s="148" t="s">
        <v>291</v>
      </c>
      <c r="H138" s="149">
        <v>177.408</v>
      </c>
      <c r="I138" s="150"/>
      <c r="L138" s="146"/>
      <c r="M138" s="151"/>
      <c r="T138" s="152"/>
      <c r="AT138" s="147" t="s">
        <v>154</v>
      </c>
      <c r="AU138" s="147" t="s">
        <v>88</v>
      </c>
      <c r="AV138" s="12" t="s">
        <v>88</v>
      </c>
      <c r="AW138" s="12" t="s">
        <v>34</v>
      </c>
      <c r="AX138" s="12" t="s">
        <v>86</v>
      </c>
      <c r="AY138" s="147" t="s">
        <v>143</v>
      </c>
    </row>
    <row r="139" spans="2:65" s="1" customFormat="1" ht="24.2" customHeight="1">
      <c r="B139" s="29"/>
      <c r="C139" s="129" t="s">
        <v>176</v>
      </c>
      <c r="D139" s="129" t="s">
        <v>145</v>
      </c>
      <c r="E139" s="130" t="s">
        <v>190</v>
      </c>
      <c r="F139" s="131" t="s">
        <v>191</v>
      </c>
      <c r="G139" s="132" t="s">
        <v>179</v>
      </c>
      <c r="H139" s="133">
        <v>17.741</v>
      </c>
      <c r="I139" s="134"/>
      <c r="J139" s="135">
        <f>ROUND(I139*H139,2)</f>
        <v>0</v>
      </c>
      <c r="K139" s="131" t="s">
        <v>149</v>
      </c>
      <c r="L139" s="29"/>
      <c r="M139" s="136" t="s">
        <v>1</v>
      </c>
      <c r="N139" s="137" t="s">
        <v>43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150</v>
      </c>
      <c r="AT139" s="140" t="s">
        <v>145</v>
      </c>
      <c r="AU139" s="140" t="s">
        <v>88</v>
      </c>
      <c r="AY139" s="14" t="s">
        <v>143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86</v>
      </c>
      <c r="BK139" s="141">
        <f>ROUND(I139*H139,2)</f>
        <v>0</v>
      </c>
      <c r="BL139" s="14" t="s">
        <v>150</v>
      </c>
      <c r="BM139" s="140" t="s">
        <v>292</v>
      </c>
    </row>
    <row r="140" spans="2:47" s="1" customFormat="1" ht="29.25">
      <c r="B140" s="29"/>
      <c r="D140" s="142" t="s">
        <v>152</v>
      </c>
      <c r="F140" s="143" t="s">
        <v>193</v>
      </c>
      <c r="I140" s="144"/>
      <c r="L140" s="29"/>
      <c r="M140" s="145"/>
      <c r="T140" s="53"/>
      <c r="AT140" s="14" t="s">
        <v>152</v>
      </c>
      <c r="AU140" s="14" t="s">
        <v>88</v>
      </c>
    </row>
    <row r="141" spans="2:51" s="12" customFormat="1" ht="11.25">
      <c r="B141" s="146"/>
      <c r="D141" s="142" t="s">
        <v>154</v>
      </c>
      <c r="E141" s="147" t="s">
        <v>1</v>
      </c>
      <c r="F141" s="148" t="s">
        <v>288</v>
      </c>
      <c r="H141" s="149">
        <v>17.741</v>
      </c>
      <c r="I141" s="150"/>
      <c r="L141" s="146"/>
      <c r="M141" s="151"/>
      <c r="T141" s="152"/>
      <c r="AT141" s="147" t="s">
        <v>154</v>
      </c>
      <c r="AU141" s="147" t="s">
        <v>88</v>
      </c>
      <c r="AV141" s="12" t="s">
        <v>88</v>
      </c>
      <c r="AW141" s="12" t="s">
        <v>34</v>
      </c>
      <c r="AX141" s="12" t="s">
        <v>86</v>
      </c>
      <c r="AY141" s="147" t="s">
        <v>143</v>
      </c>
    </row>
    <row r="142" spans="2:65" s="1" customFormat="1" ht="24.2" customHeight="1">
      <c r="B142" s="29"/>
      <c r="C142" s="129" t="s">
        <v>183</v>
      </c>
      <c r="D142" s="129" t="s">
        <v>145</v>
      </c>
      <c r="E142" s="130" t="s">
        <v>206</v>
      </c>
      <c r="F142" s="131" t="s">
        <v>207</v>
      </c>
      <c r="G142" s="132" t="s">
        <v>179</v>
      </c>
      <c r="H142" s="133">
        <v>17.741</v>
      </c>
      <c r="I142" s="134"/>
      <c r="J142" s="135">
        <f>ROUND(I142*H142,2)</f>
        <v>0</v>
      </c>
      <c r="K142" s="131" t="s">
        <v>149</v>
      </c>
      <c r="L142" s="29"/>
      <c r="M142" s="136" t="s">
        <v>1</v>
      </c>
      <c r="N142" s="137" t="s">
        <v>43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150</v>
      </c>
      <c r="AT142" s="140" t="s">
        <v>145</v>
      </c>
      <c r="AU142" s="140" t="s">
        <v>88</v>
      </c>
      <c r="AY142" s="14" t="s">
        <v>143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4" t="s">
        <v>86</v>
      </c>
      <c r="BK142" s="141">
        <f>ROUND(I142*H142,2)</f>
        <v>0</v>
      </c>
      <c r="BL142" s="14" t="s">
        <v>150</v>
      </c>
      <c r="BM142" s="140" t="s">
        <v>293</v>
      </c>
    </row>
    <row r="143" spans="2:47" s="1" customFormat="1" ht="29.25">
      <c r="B143" s="29"/>
      <c r="D143" s="142" t="s">
        <v>152</v>
      </c>
      <c r="F143" s="143" t="s">
        <v>209</v>
      </c>
      <c r="I143" s="144"/>
      <c r="L143" s="29"/>
      <c r="M143" s="145"/>
      <c r="T143" s="53"/>
      <c r="AT143" s="14" t="s">
        <v>152</v>
      </c>
      <c r="AU143" s="14" t="s">
        <v>88</v>
      </c>
    </row>
    <row r="144" spans="2:51" s="12" customFormat="1" ht="11.25">
      <c r="B144" s="146"/>
      <c r="D144" s="142" t="s">
        <v>154</v>
      </c>
      <c r="E144" s="147" t="s">
        <v>1</v>
      </c>
      <c r="F144" s="148" t="s">
        <v>288</v>
      </c>
      <c r="H144" s="149">
        <v>17.741</v>
      </c>
      <c r="I144" s="150"/>
      <c r="L144" s="146"/>
      <c r="M144" s="151"/>
      <c r="T144" s="152"/>
      <c r="AT144" s="147" t="s">
        <v>154</v>
      </c>
      <c r="AU144" s="147" t="s">
        <v>88</v>
      </c>
      <c r="AV144" s="12" t="s">
        <v>88</v>
      </c>
      <c r="AW144" s="12" t="s">
        <v>34</v>
      </c>
      <c r="AX144" s="12" t="s">
        <v>86</v>
      </c>
      <c r="AY144" s="147" t="s">
        <v>143</v>
      </c>
    </row>
    <row r="145" spans="2:65" s="1" customFormat="1" ht="24.2" customHeight="1">
      <c r="B145" s="29"/>
      <c r="C145" s="129" t="s">
        <v>189</v>
      </c>
      <c r="D145" s="129" t="s">
        <v>145</v>
      </c>
      <c r="E145" s="130" t="s">
        <v>211</v>
      </c>
      <c r="F145" s="131" t="s">
        <v>212</v>
      </c>
      <c r="G145" s="132" t="s">
        <v>213</v>
      </c>
      <c r="H145" s="133">
        <v>31.933</v>
      </c>
      <c r="I145" s="134"/>
      <c r="J145" s="135">
        <f>ROUND(I145*H145,2)</f>
        <v>0</v>
      </c>
      <c r="K145" s="131" t="s">
        <v>149</v>
      </c>
      <c r="L145" s="29"/>
      <c r="M145" s="136" t="s">
        <v>1</v>
      </c>
      <c r="N145" s="137" t="s">
        <v>43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150</v>
      </c>
      <c r="AT145" s="140" t="s">
        <v>145</v>
      </c>
      <c r="AU145" s="140" t="s">
        <v>88</v>
      </c>
      <c r="AY145" s="14" t="s">
        <v>143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86</v>
      </c>
      <c r="BK145" s="141">
        <f>ROUND(I145*H145,2)</f>
        <v>0</v>
      </c>
      <c r="BL145" s="14" t="s">
        <v>150</v>
      </c>
      <c r="BM145" s="140" t="s">
        <v>294</v>
      </c>
    </row>
    <row r="146" spans="2:47" s="1" customFormat="1" ht="29.25">
      <c r="B146" s="29"/>
      <c r="D146" s="142" t="s">
        <v>152</v>
      </c>
      <c r="F146" s="143" t="s">
        <v>215</v>
      </c>
      <c r="I146" s="144"/>
      <c r="L146" s="29"/>
      <c r="M146" s="145"/>
      <c r="T146" s="53"/>
      <c r="AT146" s="14" t="s">
        <v>152</v>
      </c>
      <c r="AU146" s="14" t="s">
        <v>88</v>
      </c>
    </row>
    <row r="147" spans="2:51" s="12" customFormat="1" ht="11.25">
      <c r="B147" s="146"/>
      <c r="D147" s="142" t="s">
        <v>154</v>
      </c>
      <c r="E147" s="147" t="s">
        <v>1</v>
      </c>
      <c r="F147" s="148" t="s">
        <v>295</v>
      </c>
      <c r="H147" s="149">
        <v>31.933</v>
      </c>
      <c r="I147" s="150"/>
      <c r="L147" s="146"/>
      <c r="M147" s="151"/>
      <c r="T147" s="152"/>
      <c r="AT147" s="147" t="s">
        <v>154</v>
      </c>
      <c r="AU147" s="147" t="s">
        <v>88</v>
      </c>
      <c r="AV147" s="12" t="s">
        <v>88</v>
      </c>
      <c r="AW147" s="12" t="s">
        <v>34</v>
      </c>
      <c r="AX147" s="12" t="s">
        <v>86</v>
      </c>
      <c r="AY147" s="147" t="s">
        <v>143</v>
      </c>
    </row>
    <row r="148" spans="2:65" s="1" customFormat="1" ht="24.2" customHeight="1">
      <c r="B148" s="29"/>
      <c r="C148" s="129" t="s">
        <v>194</v>
      </c>
      <c r="D148" s="129" t="s">
        <v>145</v>
      </c>
      <c r="E148" s="130" t="s">
        <v>218</v>
      </c>
      <c r="F148" s="131" t="s">
        <v>219</v>
      </c>
      <c r="G148" s="132" t="s">
        <v>172</v>
      </c>
      <c r="H148" s="133">
        <v>24</v>
      </c>
      <c r="I148" s="134"/>
      <c r="J148" s="135">
        <f>ROUND(I148*H148,2)</f>
        <v>0</v>
      </c>
      <c r="K148" s="131" t="s">
        <v>149</v>
      </c>
      <c r="L148" s="29"/>
      <c r="M148" s="136" t="s">
        <v>1</v>
      </c>
      <c r="N148" s="137" t="s">
        <v>43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150</v>
      </c>
      <c r="AT148" s="140" t="s">
        <v>145</v>
      </c>
      <c r="AU148" s="140" t="s">
        <v>88</v>
      </c>
      <c r="AY148" s="14" t="s">
        <v>143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86</v>
      </c>
      <c r="BK148" s="141">
        <f>ROUND(I148*H148,2)</f>
        <v>0</v>
      </c>
      <c r="BL148" s="14" t="s">
        <v>150</v>
      </c>
      <c r="BM148" s="140" t="s">
        <v>296</v>
      </c>
    </row>
    <row r="149" spans="2:47" s="1" customFormat="1" ht="19.5">
      <c r="B149" s="29"/>
      <c r="D149" s="142" t="s">
        <v>152</v>
      </c>
      <c r="F149" s="143" t="s">
        <v>221</v>
      </c>
      <c r="I149" s="144"/>
      <c r="L149" s="29"/>
      <c r="M149" s="145"/>
      <c r="T149" s="53"/>
      <c r="AT149" s="14" t="s">
        <v>152</v>
      </c>
      <c r="AU149" s="14" t="s">
        <v>88</v>
      </c>
    </row>
    <row r="150" spans="2:51" s="12" customFormat="1" ht="11.25">
      <c r="B150" s="146"/>
      <c r="D150" s="142" t="s">
        <v>154</v>
      </c>
      <c r="E150" s="147" t="s">
        <v>1</v>
      </c>
      <c r="F150" s="148" t="s">
        <v>278</v>
      </c>
      <c r="H150" s="149">
        <v>24</v>
      </c>
      <c r="I150" s="150"/>
      <c r="L150" s="146"/>
      <c r="M150" s="151"/>
      <c r="T150" s="152"/>
      <c r="AT150" s="147" t="s">
        <v>154</v>
      </c>
      <c r="AU150" s="147" t="s">
        <v>88</v>
      </c>
      <c r="AV150" s="12" t="s">
        <v>88</v>
      </c>
      <c r="AW150" s="12" t="s">
        <v>34</v>
      </c>
      <c r="AX150" s="12" t="s">
        <v>86</v>
      </c>
      <c r="AY150" s="147" t="s">
        <v>143</v>
      </c>
    </row>
    <row r="151" spans="2:65" s="1" customFormat="1" ht="24.2" customHeight="1">
      <c r="B151" s="29"/>
      <c r="C151" s="129" t="s">
        <v>199</v>
      </c>
      <c r="D151" s="129" t="s">
        <v>145</v>
      </c>
      <c r="E151" s="130" t="s">
        <v>224</v>
      </c>
      <c r="F151" s="131" t="s">
        <v>225</v>
      </c>
      <c r="G151" s="132" t="s">
        <v>172</v>
      </c>
      <c r="H151" s="133">
        <v>24</v>
      </c>
      <c r="I151" s="134"/>
      <c r="J151" s="135">
        <f>ROUND(I151*H151,2)</f>
        <v>0</v>
      </c>
      <c r="K151" s="131" t="s">
        <v>149</v>
      </c>
      <c r="L151" s="29"/>
      <c r="M151" s="136" t="s">
        <v>1</v>
      </c>
      <c r="N151" s="137" t="s">
        <v>43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150</v>
      </c>
      <c r="AT151" s="140" t="s">
        <v>145</v>
      </c>
      <c r="AU151" s="140" t="s">
        <v>88</v>
      </c>
      <c r="AY151" s="14" t="s">
        <v>143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4" t="s">
        <v>86</v>
      </c>
      <c r="BK151" s="141">
        <f>ROUND(I151*H151,2)</f>
        <v>0</v>
      </c>
      <c r="BL151" s="14" t="s">
        <v>150</v>
      </c>
      <c r="BM151" s="140" t="s">
        <v>297</v>
      </c>
    </row>
    <row r="152" spans="2:47" s="1" customFormat="1" ht="19.5">
      <c r="B152" s="29"/>
      <c r="D152" s="142" t="s">
        <v>152</v>
      </c>
      <c r="F152" s="143" t="s">
        <v>227</v>
      </c>
      <c r="I152" s="144"/>
      <c r="L152" s="29"/>
      <c r="M152" s="145"/>
      <c r="T152" s="53"/>
      <c r="AT152" s="14" t="s">
        <v>152</v>
      </c>
      <c r="AU152" s="14" t="s">
        <v>88</v>
      </c>
    </row>
    <row r="153" spans="2:51" s="12" customFormat="1" ht="11.25">
      <c r="B153" s="146"/>
      <c r="D153" s="142" t="s">
        <v>154</v>
      </c>
      <c r="E153" s="147" t="s">
        <v>1</v>
      </c>
      <c r="F153" s="148" t="s">
        <v>278</v>
      </c>
      <c r="H153" s="149">
        <v>24</v>
      </c>
      <c r="I153" s="150"/>
      <c r="L153" s="146"/>
      <c r="M153" s="151"/>
      <c r="T153" s="152"/>
      <c r="AT153" s="147" t="s">
        <v>154</v>
      </c>
      <c r="AU153" s="147" t="s">
        <v>88</v>
      </c>
      <c r="AV153" s="12" t="s">
        <v>88</v>
      </c>
      <c r="AW153" s="12" t="s">
        <v>34</v>
      </c>
      <c r="AX153" s="12" t="s">
        <v>86</v>
      </c>
      <c r="AY153" s="147" t="s">
        <v>143</v>
      </c>
    </row>
    <row r="154" spans="2:65" s="1" customFormat="1" ht="16.5" customHeight="1">
      <c r="B154" s="29"/>
      <c r="C154" s="153" t="s">
        <v>205</v>
      </c>
      <c r="D154" s="153" t="s">
        <v>228</v>
      </c>
      <c r="E154" s="154" t="s">
        <v>229</v>
      </c>
      <c r="F154" s="155" t="s">
        <v>230</v>
      </c>
      <c r="G154" s="156" t="s">
        <v>231</v>
      </c>
      <c r="H154" s="157">
        <v>0.48</v>
      </c>
      <c r="I154" s="158"/>
      <c r="J154" s="159">
        <f>ROUND(I154*H154,2)</f>
        <v>0</v>
      </c>
      <c r="K154" s="155" t="s">
        <v>149</v>
      </c>
      <c r="L154" s="160"/>
      <c r="M154" s="161" t="s">
        <v>1</v>
      </c>
      <c r="N154" s="162" t="s">
        <v>43</v>
      </c>
      <c r="P154" s="138">
        <f>O154*H154</f>
        <v>0</v>
      </c>
      <c r="Q154" s="138">
        <v>0.001</v>
      </c>
      <c r="R154" s="138">
        <f>Q154*H154</f>
        <v>0.00048</v>
      </c>
      <c r="S154" s="138">
        <v>0</v>
      </c>
      <c r="T154" s="139">
        <f>S154*H154</f>
        <v>0</v>
      </c>
      <c r="AR154" s="140" t="s">
        <v>189</v>
      </c>
      <c r="AT154" s="140" t="s">
        <v>228</v>
      </c>
      <c r="AU154" s="140" t="s">
        <v>88</v>
      </c>
      <c r="AY154" s="14" t="s">
        <v>143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86</v>
      </c>
      <c r="BK154" s="141">
        <f>ROUND(I154*H154,2)</f>
        <v>0</v>
      </c>
      <c r="BL154" s="14" t="s">
        <v>150</v>
      </c>
      <c r="BM154" s="140" t="s">
        <v>298</v>
      </c>
    </row>
    <row r="155" spans="2:47" s="1" customFormat="1" ht="11.25">
      <c r="B155" s="29"/>
      <c r="D155" s="142" t="s">
        <v>152</v>
      </c>
      <c r="F155" s="143" t="s">
        <v>230</v>
      </c>
      <c r="I155" s="144"/>
      <c r="L155" s="29"/>
      <c r="M155" s="145"/>
      <c r="T155" s="53"/>
      <c r="AT155" s="14" t="s">
        <v>152</v>
      </c>
      <c r="AU155" s="14" t="s">
        <v>88</v>
      </c>
    </row>
    <row r="156" spans="2:51" s="12" customFormat="1" ht="11.25">
      <c r="B156" s="146"/>
      <c r="D156" s="142" t="s">
        <v>154</v>
      </c>
      <c r="E156" s="147" t="s">
        <v>1</v>
      </c>
      <c r="F156" s="148" t="s">
        <v>278</v>
      </c>
      <c r="H156" s="149">
        <v>24</v>
      </c>
      <c r="I156" s="150"/>
      <c r="L156" s="146"/>
      <c r="M156" s="151"/>
      <c r="T156" s="152"/>
      <c r="AT156" s="147" t="s">
        <v>154</v>
      </c>
      <c r="AU156" s="147" t="s">
        <v>88</v>
      </c>
      <c r="AV156" s="12" t="s">
        <v>88</v>
      </c>
      <c r="AW156" s="12" t="s">
        <v>34</v>
      </c>
      <c r="AX156" s="12" t="s">
        <v>86</v>
      </c>
      <c r="AY156" s="147" t="s">
        <v>143</v>
      </c>
    </row>
    <row r="157" spans="2:51" s="12" customFormat="1" ht="11.25">
      <c r="B157" s="146"/>
      <c r="D157" s="142" t="s">
        <v>154</v>
      </c>
      <c r="F157" s="148" t="s">
        <v>299</v>
      </c>
      <c r="H157" s="149">
        <v>0.48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4</v>
      </c>
      <c r="AX157" s="12" t="s">
        <v>86</v>
      </c>
      <c r="AY157" s="147" t="s">
        <v>143</v>
      </c>
    </row>
    <row r="158" spans="2:65" s="1" customFormat="1" ht="16.5" customHeight="1">
      <c r="B158" s="29"/>
      <c r="C158" s="129" t="s">
        <v>210</v>
      </c>
      <c r="D158" s="129" t="s">
        <v>145</v>
      </c>
      <c r="E158" s="130" t="s">
        <v>235</v>
      </c>
      <c r="F158" s="131" t="s">
        <v>236</v>
      </c>
      <c r="G158" s="132" t="s">
        <v>148</v>
      </c>
      <c r="H158" s="133">
        <v>3</v>
      </c>
      <c r="I158" s="134"/>
      <c r="J158" s="135">
        <f>ROUND(I158*H158,2)</f>
        <v>0</v>
      </c>
      <c r="K158" s="131" t="s">
        <v>1</v>
      </c>
      <c r="L158" s="29"/>
      <c r="M158" s="136" t="s">
        <v>1</v>
      </c>
      <c r="N158" s="137" t="s">
        <v>43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150</v>
      </c>
      <c r="AT158" s="140" t="s">
        <v>145</v>
      </c>
      <c r="AU158" s="140" t="s">
        <v>88</v>
      </c>
      <c r="AY158" s="14" t="s">
        <v>143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4" t="s">
        <v>86</v>
      </c>
      <c r="BK158" s="141">
        <f>ROUND(I158*H158,2)</f>
        <v>0</v>
      </c>
      <c r="BL158" s="14" t="s">
        <v>150</v>
      </c>
      <c r="BM158" s="140" t="s">
        <v>300</v>
      </c>
    </row>
    <row r="159" spans="2:47" s="1" customFormat="1" ht="19.5">
      <c r="B159" s="29"/>
      <c r="D159" s="142" t="s">
        <v>152</v>
      </c>
      <c r="F159" s="143" t="s">
        <v>168</v>
      </c>
      <c r="I159" s="144"/>
      <c r="L159" s="29"/>
      <c r="M159" s="145"/>
      <c r="T159" s="53"/>
      <c r="AT159" s="14" t="s">
        <v>152</v>
      </c>
      <c r="AU159" s="14" t="s">
        <v>88</v>
      </c>
    </row>
    <row r="160" spans="2:51" s="12" customFormat="1" ht="11.25">
      <c r="B160" s="146"/>
      <c r="D160" s="142" t="s">
        <v>154</v>
      </c>
      <c r="E160" s="147" t="s">
        <v>1</v>
      </c>
      <c r="F160" s="148" t="s">
        <v>160</v>
      </c>
      <c r="H160" s="149">
        <v>3</v>
      </c>
      <c r="I160" s="150"/>
      <c r="L160" s="146"/>
      <c r="M160" s="151"/>
      <c r="T160" s="152"/>
      <c r="AT160" s="147" t="s">
        <v>154</v>
      </c>
      <c r="AU160" s="147" t="s">
        <v>88</v>
      </c>
      <c r="AV160" s="12" t="s">
        <v>88</v>
      </c>
      <c r="AW160" s="12" t="s">
        <v>34</v>
      </c>
      <c r="AX160" s="12" t="s">
        <v>86</v>
      </c>
      <c r="AY160" s="147" t="s">
        <v>143</v>
      </c>
    </row>
    <row r="161" spans="2:65" s="1" customFormat="1" ht="37.9" customHeight="1">
      <c r="B161" s="29"/>
      <c r="C161" s="129" t="s">
        <v>217</v>
      </c>
      <c r="D161" s="129" t="s">
        <v>145</v>
      </c>
      <c r="E161" s="130" t="s">
        <v>239</v>
      </c>
      <c r="F161" s="131" t="s">
        <v>301</v>
      </c>
      <c r="G161" s="132" t="s">
        <v>148</v>
      </c>
      <c r="H161" s="133">
        <v>3</v>
      </c>
      <c r="I161" s="134"/>
      <c r="J161" s="135">
        <f>ROUND(I161*H161,2)</f>
        <v>0</v>
      </c>
      <c r="K161" s="131" t="s">
        <v>1</v>
      </c>
      <c r="L161" s="29"/>
      <c r="M161" s="136" t="s">
        <v>1</v>
      </c>
      <c r="N161" s="137" t="s">
        <v>43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150</v>
      </c>
      <c r="AT161" s="140" t="s">
        <v>145</v>
      </c>
      <c r="AU161" s="140" t="s">
        <v>88</v>
      </c>
      <c r="AY161" s="14" t="s">
        <v>143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4" t="s">
        <v>86</v>
      </c>
      <c r="BK161" s="141">
        <f>ROUND(I161*H161,2)</f>
        <v>0</v>
      </c>
      <c r="BL161" s="14" t="s">
        <v>150</v>
      </c>
      <c r="BM161" s="140" t="s">
        <v>302</v>
      </c>
    </row>
    <row r="162" spans="2:47" s="1" customFormat="1" ht="19.5">
      <c r="B162" s="29"/>
      <c r="D162" s="142" t="s">
        <v>152</v>
      </c>
      <c r="F162" s="143" t="s">
        <v>301</v>
      </c>
      <c r="I162" s="144"/>
      <c r="L162" s="29"/>
      <c r="M162" s="145"/>
      <c r="T162" s="53"/>
      <c r="AT162" s="14" t="s">
        <v>152</v>
      </c>
      <c r="AU162" s="14" t="s">
        <v>88</v>
      </c>
    </row>
    <row r="163" spans="2:51" s="12" customFormat="1" ht="11.25">
      <c r="B163" s="146"/>
      <c r="D163" s="142" t="s">
        <v>154</v>
      </c>
      <c r="E163" s="147" t="s">
        <v>1</v>
      </c>
      <c r="F163" s="148" t="s">
        <v>160</v>
      </c>
      <c r="H163" s="149">
        <v>3</v>
      </c>
      <c r="I163" s="150"/>
      <c r="L163" s="146"/>
      <c r="M163" s="151"/>
      <c r="T163" s="152"/>
      <c r="AT163" s="147" t="s">
        <v>154</v>
      </c>
      <c r="AU163" s="147" t="s">
        <v>88</v>
      </c>
      <c r="AV163" s="12" t="s">
        <v>88</v>
      </c>
      <c r="AW163" s="12" t="s">
        <v>34</v>
      </c>
      <c r="AX163" s="12" t="s">
        <v>86</v>
      </c>
      <c r="AY163" s="147" t="s">
        <v>143</v>
      </c>
    </row>
    <row r="164" spans="2:63" s="11" customFormat="1" ht="22.9" customHeight="1">
      <c r="B164" s="117"/>
      <c r="D164" s="118" t="s">
        <v>77</v>
      </c>
      <c r="E164" s="127" t="s">
        <v>169</v>
      </c>
      <c r="F164" s="127" t="s">
        <v>242</v>
      </c>
      <c r="I164" s="120"/>
      <c r="J164" s="128">
        <f>BK164</f>
        <v>0</v>
      </c>
      <c r="L164" s="117"/>
      <c r="M164" s="122"/>
      <c r="P164" s="123">
        <f>SUM(P165:P174)</f>
        <v>0</v>
      </c>
      <c r="R164" s="123">
        <f>SUM(R165:R174)</f>
        <v>13.119938439999999</v>
      </c>
      <c r="T164" s="124">
        <f>SUM(T165:T174)</f>
        <v>0</v>
      </c>
      <c r="AR164" s="118" t="s">
        <v>86</v>
      </c>
      <c r="AT164" s="125" t="s">
        <v>77</v>
      </c>
      <c r="AU164" s="125" t="s">
        <v>86</v>
      </c>
      <c r="AY164" s="118" t="s">
        <v>143</v>
      </c>
      <c r="BK164" s="126">
        <f>SUM(BK165:BK174)</f>
        <v>0</v>
      </c>
    </row>
    <row r="165" spans="2:65" s="1" customFormat="1" ht="21.75" customHeight="1">
      <c r="B165" s="29"/>
      <c r="C165" s="129" t="s">
        <v>223</v>
      </c>
      <c r="D165" s="129" t="s">
        <v>145</v>
      </c>
      <c r="E165" s="130" t="s">
        <v>244</v>
      </c>
      <c r="F165" s="131" t="s">
        <v>245</v>
      </c>
      <c r="G165" s="132" t="s">
        <v>172</v>
      </c>
      <c r="H165" s="133">
        <v>14.352</v>
      </c>
      <c r="I165" s="134"/>
      <c r="J165" s="135">
        <f>ROUND(I165*H165,2)</f>
        <v>0</v>
      </c>
      <c r="K165" s="131" t="s">
        <v>149</v>
      </c>
      <c r="L165" s="29"/>
      <c r="M165" s="136" t="s">
        <v>1</v>
      </c>
      <c r="N165" s="137" t="s">
        <v>43</v>
      </c>
      <c r="P165" s="138">
        <f>O165*H165</f>
        <v>0</v>
      </c>
      <c r="Q165" s="138">
        <v>0.69</v>
      </c>
      <c r="R165" s="138">
        <f>Q165*H165</f>
        <v>9.90288</v>
      </c>
      <c r="S165" s="138">
        <v>0</v>
      </c>
      <c r="T165" s="139">
        <f>S165*H165</f>
        <v>0</v>
      </c>
      <c r="AR165" s="140" t="s">
        <v>150</v>
      </c>
      <c r="AT165" s="140" t="s">
        <v>145</v>
      </c>
      <c r="AU165" s="140" t="s">
        <v>88</v>
      </c>
      <c r="AY165" s="14" t="s">
        <v>143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4" t="s">
        <v>86</v>
      </c>
      <c r="BK165" s="141">
        <f>ROUND(I165*H165,2)</f>
        <v>0</v>
      </c>
      <c r="BL165" s="14" t="s">
        <v>150</v>
      </c>
      <c r="BM165" s="140" t="s">
        <v>303</v>
      </c>
    </row>
    <row r="166" spans="2:47" s="1" customFormat="1" ht="19.5">
      <c r="B166" s="29"/>
      <c r="D166" s="142" t="s">
        <v>152</v>
      </c>
      <c r="F166" s="143" t="s">
        <v>247</v>
      </c>
      <c r="I166" s="144"/>
      <c r="L166" s="29"/>
      <c r="M166" s="145"/>
      <c r="T166" s="53"/>
      <c r="AT166" s="14" t="s">
        <v>152</v>
      </c>
      <c r="AU166" s="14" t="s">
        <v>88</v>
      </c>
    </row>
    <row r="167" spans="2:51" s="12" customFormat="1" ht="11.25">
      <c r="B167" s="146"/>
      <c r="D167" s="142" t="s">
        <v>154</v>
      </c>
      <c r="E167" s="147" t="s">
        <v>1</v>
      </c>
      <c r="F167" s="148" t="s">
        <v>304</v>
      </c>
      <c r="H167" s="149">
        <v>14.352</v>
      </c>
      <c r="I167" s="150"/>
      <c r="L167" s="146"/>
      <c r="M167" s="151"/>
      <c r="T167" s="152"/>
      <c r="AT167" s="147" t="s">
        <v>154</v>
      </c>
      <c r="AU167" s="147" t="s">
        <v>88</v>
      </c>
      <c r="AV167" s="12" t="s">
        <v>88</v>
      </c>
      <c r="AW167" s="12" t="s">
        <v>34</v>
      </c>
      <c r="AX167" s="12" t="s">
        <v>86</v>
      </c>
      <c r="AY167" s="147" t="s">
        <v>143</v>
      </c>
    </row>
    <row r="168" spans="2:65" s="1" customFormat="1" ht="24.2" customHeight="1">
      <c r="B168" s="29"/>
      <c r="C168" s="129" t="s">
        <v>8</v>
      </c>
      <c r="D168" s="129" t="s">
        <v>145</v>
      </c>
      <c r="E168" s="130" t="s">
        <v>250</v>
      </c>
      <c r="F168" s="131" t="s">
        <v>251</v>
      </c>
      <c r="G168" s="132" t="s">
        <v>172</v>
      </c>
      <c r="H168" s="133">
        <v>14.352</v>
      </c>
      <c r="I168" s="134"/>
      <c r="J168" s="135">
        <f>ROUND(I168*H168,2)</f>
        <v>0</v>
      </c>
      <c r="K168" s="131" t="s">
        <v>149</v>
      </c>
      <c r="L168" s="29"/>
      <c r="M168" s="136" t="s">
        <v>1</v>
      </c>
      <c r="N168" s="137" t="s">
        <v>43</v>
      </c>
      <c r="P168" s="138">
        <f>O168*H168</f>
        <v>0</v>
      </c>
      <c r="Q168" s="138">
        <v>0.08922</v>
      </c>
      <c r="R168" s="138">
        <f>Q168*H168</f>
        <v>1.2804854399999999</v>
      </c>
      <c r="S168" s="138">
        <v>0</v>
      </c>
      <c r="T168" s="139">
        <f>S168*H168</f>
        <v>0</v>
      </c>
      <c r="AR168" s="140" t="s">
        <v>150</v>
      </c>
      <c r="AT168" s="140" t="s">
        <v>145</v>
      </c>
      <c r="AU168" s="140" t="s">
        <v>88</v>
      </c>
      <c r="AY168" s="14" t="s">
        <v>143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4" t="s">
        <v>86</v>
      </c>
      <c r="BK168" s="141">
        <f>ROUND(I168*H168,2)</f>
        <v>0</v>
      </c>
      <c r="BL168" s="14" t="s">
        <v>150</v>
      </c>
      <c r="BM168" s="140" t="s">
        <v>305</v>
      </c>
    </row>
    <row r="169" spans="2:47" s="1" customFormat="1" ht="48.75">
      <c r="B169" s="29"/>
      <c r="D169" s="142" t="s">
        <v>152</v>
      </c>
      <c r="F169" s="143" t="s">
        <v>253</v>
      </c>
      <c r="I169" s="144"/>
      <c r="L169" s="29"/>
      <c r="M169" s="145"/>
      <c r="T169" s="53"/>
      <c r="AT169" s="14" t="s">
        <v>152</v>
      </c>
      <c r="AU169" s="14" t="s">
        <v>88</v>
      </c>
    </row>
    <row r="170" spans="2:51" s="12" customFormat="1" ht="11.25">
      <c r="B170" s="146"/>
      <c r="D170" s="142" t="s">
        <v>154</v>
      </c>
      <c r="E170" s="147" t="s">
        <v>1</v>
      </c>
      <c r="F170" s="148" t="s">
        <v>304</v>
      </c>
      <c r="H170" s="149">
        <v>14.352</v>
      </c>
      <c r="I170" s="150"/>
      <c r="L170" s="146"/>
      <c r="M170" s="151"/>
      <c r="T170" s="152"/>
      <c r="AT170" s="147" t="s">
        <v>154</v>
      </c>
      <c r="AU170" s="147" t="s">
        <v>88</v>
      </c>
      <c r="AV170" s="12" t="s">
        <v>88</v>
      </c>
      <c r="AW170" s="12" t="s">
        <v>34</v>
      </c>
      <c r="AX170" s="12" t="s">
        <v>86</v>
      </c>
      <c r="AY170" s="147" t="s">
        <v>143</v>
      </c>
    </row>
    <row r="171" spans="2:65" s="1" customFormat="1" ht="21.75" customHeight="1">
      <c r="B171" s="29"/>
      <c r="C171" s="153" t="s">
        <v>234</v>
      </c>
      <c r="D171" s="153" t="s">
        <v>228</v>
      </c>
      <c r="E171" s="154" t="s">
        <v>254</v>
      </c>
      <c r="F171" s="155" t="s">
        <v>255</v>
      </c>
      <c r="G171" s="156" t="s">
        <v>172</v>
      </c>
      <c r="H171" s="157">
        <v>14.783</v>
      </c>
      <c r="I171" s="158"/>
      <c r="J171" s="159">
        <f>ROUND(I171*H171,2)</f>
        <v>0</v>
      </c>
      <c r="K171" s="155" t="s">
        <v>149</v>
      </c>
      <c r="L171" s="160"/>
      <c r="M171" s="161" t="s">
        <v>1</v>
      </c>
      <c r="N171" s="162" t="s">
        <v>43</v>
      </c>
      <c r="P171" s="138">
        <f>O171*H171</f>
        <v>0</v>
      </c>
      <c r="Q171" s="138">
        <v>0.131</v>
      </c>
      <c r="R171" s="138">
        <f>Q171*H171</f>
        <v>1.936573</v>
      </c>
      <c r="S171" s="138">
        <v>0</v>
      </c>
      <c r="T171" s="139">
        <f>S171*H171</f>
        <v>0</v>
      </c>
      <c r="AR171" s="140" t="s">
        <v>189</v>
      </c>
      <c r="AT171" s="140" t="s">
        <v>228</v>
      </c>
      <c r="AU171" s="140" t="s">
        <v>88</v>
      </c>
      <c r="AY171" s="14" t="s">
        <v>143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4" t="s">
        <v>86</v>
      </c>
      <c r="BK171" s="141">
        <f>ROUND(I171*H171,2)</f>
        <v>0</v>
      </c>
      <c r="BL171" s="14" t="s">
        <v>150</v>
      </c>
      <c r="BM171" s="140" t="s">
        <v>306</v>
      </c>
    </row>
    <row r="172" spans="2:47" s="1" customFormat="1" ht="11.25">
      <c r="B172" s="29"/>
      <c r="D172" s="142" t="s">
        <v>152</v>
      </c>
      <c r="F172" s="143" t="s">
        <v>255</v>
      </c>
      <c r="I172" s="144"/>
      <c r="L172" s="29"/>
      <c r="M172" s="145"/>
      <c r="T172" s="53"/>
      <c r="AT172" s="14" t="s">
        <v>152</v>
      </c>
      <c r="AU172" s="14" t="s">
        <v>88</v>
      </c>
    </row>
    <row r="173" spans="2:51" s="12" customFormat="1" ht="11.25">
      <c r="B173" s="146"/>
      <c r="D173" s="142" t="s">
        <v>154</v>
      </c>
      <c r="E173" s="147" t="s">
        <v>1</v>
      </c>
      <c r="F173" s="148" t="s">
        <v>304</v>
      </c>
      <c r="H173" s="149">
        <v>14.352</v>
      </c>
      <c r="I173" s="150"/>
      <c r="L173" s="146"/>
      <c r="M173" s="151"/>
      <c r="T173" s="152"/>
      <c r="AT173" s="147" t="s">
        <v>154</v>
      </c>
      <c r="AU173" s="147" t="s">
        <v>88</v>
      </c>
      <c r="AV173" s="12" t="s">
        <v>88</v>
      </c>
      <c r="AW173" s="12" t="s">
        <v>34</v>
      </c>
      <c r="AX173" s="12" t="s">
        <v>86</v>
      </c>
      <c r="AY173" s="147" t="s">
        <v>143</v>
      </c>
    </row>
    <row r="174" spans="2:51" s="12" customFormat="1" ht="11.25">
      <c r="B174" s="146"/>
      <c r="D174" s="142" t="s">
        <v>154</v>
      </c>
      <c r="F174" s="148" t="s">
        <v>307</v>
      </c>
      <c r="H174" s="149">
        <v>14.783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4</v>
      </c>
      <c r="AX174" s="12" t="s">
        <v>86</v>
      </c>
      <c r="AY174" s="147" t="s">
        <v>143</v>
      </c>
    </row>
    <row r="175" spans="2:63" s="11" customFormat="1" ht="22.9" customHeight="1">
      <c r="B175" s="117"/>
      <c r="D175" s="118" t="s">
        <v>77</v>
      </c>
      <c r="E175" s="127" t="s">
        <v>194</v>
      </c>
      <c r="F175" s="127" t="s">
        <v>258</v>
      </c>
      <c r="I175" s="120"/>
      <c r="J175" s="128">
        <f>BK175</f>
        <v>0</v>
      </c>
      <c r="L175" s="117"/>
      <c r="M175" s="122"/>
      <c r="P175" s="123">
        <f>SUM(P176:P185)</f>
        <v>0</v>
      </c>
      <c r="R175" s="123">
        <f>SUM(R176:R185)</f>
        <v>10.49757</v>
      </c>
      <c r="T175" s="124">
        <f>SUM(T176:T185)</f>
        <v>0</v>
      </c>
      <c r="AR175" s="118" t="s">
        <v>86</v>
      </c>
      <c r="AT175" s="125" t="s">
        <v>77</v>
      </c>
      <c r="AU175" s="125" t="s">
        <v>86</v>
      </c>
      <c r="AY175" s="118" t="s">
        <v>143</v>
      </c>
      <c r="BK175" s="126">
        <f>SUM(BK176:BK185)</f>
        <v>0</v>
      </c>
    </row>
    <row r="176" spans="2:65" s="1" customFormat="1" ht="33" customHeight="1">
      <c r="B176" s="29"/>
      <c r="C176" s="129" t="s">
        <v>238</v>
      </c>
      <c r="D176" s="129" t="s">
        <v>145</v>
      </c>
      <c r="E176" s="130" t="s">
        <v>259</v>
      </c>
      <c r="F176" s="131" t="s">
        <v>260</v>
      </c>
      <c r="G176" s="132" t="s">
        <v>261</v>
      </c>
      <c r="H176" s="133">
        <v>18</v>
      </c>
      <c r="I176" s="134"/>
      <c r="J176" s="135">
        <f>ROUND(I176*H176,2)</f>
        <v>0</v>
      </c>
      <c r="K176" s="131" t="s">
        <v>149</v>
      </c>
      <c r="L176" s="29"/>
      <c r="M176" s="136" t="s">
        <v>1</v>
      </c>
      <c r="N176" s="137" t="s">
        <v>43</v>
      </c>
      <c r="P176" s="138">
        <f>O176*H176</f>
        <v>0</v>
      </c>
      <c r="Q176" s="138">
        <v>0.1295</v>
      </c>
      <c r="R176" s="138">
        <f>Q176*H176</f>
        <v>2.331</v>
      </c>
      <c r="S176" s="138">
        <v>0</v>
      </c>
      <c r="T176" s="139">
        <f>S176*H176</f>
        <v>0</v>
      </c>
      <c r="AR176" s="140" t="s">
        <v>150</v>
      </c>
      <c r="AT176" s="140" t="s">
        <v>145</v>
      </c>
      <c r="AU176" s="140" t="s">
        <v>88</v>
      </c>
      <c r="AY176" s="14" t="s">
        <v>143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4" t="s">
        <v>86</v>
      </c>
      <c r="BK176" s="141">
        <f>ROUND(I176*H176,2)</f>
        <v>0</v>
      </c>
      <c r="BL176" s="14" t="s">
        <v>150</v>
      </c>
      <c r="BM176" s="140" t="s">
        <v>308</v>
      </c>
    </row>
    <row r="177" spans="2:47" s="1" customFormat="1" ht="29.25">
      <c r="B177" s="29"/>
      <c r="D177" s="142" t="s">
        <v>152</v>
      </c>
      <c r="F177" s="143" t="s">
        <v>263</v>
      </c>
      <c r="I177" s="144"/>
      <c r="L177" s="29"/>
      <c r="M177" s="145"/>
      <c r="T177" s="53"/>
      <c r="AT177" s="14" t="s">
        <v>152</v>
      </c>
      <c r="AU177" s="14" t="s">
        <v>88</v>
      </c>
    </row>
    <row r="178" spans="2:51" s="12" customFormat="1" ht="11.25">
      <c r="B178" s="146"/>
      <c r="D178" s="142" t="s">
        <v>154</v>
      </c>
      <c r="E178" s="147" t="s">
        <v>1</v>
      </c>
      <c r="F178" s="148" t="s">
        <v>309</v>
      </c>
      <c r="H178" s="149">
        <v>18</v>
      </c>
      <c r="I178" s="150"/>
      <c r="L178" s="146"/>
      <c r="M178" s="151"/>
      <c r="T178" s="152"/>
      <c r="AT178" s="147" t="s">
        <v>154</v>
      </c>
      <c r="AU178" s="147" t="s">
        <v>88</v>
      </c>
      <c r="AV178" s="12" t="s">
        <v>88</v>
      </c>
      <c r="AW178" s="12" t="s">
        <v>34</v>
      </c>
      <c r="AX178" s="12" t="s">
        <v>86</v>
      </c>
      <c r="AY178" s="147" t="s">
        <v>143</v>
      </c>
    </row>
    <row r="179" spans="2:65" s="1" customFormat="1" ht="16.5" customHeight="1">
      <c r="B179" s="29"/>
      <c r="C179" s="153" t="s">
        <v>243</v>
      </c>
      <c r="D179" s="153" t="s">
        <v>228</v>
      </c>
      <c r="E179" s="154" t="s">
        <v>266</v>
      </c>
      <c r="F179" s="155" t="s">
        <v>267</v>
      </c>
      <c r="G179" s="156" t="s">
        <v>261</v>
      </c>
      <c r="H179" s="157">
        <v>18.36</v>
      </c>
      <c r="I179" s="158"/>
      <c r="J179" s="159">
        <f>ROUND(I179*H179,2)</f>
        <v>0</v>
      </c>
      <c r="K179" s="155" t="s">
        <v>149</v>
      </c>
      <c r="L179" s="160"/>
      <c r="M179" s="161" t="s">
        <v>1</v>
      </c>
      <c r="N179" s="162" t="s">
        <v>43</v>
      </c>
      <c r="P179" s="138">
        <f>O179*H179</f>
        <v>0</v>
      </c>
      <c r="Q179" s="138">
        <v>0.036</v>
      </c>
      <c r="R179" s="138">
        <f>Q179*H179</f>
        <v>0.6609599999999999</v>
      </c>
      <c r="S179" s="138">
        <v>0</v>
      </c>
      <c r="T179" s="139">
        <f>S179*H179</f>
        <v>0</v>
      </c>
      <c r="AR179" s="140" t="s">
        <v>268</v>
      </c>
      <c r="AT179" s="140" t="s">
        <v>228</v>
      </c>
      <c r="AU179" s="140" t="s">
        <v>88</v>
      </c>
      <c r="AY179" s="14" t="s">
        <v>143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4" t="s">
        <v>86</v>
      </c>
      <c r="BK179" s="141">
        <f>ROUND(I179*H179,2)</f>
        <v>0</v>
      </c>
      <c r="BL179" s="14" t="s">
        <v>268</v>
      </c>
      <c r="BM179" s="140" t="s">
        <v>310</v>
      </c>
    </row>
    <row r="180" spans="2:47" s="1" customFormat="1" ht="11.25">
      <c r="B180" s="29"/>
      <c r="D180" s="142" t="s">
        <v>152</v>
      </c>
      <c r="F180" s="143" t="s">
        <v>267</v>
      </c>
      <c r="I180" s="144"/>
      <c r="L180" s="29"/>
      <c r="M180" s="145"/>
      <c r="T180" s="53"/>
      <c r="AT180" s="14" t="s">
        <v>152</v>
      </c>
      <c r="AU180" s="14" t="s">
        <v>88</v>
      </c>
    </row>
    <row r="181" spans="2:51" s="12" customFormat="1" ht="11.25">
      <c r="B181" s="146"/>
      <c r="D181" s="142" t="s">
        <v>154</v>
      </c>
      <c r="E181" s="147" t="s">
        <v>1</v>
      </c>
      <c r="F181" s="148" t="s">
        <v>309</v>
      </c>
      <c r="H181" s="149">
        <v>18</v>
      </c>
      <c r="I181" s="150"/>
      <c r="L181" s="146"/>
      <c r="M181" s="151"/>
      <c r="T181" s="152"/>
      <c r="AT181" s="147" t="s">
        <v>154</v>
      </c>
      <c r="AU181" s="147" t="s">
        <v>88</v>
      </c>
      <c r="AV181" s="12" t="s">
        <v>88</v>
      </c>
      <c r="AW181" s="12" t="s">
        <v>34</v>
      </c>
      <c r="AX181" s="12" t="s">
        <v>86</v>
      </c>
      <c r="AY181" s="147" t="s">
        <v>143</v>
      </c>
    </row>
    <row r="182" spans="2:51" s="12" customFormat="1" ht="11.25">
      <c r="B182" s="146"/>
      <c r="D182" s="142" t="s">
        <v>154</v>
      </c>
      <c r="F182" s="148" t="s">
        <v>311</v>
      </c>
      <c r="H182" s="149">
        <v>18.36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4</v>
      </c>
      <c r="AX182" s="12" t="s">
        <v>86</v>
      </c>
      <c r="AY182" s="147" t="s">
        <v>143</v>
      </c>
    </row>
    <row r="183" spans="2:65" s="1" customFormat="1" ht="24.2" customHeight="1">
      <c r="B183" s="29"/>
      <c r="C183" s="129" t="s">
        <v>249</v>
      </c>
      <c r="D183" s="129" t="s">
        <v>145</v>
      </c>
      <c r="E183" s="130" t="s">
        <v>272</v>
      </c>
      <c r="F183" s="131" t="s">
        <v>273</v>
      </c>
      <c r="G183" s="132" t="s">
        <v>179</v>
      </c>
      <c r="H183" s="133">
        <v>3</v>
      </c>
      <c r="I183" s="134"/>
      <c r="J183" s="135">
        <f>ROUND(I183*H183,2)</f>
        <v>0</v>
      </c>
      <c r="K183" s="131" t="s">
        <v>149</v>
      </c>
      <c r="L183" s="29"/>
      <c r="M183" s="136" t="s">
        <v>1</v>
      </c>
      <c r="N183" s="137" t="s">
        <v>43</v>
      </c>
      <c r="P183" s="138">
        <f>O183*H183</f>
        <v>0</v>
      </c>
      <c r="Q183" s="138">
        <v>2.50187</v>
      </c>
      <c r="R183" s="138">
        <f>Q183*H183</f>
        <v>7.505609999999999</v>
      </c>
      <c r="S183" s="138">
        <v>0</v>
      </c>
      <c r="T183" s="139">
        <f>S183*H183</f>
        <v>0</v>
      </c>
      <c r="AR183" s="140" t="s">
        <v>150</v>
      </c>
      <c r="AT183" s="140" t="s">
        <v>145</v>
      </c>
      <c r="AU183" s="140" t="s">
        <v>88</v>
      </c>
      <c r="AY183" s="14" t="s">
        <v>143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4" t="s">
        <v>86</v>
      </c>
      <c r="BK183" s="141">
        <f>ROUND(I183*H183,2)</f>
        <v>0</v>
      </c>
      <c r="BL183" s="14" t="s">
        <v>150</v>
      </c>
      <c r="BM183" s="140" t="s">
        <v>312</v>
      </c>
    </row>
    <row r="184" spans="2:47" s="1" customFormat="1" ht="19.5">
      <c r="B184" s="29"/>
      <c r="D184" s="142" t="s">
        <v>152</v>
      </c>
      <c r="F184" s="143" t="s">
        <v>275</v>
      </c>
      <c r="I184" s="144"/>
      <c r="L184" s="29"/>
      <c r="M184" s="145"/>
      <c r="T184" s="53"/>
      <c r="AT184" s="14" t="s">
        <v>152</v>
      </c>
      <c r="AU184" s="14" t="s">
        <v>88</v>
      </c>
    </row>
    <row r="185" spans="2:51" s="12" customFormat="1" ht="11.25">
      <c r="B185" s="146"/>
      <c r="D185" s="142" t="s">
        <v>154</v>
      </c>
      <c r="E185" s="147" t="s">
        <v>1</v>
      </c>
      <c r="F185" s="148" t="s">
        <v>160</v>
      </c>
      <c r="H185" s="149">
        <v>3</v>
      </c>
      <c r="I185" s="150"/>
      <c r="L185" s="146"/>
      <c r="M185" s="151"/>
      <c r="T185" s="152"/>
      <c r="AT185" s="147" t="s">
        <v>154</v>
      </c>
      <c r="AU185" s="147" t="s">
        <v>88</v>
      </c>
      <c r="AV185" s="12" t="s">
        <v>88</v>
      </c>
      <c r="AW185" s="12" t="s">
        <v>34</v>
      </c>
      <c r="AX185" s="12" t="s">
        <v>86</v>
      </c>
      <c r="AY185" s="147" t="s">
        <v>143</v>
      </c>
    </row>
    <row r="186" spans="2:63" s="11" customFormat="1" ht="22.9" customHeight="1">
      <c r="B186" s="117"/>
      <c r="D186" s="118" t="s">
        <v>77</v>
      </c>
      <c r="E186" s="127" t="s">
        <v>276</v>
      </c>
      <c r="F186" s="127" t="s">
        <v>277</v>
      </c>
      <c r="I186" s="120"/>
      <c r="J186" s="128">
        <f>BK186</f>
        <v>0</v>
      </c>
      <c r="L186" s="117"/>
      <c r="M186" s="122"/>
      <c r="P186" s="123">
        <f>SUM(P187:P188)</f>
        <v>0</v>
      </c>
      <c r="R186" s="123">
        <f>SUM(R187:R188)</f>
        <v>0</v>
      </c>
      <c r="T186" s="124">
        <f>SUM(T187:T188)</f>
        <v>0</v>
      </c>
      <c r="AR186" s="118" t="s">
        <v>86</v>
      </c>
      <c r="AT186" s="125" t="s">
        <v>77</v>
      </c>
      <c r="AU186" s="125" t="s">
        <v>86</v>
      </c>
      <c r="AY186" s="118" t="s">
        <v>143</v>
      </c>
      <c r="BK186" s="126">
        <f>SUM(BK187:BK188)</f>
        <v>0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279</v>
      </c>
      <c r="F187" s="131" t="s">
        <v>280</v>
      </c>
      <c r="G187" s="132" t="s">
        <v>213</v>
      </c>
      <c r="H187" s="133">
        <v>22.957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0</v>
      </c>
      <c r="T187" s="139">
        <f>S187*H187</f>
        <v>0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313</v>
      </c>
    </row>
    <row r="188" spans="2:47" s="1" customFormat="1" ht="19.5">
      <c r="B188" s="29"/>
      <c r="D188" s="142" t="s">
        <v>152</v>
      </c>
      <c r="F188" s="143" t="s">
        <v>282</v>
      </c>
      <c r="I188" s="144"/>
      <c r="L188" s="29"/>
      <c r="M188" s="163"/>
      <c r="N188" s="164"/>
      <c r="O188" s="164"/>
      <c r="P188" s="164"/>
      <c r="Q188" s="164"/>
      <c r="R188" s="164"/>
      <c r="S188" s="164"/>
      <c r="T188" s="165"/>
      <c r="AT188" s="14" t="s">
        <v>152</v>
      </c>
      <c r="AU188" s="14" t="s">
        <v>88</v>
      </c>
    </row>
    <row r="189" spans="2:12" s="1" customFormat="1" ht="6.95" customHeight="1"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29"/>
    </row>
  </sheetData>
  <sheetProtection algorithmName="SHA-512" hashValue="85goVn1CKtvcBB1Y+GFXB6Bk6lmsZ+CfNz9A7/KlLilQ4hc4lhULOtq0NVJuPTlQGHnzzB3mqSjTN0Ty5g8XEQ==" saltValue="x/rl0K445XYwRtblSOai5+PdOT4YiS0N3Xl4jKj4LWqqw+tr9JFW5uvmijXZGS7Anrr8pXahsVT7e+QudRmV/g==" spinCount="100000" sheet="1" objects="1" scenarios="1" formatColumns="0" formatRows="0" autoFilter="0"/>
  <autoFilter ref="C120:K18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89"/>
  <sheetViews>
    <sheetView showGridLines="0" workbookViewId="0" topLeftCell="A14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94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314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ROUND((SUM(BE121:BE188)),2)</f>
        <v>0</v>
      </c>
      <c r="I33" s="89">
        <v>0.21</v>
      </c>
      <c r="J33" s="88">
        <f>ROUND(((SUM(BE121:BE188))*I33),2)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ROUND((SUM(BF121:BF188)),2)</f>
        <v>0</v>
      </c>
      <c r="I34" s="89">
        <v>0.15</v>
      </c>
      <c r="J34" s="88">
        <f>ROUND(((SUM(BF121:BF188))*I34),2)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ROUND((SUM(BG121:BG188)),2)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ROUND((SUM(BH121:BH188)),2)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ROUND((SUM(BI121:BI188)),2)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03 - UN - Palackého - Český Brod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J121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J164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J175</f>
        <v>0</v>
      </c>
      <c r="L100" s="105"/>
    </row>
    <row r="101" spans="2:12" s="9" customFormat="1" ht="19.9" customHeight="1">
      <c r="B101" s="105"/>
      <c r="D101" s="106" t="s">
        <v>127</v>
      </c>
      <c r="E101" s="107"/>
      <c r="F101" s="107"/>
      <c r="G101" s="107"/>
      <c r="H101" s="107"/>
      <c r="I101" s="107"/>
      <c r="J101" s="108">
        <f>J186</f>
        <v>0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18" t="s">
        <v>128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4" t="s">
        <v>16</v>
      </c>
      <c r="L110" s="29"/>
    </row>
    <row r="111" spans="2:12" s="1" customFormat="1" ht="16.5" customHeight="1">
      <c r="B111" s="29"/>
      <c r="E111" s="207" t="str">
        <f>E7</f>
        <v>Polopodzemní kontejnery - Český Brod</v>
      </c>
      <c r="F111" s="208"/>
      <c r="G111" s="208"/>
      <c r="H111" s="208"/>
      <c r="L111" s="29"/>
    </row>
    <row r="112" spans="2:12" s="1" customFormat="1" ht="12" customHeight="1">
      <c r="B112" s="29"/>
      <c r="C112" s="24" t="s">
        <v>116</v>
      </c>
      <c r="L112" s="29"/>
    </row>
    <row r="113" spans="2:12" s="1" customFormat="1" ht="16.5" customHeight="1">
      <c r="B113" s="29"/>
      <c r="E113" s="173" t="str">
        <f>E9</f>
        <v>SO 03 - UN - Palackého - Český Brod</v>
      </c>
      <c r="F113" s="209"/>
      <c r="G113" s="209"/>
      <c r="H113" s="209"/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4" t="s">
        <v>20</v>
      </c>
      <c r="F115" s="22" t="str">
        <f>F12</f>
        <v>Český Brod</v>
      </c>
      <c r="I115" s="24" t="s">
        <v>22</v>
      </c>
      <c r="J115" s="49" t="str">
        <f>IF(J12="","",J12)</f>
        <v>17. 10. 2023</v>
      </c>
      <c r="L115" s="29"/>
    </row>
    <row r="116" spans="2:12" s="1" customFormat="1" ht="6.95" customHeight="1">
      <c r="B116" s="29"/>
      <c r="L116" s="29"/>
    </row>
    <row r="117" spans="2:12" s="1" customFormat="1" ht="40.15" customHeight="1">
      <c r="B117" s="29"/>
      <c r="C117" s="24" t="s">
        <v>24</v>
      </c>
      <c r="F117" s="22" t="str">
        <f>E15</f>
        <v xml:space="preserve">Město Český Brod, Náměstí Husovo 70, 282 01 Český </v>
      </c>
      <c r="I117" s="24" t="s">
        <v>31</v>
      </c>
      <c r="J117" s="27" t="str">
        <f>E21</f>
        <v>LNConsult s.r.o., U hřiště 250, 250 83 Škvorec</v>
      </c>
      <c r="L117" s="29"/>
    </row>
    <row r="118" spans="2:12" s="1" customFormat="1" ht="15.2" customHeight="1">
      <c r="B118" s="29"/>
      <c r="C118" s="24" t="s">
        <v>29</v>
      </c>
      <c r="F118" s="22" t="str">
        <f>IF(E18="","",E18)</f>
        <v>Vyplň údaj</v>
      </c>
      <c r="I118" s="24" t="s">
        <v>35</v>
      </c>
      <c r="J118" s="27" t="str">
        <f>E24</f>
        <v xml:space="preserve"> </v>
      </c>
      <c r="L118" s="29"/>
    </row>
    <row r="119" spans="2:12" s="1" customFormat="1" ht="10.35" customHeight="1">
      <c r="B119" s="29"/>
      <c r="L119" s="29"/>
    </row>
    <row r="120" spans="2:20" s="10" customFormat="1" ht="29.25" customHeight="1">
      <c r="B120" s="109"/>
      <c r="C120" s="110" t="s">
        <v>129</v>
      </c>
      <c r="D120" s="111" t="s">
        <v>63</v>
      </c>
      <c r="E120" s="111" t="s">
        <v>59</v>
      </c>
      <c r="F120" s="111" t="s">
        <v>60</v>
      </c>
      <c r="G120" s="111" t="s">
        <v>130</v>
      </c>
      <c r="H120" s="111" t="s">
        <v>131</v>
      </c>
      <c r="I120" s="111" t="s">
        <v>132</v>
      </c>
      <c r="J120" s="111" t="s">
        <v>120</v>
      </c>
      <c r="K120" s="112" t="s">
        <v>133</v>
      </c>
      <c r="L120" s="109"/>
      <c r="M120" s="56" t="s">
        <v>1</v>
      </c>
      <c r="N120" s="57" t="s">
        <v>42</v>
      </c>
      <c r="O120" s="57" t="s">
        <v>134</v>
      </c>
      <c r="P120" s="57" t="s">
        <v>135</v>
      </c>
      <c r="Q120" s="57" t="s">
        <v>136</v>
      </c>
      <c r="R120" s="57" t="s">
        <v>137</v>
      </c>
      <c r="S120" s="57" t="s">
        <v>138</v>
      </c>
      <c r="T120" s="58" t="s">
        <v>139</v>
      </c>
    </row>
    <row r="121" spans="2:63" s="1" customFormat="1" ht="22.9" customHeight="1">
      <c r="B121" s="29"/>
      <c r="C121" s="61" t="s">
        <v>140</v>
      </c>
      <c r="J121" s="113">
        <f>BK121</f>
        <v>0</v>
      </c>
      <c r="L121" s="29"/>
      <c r="M121" s="59"/>
      <c r="N121" s="50"/>
      <c r="O121" s="50"/>
      <c r="P121" s="114">
        <f>P122</f>
        <v>0</v>
      </c>
      <c r="Q121" s="50"/>
      <c r="R121" s="114">
        <f>R122</f>
        <v>19.03373224</v>
      </c>
      <c r="S121" s="50"/>
      <c r="T121" s="115">
        <f>T122</f>
        <v>0</v>
      </c>
      <c r="AT121" s="14" t="s">
        <v>77</v>
      </c>
      <c r="AU121" s="14" t="s">
        <v>122</v>
      </c>
      <c r="BK121" s="116">
        <f>BK122</f>
        <v>0</v>
      </c>
    </row>
    <row r="122" spans="2:63" s="11" customFormat="1" ht="25.9" customHeight="1">
      <c r="B122" s="117"/>
      <c r="D122" s="118" t="s">
        <v>77</v>
      </c>
      <c r="E122" s="119" t="s">
        <v>141</v>
      </c>
      <c r="F122" s="119" t="s">
        <v>142</v>
      </c>
      <c r="I122" s="120"/>
      <c r="J122" s="121">
        <f>BK122</f>
        <v>0</v>
      </c>
      <c r="L122" s="117"/>
      <c r="M122" s="122"/>
      <c r="P122" s="123">
        <f>P123+P164+P175+P186</f>
        <v>0</v>
      </c>
      <c r="R122" s="123">
        <f>R123+R164+R175+R186</f>
        <v>19.03373224</v>
      </c>
      <c r="T122" s="124">
        <f>T123+T164+T175+T186</f>
        <v>0</v>
      </c>
      <c r="AR122" s="118" t="s">
        <v>86</v>
      </c>
      <c r="AT122" s="125" t="s">
        <v>77</v>
      </c>
      <c r="AU122" s="125" t="s">
        <v>78</v>
      </c>
      <c r="AY122" s="118" t="s">
        <v>143</v>
      </c>
      <c r="BK122" s="126">
        <f>BK123+BK164+BK175+BK186</f>
        <v>0</v>
      </c>
    </row>
    <row r="123" spans="2:63" s="11" customFormat="1" ht="22.9" customHeight="1">
      <c r="B123" s="117"/>
      <c r="D123" s="118" t="s">
        <v>77</v>
      </c>
      <c r="E123" s="127" t="s">
        <v>86</v>
      </c>
      <c r="F123" s="127" t="s">
        <v>144</v>
      </c>
      <c r="I123" s="120"/>
      <c r="J123" s="128">
        <f>BK123</f>
        <v>0</v>
      </c>
      <c r="L123" s="117"/>
      <c r="M123" s="122"/>
      <c r="P123" s="123">
        <f>SUM(P124:P163)</f>
        <v>0</v>
      </c>
      <c r="R123" s="123">
        <f>SUM(R124:R163)</f>
        <v>0.00035999999999999997</v>
      </c>
      <c r="T123" s="124">
        <f>SUM(T124:T163)</f>
        <v>0</v>
      </c>
      <c r="AR123" s="118" t="s">
        <v>86</v>
      </c>
      <c r="AT123" s="125" t="s">
        <v>77</v>
      </c>
      <c r="AU123" s="125" t="s">
        <v>86</v>
      </c>
      <c r="AY123" s="118" t="s">
        <v>143</v>
      </c>
      <c r="BK123" s="126">
        <f>SUM(BK124:BK163)</f>
        <v>0</v>
      </c>
    </row>
    <row r="124" spans="2:65" s="1" customFormat="1" ht="24.2" customHeight="1">
      <c r="B124" s="29"/>
      <c r="C124" s="129" t="s">
        <v>86</v>
      </c>
      <c r="D124" s="129" t="s">
        <v>145</v>
      </c>
      <c r="E124" s="130" t="s">
        <v>170</v>
      </c>
      <c r="F124" s="131" t="s">
        <v>171</v>
      </c>
      <c r="G124" s="132" t="s">
        <v>172</v>
      </c>
      <c r="H124" s="133">
        <v>18</v>
      </c>
      <c r="I124" s="134"/>
      <c r="J124" s="135">
        <f>ROUND(I124*H124,2)</f>
        <v>0</v>
      </c>
      <c r="K124" s="131" t="s">
        <v>149</v>
      </c>
      <c r="L124" s="29"/>
      <c r="M124" s="136" t="s">
        <v>1</v>
      </c>
      <c r="N124" s="137" t="s">
        <v>43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150</v>
      </c>
      <c r="AT124" s="140" t="s">
        <v>145</v>
      </c>
      <c r="AU124" s="140" t="s">
        <v>88</v>
      </c>
      <c r="AY124" s="14" t="s">
        <v>143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4" t="s">
        <v>86</v>
      </c>
      <c r="BK124" s="141">
        <f>ROUND(I124*H124,2)</f>
        <v>0</v>
      </c>
      <c r="BL124" s="14" t="s">
        <v>150</v>
      </c>
      <c r="BM124" s="140" t="s">
        <v>315</v>
      </c>
    </row>
    <row r="125" spans="2:47" s="1" customFormat="1" ht="19.5">
      <c r="B125" s="29"/>
      <c r="D125" s="142" t="s">
        <v>152</v>
      </c>
      <c r="F125" s="143" t="s">
        <v>174</v>
      </c>
      <c r="I125" s="144"/>
      <c r="L125" s="29"/>
      <c r="M125" s="145"/>
      <c r="T125" s="53"/>
      <c r="AT125" s="14" t="s">
        <v>152</v>
      </c>
      <c r="AU125" s="14" t="s">
        <v>88</v>
      </c>
    </row>
    <row r="126" spans="2:51" s="12" customFormat="1" ht="11.25">
      <c r="B126" s="146"/>
      <c r="D126" s="142" t="s">
        <v>154</v>
      </c>
      <c r="E126" s="147" t="s">
        <v>1</v>
      </c>
      <c r="F126" s="148" t="s">
        <v>316</v>
      </c>
      <c r="H126" s="149">
        <v>18</v>
      </c>
      <c r="I126" s="150"/>
      <c r="L126" s="146"/>
      <c r="M126" s="151"/>
      <c r="T126" s="152"/>
      <c r="AT126" s="147" t="s">
        <v>154</v>
      </c>
      <c r="AU126" s="147" t="s">
        <v>88</v>
      </c>
      <c r="AV126" s="12" t="s">
        <v>88</v>
      </c>
      <c r="AW126" s="12" t="s">
        <v>34</v>
      </c>
      <c r="AX126" s="12" t="s">
        <v>86</v>
      </c>
      <c r="AY126" s="147" t="s">
        <v>143</v>
      </c>
    </row>
    <row r="127" spans="2:65" s="1" customFormat="1" ht="24.2" customHeight="1">
      <c r="B127" s="29"/>
      <c r="C127" s="129" t="s">
        <v>88</v>
      </c>
      <c r="D127" s="129" t="s">
        <v>145</v>
      </c>
      <c r="E127" s="130" t="s">
        <v>177</v>
      </c>
      <c r="F127" s="131" t="s">
        <v>178</v>
      </c>
      <c r="G127" s="132" t="s">
        <v>179</v>
      </c>
      <c r="H127" s="133">
        <v>1</v>
      </c>
      <c r="I127" s="134"/>
      <c r="J127" s="135">
        <f>ROUND(I127*H127,2)</f>
        <v>0</v>
      </c>
      <c r="K127" s="131" t="s">
        <v>149</v>
      </c>
      <c r="L127" s="29"/>
      <c r="M127" s="136" t="s">
        <v>1</v>
      </c>
      <c r="N127" s="137" t="s">
        <v>43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150</v>
      </c>
      <c r="AT127" s="140" t="s">
        <v>145</v>
      </c>
      <c r="AU127" s="140" t="s">
        <v>88</v>
      </c>
      <c r="AY127" s="14" t="s">
        <v>143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86</v>
      </c>
      <c r="BK127" s="141">
        <f>ROUND(I127*H127,2)</f>
        <v>0</v>
      </c>
      <c r="BL127" s="14" t="s">
        <v>150</v>
      </c>
      <c r="BM127" s="140" t="s">
        <v>317</v>
      </c>
    </row>
    <row r="128" spans="2:47" s="1" customFormat="1" ht="19.5">
      <c r="B128" s="29"/>
      <c r="D128" s="142" t="s">
        <v>152</v>
      </c>
      <c r="F128" s="143" t="s">
        <v>181</v>
      </c>
      <c r="I128" s="144"/>
      <c r="L128" s="29"/>
      <c r="M128" s="145"/>
      <c r="T128" s="53"/>
      <c r="AT128" s="14" t="s">
        <v>152</v>
      </c>
      <c r="AU128" s="14" t="s">
        <v>88</v>
      </c>
    </row>
    <row r="129" spans="2:51" s="12" customFormat="1" ht="11.25">
      <c r="B129" s="146"/>
      <c r="D129" s="142" t="s">
        <v>154</v>
      </c>
      <c r="E129" s="147" t="s">
        <v>1</v>
      </c>
      <c r="F129" s="148" t="s">
        <v>318</v>
      </c>
      <c r="H129" s="149">
        <v>1</v>
      </c>
      <c r="I129" s="150"/>
      <c r="L129" s="146"/>
      <c r="M129" s="151"/>
      <c r="T129" s="152"/>
      <c r="AT129" s="147" t="s">
        <v>154</v>
      </c>
      <c r="AU129" s="147" t="s">
        <v>88</v>
      </c>
      <c r="AV129" s="12" t="s">
        <v>88</v>
      </c>
      <c r="AW129" s="12" t="s">
        <v>34</v>
      </c>
      <c r="AX129" s="12" t="s">
        <v>86</v>
      </c>
      <c r="AY129" s="147" t="s">
        <v>143</v>
      </c>
    </row>
    <row r="130" spans="2:65" s="1" customFormat="1" ht="33" customHeight="1">
      <c r="B130" s="29"/>
      <c r="C130" s="129" t="s">
        <v>160</v>
      </c>
      <c r="D130" s="129" t="s">
        <v>145</v>
      </c>
      <c r="E130" s="130" t="s">
        <v>184</v>
      </c>
      <c r="F130" s="131" t="s">
        <v>185</v>
      </c>
      <c r="G130" s="132" t="s">
        <v>179</v>
      </c>
      <c r="H130" s="133">
        <v>15.341</v>
      </c>
      <c r="I130" s="134"/>
      <c r="J130" s="135">
        <f>ROUND(I130*H130,2)</f>
        <v>0</v>
      </c>
      <c r="K130" s="131" t="s">
        <v>149</v>
      </c>
      <c r="L130" s="29"/>
      <c r="M130" s="136" t="s">
        <v>1</v>
      </c>
      <c r="N130" s="137" t="s">
        <v>43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150</v>
      </c>
      <c r="AT130" s="140" t="s">
        <v>145</v>
      </c>
      <c r="AU130" s="140" t="s">
        <v>88</v>
      </c>
      <c r="AY130" s="14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86</v>
      </c>
      <c r="BK130" s="141">
        <f>ROUND(I130*H130,2)</f>
        <v>0</v>
      </c>
      <c r="BL130" s="14" t="s">
        <v>150</v>
      </c>
      <c r="BM130" s="140" t="s">
        <v>319</v>
      </c>
    </row>
    <row r="131" spans="2:47" s="1" customFormat="1" ht="19.5">
      <c r="B131" s="29"/>
      <c r="D131" s="142" t="s">
        <v>152</v>
      </c>
      <c r="F131" s="143" t="s">
        <v>187</v>
      </c>
      <c r="I131" s="144"/>
      <c r="L131" s="29"/>
      <c r="M131" s="145"/>
      <c r="T131" s="53"/>
      <c r="AT131" s="14" t="s">
        <v>152</v>
      </c>
      <c r="AU131" s="14" t="s">
        <v>88</v>
      </c>
    </row>
    <row r="132" spans="2:51" s="12" customFormat="1" ht="11.25">
      <c r="B132" s="146"/>
      <c r="D132" s="142" t="s">
        <v>154</v>
      </c>
      <c r="E132" s="147" t="s">
        <v>1</v>
      </c>
      <c r="F132" s="148" t="s">
        <v>320</v>
      </c>
      <c r="H132" s="149">
        <v>15.341</v>
      </c>
      <c r="I132" s="150"/>
      <c r="L132" s="146"/>
      <c r="M132" s="151"/>
      <c r="T132" s="152"/>
      <c r="AT132" s="147" t="s">
        <v>154</v>
      </c>
      <c r="AU132" s="147" t="s">
        <v>88</v>
      </c>
      <c r="AV132" s="12" t="s">
        <v>88</v>
      </c>
      <c r="AW132" s="12" t="s">
        <v>34</v>
      </c>
      <c r="AX132" s="12" t="s">
        <v>86</v>
      </c>
      <c r="AY132" s="147" t="s">
        <v>143</v>
      </c>
    </row>
    <row r="133" spans="2:65" s="1" customFormat="1" ht="37.9" customHeight="1">
      <c r="B133" s="29"/>
      <c r="C133" s="129" t="s">
        <v>150</v>
      </c>
      <c r="D133" s="129" t="s">
        <v>145</v>
      </c>
      <c r="E133" s="130" t="s">
        <v>195</v>
      </c>
      <c r="F133" s="131" t="s">
        <v>196</v>
      </c>
      <c r="G133" s="132" t="s">
        <v>179</v>
      </c>
      <c r="H133" s="133">
        <v>15.341</v>
      </c>
      <c r="I133" s="134"/>
      <c r="J133" s="135">
        <f>ROUND(I133*H133,2)</f>
        <v>0</v>
      </c>
      <c r="K133" s="131" t="s">
        <v>149</v>
      </c>
      <c r="L133" s="29"/>
      <c r="M133" s="136" t="s">
        <v>1</v>
      </c>
      <c r="N133" s="137" t="s">
        <v>43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150</v>
      </c>
      <c r="AT133" s="140" t="s">
        <v>145</v>
      </c>
      <c r="AU133" s="140" t="s">
        <v>88</v>
      </c>
      <c r="AY133" s="14" t="s">
        <v>143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86</v>
      </c>
      <c r="BK133" s="141">
        <f>ROUND(I133*H133,2)</f>
        <v>0</v>
      </c>
      <c r="BL133" s="14" t="s">
        <v>150</v>
      </c>
      <c r="BM133" s="140" t="s">
        <v>321</v>
      </c>
    </row>
    <row r="134" spans="2:47" s="1" customFormat="1" ht="39">
      <c r="B134" s="29"/>
      <c r="D134" s="142" t="s">
        <v>152</v>
      </c>
      <c r="F134" s="143" t="s">
        <v>198</v>
      </c>
      <c r="I134" s="144"/>
      <c r="L134" s="29"/>
      <c r="M134" s="145"/>
      <c r="T134" s="53"/>
      <c r="AT134" s="14" t="s">
        <v>152</v>
      </c>
      <c r="AU134" s="14" t="s">
        <v>88</v>
      </c>
    </row>
    <row r="135" spans="2:51" s="12" customFormat="1" ht="11.25">
      <c r="B135" s="146"/>
      <c r="D135" s="142" t="s">
        <v>154</v>
      </c>
      <c r="E135" s="147" t="s">
        <v>1</v>
      </c>
      <c r="F135" s="148" t="s">
        <v>320</v>
      </c>
      <c r="H135" s="149">
        <v>15.341</v>
      </c>
      <c r="I135" s="150"/>
      <c r="L135" s="146"/>
      <c r="M135" s="151"/>
      <c r="T135" s="152"/>
      <c r="AT135" s="147" t="s">
        <v>154</v>
      </c>
      <c r="AU135" s="147" t="s">
        <v>88</v>
      </c>
      <c r="AV135" s="12" t="s">
        <v>88</v>
      </c>
      <c r="AW135" s="12" t="s">
        <v>34</v>
      </c>
      <c r="AX135" s="12" t="s">
        <v>86</v>
      </c>
      <c r="AY135" s="147" t="s">
        <v>143</v>
      </c>
    </row>
    <row r="136" spans="2:65" s="1" customFormat="1" ht="37.9" customHeight="1">
      <c r="B136" s="29"/>
      <c r="C136" s="129" t="s">
        <v>169</v>
      </c>
      <c r="D136" s="129" t="s">
        <v>145</v>
      </c>
      <c r="E136" s="130" t="s">
        <v>200</v>
      </c>
      <c r="F136" s="131" t="s">
        <v>201</v>
      </c>
      <c r="G136" s="132" t="s">
        <v>179</v>
      </c>
      <c r="H136" s="133">
        <v>153.408</v>
      </c>
      <c r="I136" s="134"/>
      <c r="J136" s="135">
        <f>ROUND(I136*H136,2)</f>
        <v>0</v>
      </c>
      <c r="K136" s="131" t="s">
        <v>149</v>
      </c>
      <c r="L136" s="29"/>
      <c r="M136" s="136" t="s">
        <v>1</v>
      </c>
      <c r="N136" s="137" t="s">
        <v>43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150</v>
      </c>
      <c r="AT136" s="140" t="s">
        <v>145</v>
      </c>
      <c r="AU136" s="140" t="s">
        <v>88</v>
      </c>
      <c r="AY136" s="14" t="s">
        <v>143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86</v>
      </c>
      <c r="BK136" s="141">
        <f>ROUND(I136*H136,2)</f>
        <v>0</v>
      </c>
      <c r="BL136" s="14" t="s">
        <v>150</v>
      </c>
      <c r="BM136" s="140" t="s">
        <v>322</v>
      </c>
    </row>
    <row r="137" spans="2:47" s="1" customFormat="1" ht="48.75">
      <c r="B137" s="29"/>
      <c r="D137" s="142" t="s">
        <v>152</v>
      </c>
      <c r="F137" s="143" t="s">
        <v>203</v>
      </c>
      <c r="I137" s="144"/>
      <c r="L137" s="29"/>
      <c r="M137" s="145"/>
      <c r="T137" s="53"/>
      <c r="AT137" s="14" t="s">
        <v>152</v>
      </c>
      <c r="AU137" s="14" t="s">
        <v>88</v>
      </c>
    </row>
    <row r="138" spans="2:51" s="12" customFormat="1" ht="11.25">
      <c r="B138" s="146"/>
      <c r="D138" s="142" t="s">
        <v>154</v>
      </c>
      <c r="E138" s="147" t="s">
        <v>1</v>
      </c>
      <c r="F138" s="148" t="s">
        <v>323</v>
      </c>
      <c r="H138" s="149">
        <v>153.408</v>
      </c>
      <c r="I138" s="150"/>
      <c r="L138" s="146"/>
      <c r="M138" s="151"/>
      <c r="T138" s="152"/>
      <c r="AT138" s="147" t="s">
        <v>154</v>
      </c>
      <c r="AU138" s="147" t="s">
        <v>88</v>
      </c>
      <c r="AV138" s="12" t="s">
        <v>88</v>
      </c>
      <c r="AW138" s="12" t="s">
        <v>34</v>
      </c>
      <c r="AX138" s="12" t="s">
        <v>86</v>
      </c>
      <c r="AY138" s="147" t="s">
        <v>143</v>
      </c>
    </row>
    <row r="139" spans="2:65" s="1" customFormat="1" ht="24.2" customHeight="1">
      <c r="B139" s="29"/>
      <c r="C139" s="129" t="s">
        <v>176</v>
      </c>
      <c r="D139" s="129" t="s">
        <v>145</v>
      </c>
      <c r="E139" s="130" t="s">
        <v>190</v>
      </c>
      <c r="F139" s="131" t="s">
        <v>191</v>
      </c>
      <c r="G139" s="132" t="s">
        <v>179</v>
      </c>
      <c r="H139" s="133">
        <v>15.341</v>
      </c>
      <c r="I139" s="134"/>
      <c r="J139" s="135">
        <f>ROUND(I139*H139,2)</f>
        <v>0</v>
      </c>
      <c r="K139" s="131" t="s">
        <v>149</v>
      </c>
      <c r="L139" s="29"/>
      <c r="M139" s="136" t="s">
        <v>1</v>
      </c>
      <c r="N139" s="137" t="s">
        <v>43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150</v>
      </c>
      <c r="AT139" s="140" t="s">
        <v>145</v>
      </c>
      <c r="AU139" s="140" t="s">
        <v>88</v>
      </c>
      <c r="AY139" s="14" t="s">
        <v>143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86</v>
      </c>
      <c r="BK139" s="141">
        <f>ROUND(I139*H139,2)</f>
        <v>0</v>
      </c>
      <c r="BL139" s="14" t="s">
        <v>150</v>
      </c>
      <c r="BM139" s="140" t="s">
        <v>324</v>
      </c>
    </row>
    <row r="140" spans="2:47" s="1" customFormat="1" ht="29.25">
      <c r="B140" s="29"/>
      <c r="D140" s="142" t="s">
        <v>152</v>
      </c>
      <c r="F140" s="143" t="s">
        <v>193</v>
      </c>
      <c r="I140" s="144"/>
      <c r="L140" s="29"/>
      <c r="M140" s="145"/>
      <c r="T140" s="53"/>
      <c r="AT140" s="14" t="s">
        <v>152</v>
      </c>
      <c r="AU140" s="14" t="s">
        <v>88</v>
      </c>
    </row>
    <row r="141" spans="2:51" s="12" customFormat="1" ht="11.25">
      <c r="B141" s="146"/>
      <c r="D141" s="142" t="s">
        <v>154</v>
      </c>
      <c r="E141" s="147" t="s">
        <v>1</v>
      </c>
      <c r="F141" s="148" t="s">
        <v>320</v>
      </c>
      <c r="H141" s="149">
        <v>15.341</v>
      </c>
      <c r="I141" s="150"/>
      <c r="L141" s="146"/>
      <c r="M141" s="151"/>
      <c r="T141" s="152"/>
      <c r="AT141" s="147" t="s">
        <v>154</v>
      </c>
      <c r="AU141" s="147" t="s">
        <v>88</v>
      </c>
      <c r="AV141" s="12" t="s">
        <v>88</v>
      </c>
      <c r="AW141" s="12" t="s">
        <v>34</v>
      </c>
      <c r="AX141" s="12" t="s">
        <v>86</v>
      </c>
      <c r="AY141" s="147" t="s">
        <v>143</v>
      </c>
    </row>
    <row r="142" spans="2:65" s="1" customFormat="1" ht="24.2" customHeight="1">
      <c r="B142" s="29"/>
      <c r="C142" s="129" t="s">
        <v>183</v>
      </c>
      <c r="D142" s="129" t="s">
        <v>145</v>
      </c>
      <c r="E142" s="130" t="s">
        <v>206</v>
      </c>
      <c r="F142" s="131" t="s">
        <v>207</v>
      </c>
      <c r="G142" s="132" t="s">
        <v>179</v>
      </c>
      <c r="H142" s="133">
        <v>15.341</v>
      </c>
      <c r="I142" s="134"/>
      <c r="J142" s="135">
        <f>ROUND(I142*H142,2)</f>
        <v>0</v>
      </c>
      <c r="K142" s="131" t="s">
        <v>149</v>
      </c>
      <c r="L142" s="29"/>
      <c r="M142" s="136" t="s">
        <v>1</v>
      </c>
      <c r="N142" s="137" t="s">
        <v>43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150</v>
      </c>
      <c r="AT142" s="140" t="s">
        <v>145</v>
      </c>
      <c r="AU142" s="140" t="s">
        <v>88</v>
      </c>
      <c r="AY142" s="14" t="s">
        <v>143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4" t="s">
        <v>86</v>
      </c>
      <c r="BK142" s="141">
        <f>ROUND(I142*H142,2)</f>
        <v>0</v>
      </c>
      <c r="BL142" s="14" t="s">
        <v>150</v>
      </c>
      <c r="BM142" s="140" t="s">
        <v>325</v>
      </c>
    </row>
    <row r="143" spans="2:47" s="1" customFormat="1" ht="29.25">
      <c r="B143" s="29"/>
      <c r="D143" s="142" t="s">
        <v>152</v>
      </c>
      <c r="F143" s="143" t="s">
        <v>209</v>
      </c>
      <c r="I143" s="144"/>
      <c r="L143" s="29"/>
      <c r="M143" s="145"/>
      <c r="T143" s="53"/>
      <c r="AT143" s="14" t="s">
        <v>152</v>
      </c>
      <c r="AU143" s="14" t="s">
        <v>88</v>
      </c>
    </row>
    <row r="144" spans="2:51" s="12" customFormat="1" ht="11.25">
      <c r="B144" s="146"/>
      <c r="D144" s="142" t="s">
        <v>154</v>
      </c>
      <c r="E144" s="147" t="s">
        <v>1</v>
      </c>
      <c r="F144" s="148" t="s">
        <v>320</v>
      </c>
      <c r="H144" s="149">
        <v>15.341</v>
      </c>
      <c r="I144" s="150"/>
      <c r="L144" s="146"/>
      <c r="M144" s="151"/>
      <c r="T144" s="152"/>
      <c r="AT144" s="147" t="s">
        <v>154</v>
      </c>
      <c r="AU144" s="147" t="s">
        <v>88</v>
      </c>
      <c r="AV144" s="12" t="s">
        <v>88</v>
      </c>
      <c r="AW144" s="12" t="s">
        <v>34</v>
      </c>
      <c r="AX144" s="12" t="s">
        <v>86</v>
      </c>
      <c r="AY144" s="147" t="s">
        <v>143</v>
      </c>
    </row>
    <row r="145" spans="2:65" s="1" customFormat="1" ht="24.2" customHeight="1">
      <c r="B145" s="29"/>
      <c r="C145" s="129" t="s">
        <v>189</v>
      </c>
      <c r="D145" s="129" t="s">
        <v>145</v>
      </c>
      <c r="E145" s="130" t="s">
        <v>211</v>
      </c>
      <c r="F145" s="131" t="s">
        <v>212</v>
      </c>
      <c r="G145" s="132" t="s">
        <v>213</v>
      </c>
      <c r="H145" s="133">
        <v>27.613</v>
      </c>
      <c r="I145" s="134"/>
      <c r="J145" s="135">
        <f>ROUND(I145*H145,2)</f>
        <v>0</v>
      </c>
      <c r="K145" s="131" t="s">
        <v>149</v>
      </c>
      <c r="L145" s="29"/>
      <c r="M145" s="136" t="s">
        <v>1</v>
      </c>
      <c r="N145" s="137" t="s">
        <v>43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150</v>
      </c>
      <c r="AT145" s="140" t="s">
        <v>145</v>
      </c>
      <c r="AU145" s="140" t="s">
        <v>88</v>
      </c>
      <c r="AY145" s="14" t="s">
        <v>143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86</v>
      </c>
      <c r="BK145" s="141">
        <f>ROUND(I145*H145,2)</f>
        <v>0</v>
      </c>
      <c r="BL145" s="14" t="s">
        <v>150</v>
      </c>
      <c r="BM145" s="140" t="s">
        <v>326</v>
      </c>
    </row>
    <row r="146" spans="2:47" s="1" customFormat="1" ht="29.25">
      <c r="B146" s="29"/>
      <c r="D146" s="142" t="s">
        <v>152</v>
      </c>
      <c r="F146" s="143" t="s">
        <v>215</v>
      </c>
      <c r="I146" s="144"/>
      <c r="L146" s="29"/>
      <c r="M146" s="145"/>
      <c r="T146" s="53"/>
      <c r="AT146" s="14" t="s">
        <v>152</v>
      </c>
      <c r="AU146" s="14" t="s">
        <v>88</v>
      </c>
    </row>
    <row r="147" spans="2:51" s="12" customFormat="1" ht="11.25">
      <c r="B147" s="146"/>
      <c r="D147" s="142" t="s">
        <v>154</v>
      </c>
      <c r="E147" s="147" t="s">
        <v>1</v>
      </c>
      <c r="F147" s="148" t="s">
        <v>327</v>
      </c>
      <c r="H147" s="149">
        <v>27.613</v>
      </c>
      <c r="I147" s="150"/>
      <c r="L147" s="146"/>
      <c r="M147" s="151"/>
      <c r="T147" s="152"/>
      <c r="AT147" s="147" t="s">
        <v>154</v>
      </c>
      <c r="AU147" s="147" t="s">
        <v>88</v>
      </c>
      <c r="AV147" s="12" t="s">
        <v>88</v>
      </c>
      <c r="AW147" s="12" t="s">
        <v>34</v>
      </c>
      <c r="AX147" s="12" t="s">
        <v>86</v>
      </c>
      <c r="AY147" s="147" t="s">
        <v>143</v>
      </c>
    </row>
    <row r="148" spans="2:65" s="1" customFormat="1" ht="24.2" customHeight="1">
      <c r="B148" s="29"/>
      <c r="C148" s="129" t="s">
        <v>194</v>
      </c>
      <c r="D148" s="129" t="s">
        <v>145</v>
      </c>
      <c r="E148" s="130" t="s">
        <v>218</v>
      </c>
      <c r="F148" s="131" t="s">
        <v>219</v>
      </c>
      <c r="G148" s="132" t="s">
        <v>172</v>
      </c>
      <c r="H148" s="133">
        <v>18</v>
      </c>
      <c r="I148" s="134"/>
      <c r="J148" s="135">
        <f>ROUND(I148*H148,2)</f>
        <v>0</v>
      </c>
      <c r="K148" s="131" t="s">
        <v>149</v>
      </c>
      <c r="L148" s="29"/>
      <c r="M148" s="136" t="s">
        <v>1</v>
      </c>
      <c r="N148" s="137" t="s">
        <v>43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150</v>
      </c>
      <c r="AT148" s="140" t="s">
        <v>145</v>
      </c>
      <c r="AU148" s="140" t="s">
        <v>88</v>
      </c>
      <c r="AY148" s="14" t="s">
        <v>143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86</v>
      </c>
      <c r="BK148" s="141">
        <f>ROUND(I148*H148,2)</f>
        <v>0</v>
      </c>
      <c r="BL148" s="14" t="s">
        <v>150</v>
      </c>
      <c r="BM148" s="140" t="s">
        <v>328</v>
      </c>
    </row>
    <row r="149" spans="2:47" s="1" customFormat="1" ht="19.5">
      <c r="B149" s="29"/>
      <c r="D149" s="142" t="s">
        <v>152</v>
      </c>
      <c r="F149" s="143" t="s">
        <v>221</v>
      </c>
      <c r="I149" s="144"/>
      <c r="L149" s="29"/>
      <c r="M149" s="145"/>
      <c r="T149" s="53"/>
      <c r="AT149" s="14" t="s">
        <v>152</v>
      </c>
      <c r="AU149" s="14" t="s">
        <v>88</v>
      </c>
    </row>
    <row r="150" spans="2:51" s="12" customFormat="1" ht="11.25">
      <c r="B150" s="146"/>
      <c r="D150" s="142" t="s">
        <v>154</v>
      </c>
      <c r="E150" s="147" t="s">
        <v>1</v>
      </c>
      <c r="F150" s="148" t="s">
        <v>329</v>
      </c>
      <c r="H150" s="149">
        <v>18</v>
      </c>
      <c r="I150" s="150"/>
      <c r="L150" s="146"/>
      <c r="M150" s="151"/>
      <c r="T150" s="152"/>
      <c r="AT150" s="147" t="s">
        <v>154</v>
      </c>
      <c r="AU150" s="147" t="s">
        <v>88</v>
      </c>
      <c r="AV150" s="12" t="s">
        <v>88</v>
      </c>
      <c r="AW150" s="12" t="s">
        <v>34</v>
      </c>
      <c r="AX150" s="12" t="s">
        <v>86</v>
      </c>
      <c r="AY150" s="147" t="s">
        <v>143</v>
      </c>
    </row>
    <row r="151" spans="2:65" s="1" customFormat="1" ht="24.2" customHeight="1">
      <c r="B151" s="29"/>
      <c r="C151" s="129" t="s">
        <v>199</v>
      </c>
      <c r="D151" s="129" t="s">
        <v>145</v>
      </c>
      <c r="E151" s="130" t="s">
        <v>224</v>
      </c>
      <c r="F151" s="131" t="s">
        <v>225</v>
      </c>
      <c r="G151" s="132" t="s">
        <v>172</v>
      </c>
      <c r="H151" s="133">
        <v>18</v>
      </c>
      <c r="I151" s="134"/>
      <c r="J151" s="135">
        <f>ROUND(I151*H151,2)</f>
        <v>0</v>
      </c>
      <c r="K151" s="131" t="s">
        <v>149</v>
      </c>
      <c r="L151" s="29"/>
      <c r="M151" s="136" t="s">
        <v>1</v>
      </c>
      <c r="N151" s="137" t="s">
        <v>43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150</v>
      </c>
      <c r="AT151" s="140" t="s">
        <v>145</v>
      </c>
      <c r="AU151" s="140" t="s">
        <v>88</v>
      </c>
      <c r="AY151" s="14" t="s">
        <v>143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4" t="s">
        <v>86</v>
      </c>
      <c r="BK151" s="141">
        <f>ROUND(I151*H151,2)</f>
        <v>0</v>
      </c>
      <c r="BL151" s="14" t="s">
        <v>150</v>
      </c>
      <c r="BM151" s="140" t="s">
        <v>330</v>
      </c>
    </row>
    <row r="152" spans="2:47" s="1" customFormat="1" ht="19.5">
      <c r="B152" s="29"/>
      <c r="D152" s="142" t="s">
        <v>152</v>
      </c>
      <c r="F152" s="143" t="s">
        <v>227</v>
      </c>
      <c r="I152" s="144"/>
      <c r="L152" s="29"/>
      <c r="M152" s="145"/>
      <c r="T152" s="53"/>
      <c r="AT152" s="14" t="s">
        <v>152</v>
      </c>
      <c r="AU152" s="14" t="s">
        <v>88</v>
      </c>
    </row>
    <row r="153" spans="2:51" s="12" customFormat="1" ht="11.25">
      <c r="B153" s="146"/>
      <c r="D153" s="142" t="s">
        <v>154</v>
      </c>
      <c r="E153" s="147" t="s">
        <v>1</v>
      </c>
      <c r="F153" s="148" t="s">
        <v>329</v>
      </c>
      <c r="H153" s="149">
        <v>18</v>
      </c>
      <c r="I153" s="150"/>
      <c r="L153" s="146"/>
      <c r="M153" s="151"/>
      <c r="T153" s="152"/>
      <c r="AT153" s="147" t="s">
        <v>154</v>
      </c>
      <c r="AU153" s="147" t="s">
        <v>88</v>
      </c>
      <c r="AV153" s="12" t="s">
        <v>88</v>
      </c>
      <c r="AW153" s="12" t="s">
        <v>34</v>
      </c>
      <c r="AX153" s="12" t="s">
        <v>86</v>
      </c>
      <c r="AY153" s="147" t="s">
        <v>143</v>
      </c>
    </row>
    <row r="154" spans="2:65" s="1" customFormat="1" ht="16.5" customHeight="1">
      <c r="B154" s="29"/>
      <c r="C154" s="153" t="s">
        <v>205</v>
      </c>
      <c r="D154" s="153" t="s">
        <v>228</v>
      </c>
      <c r="E154" s="154" t="s">
        <v>229</v>
      </c>
      <c r="F154" s="155" t="s">
        <v>230</v>
      </c>
      <c r="G154" s="156" t="s">
        <v>231</v>
      </c>
      <c r="H154" s="157">
        <v>0.36</v>
      </c>
      <c r="I154" s="158"/>
      <c r="J154" s="159">
        <f>ROUND(I154*H154,2)</f>
        <v>0</v>
      </c>
      <c r="K154" s="155" t="s">
        <v>149</v>
      </c>
      <c r="L154" s="160"/>
      <c r="M154" s="161" t="s">
        <v>1</v>
      </c>
      <c r="N154" s="162" t="s">
        <v>43</v>
      </c>
      <c r="P154" s="138">
        <f>O154*H154</f>
        <v>0</v>
      </c>
      <c r="Q154" s="138">
        <v>0.001</v>
      </c>
      <c r="R154" s="138">
        <f>Q154*H154</f>
        <v>0.00035999999999999997</v>
      </c>
      <c r="S154" s="138">
        <v>0</v>
      </c>
      <c r="T154" s="139">
        <f>S154*H154</f>
        <v>0</v>
      </c>
      <c r="AR154" s="140" t="s">
        <v>189</v>
      </c>
      <c r="AT154" s="140" t="s">
        <v>228</v>
      </c>
      <c r="AU154" s="140" t="s">
        <v>88</v>
      </c>
      <c r="AY154" s="14" t="s">
        <v>143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86</v>
      </c>
      <c r="BK154" s="141">
        <f>ROUND(I154*H154,2)</f>
        <v>0</v>
      </c>
      <c r="BL154" s="14" t="s">
        <v>150</v>
      </c>
      <c r="BM154" s="140" t="s">
        <v>331</v>
      </c>
    </row>
    <row r="155" spans="2:47" s="1" customFormat="1" ht="11.25">
      <c r="B155" s="29"/>
      <c r="D155" s="142" t="s">
        <v>152</v>
      </c>
      <c r="F155" s="143" t="s">
        <v>230</v>
      </c>
      <c r="I155" s="144"/>
      <c r="L155" s="29"/>
      <c r="M155" s="145"/>
      <c r="T155" s="53"/>
      <c r="AT155" s="14" t="s">
        <v>152</v>
      </c>
      <c r="AU155" s="14" t="s">
        <v>88</v>
      </c>
    </row>
    <row r="156" spans="2:51" s="12" customFormat="1" ht="11.25">
      <c r="B156" s="146"/>
      <c r="D156" s="142" t="s">
        <v>154</v>
      </c>
      <c r="E156" s="147" t="s">
        <v>1</v>
      </c>
      <c r="F156" s="148" t="s">
        <v>329</v>
      </c>
      <c r="H156" s="149">
        <v>18</v>
      </c>
      <c r="I156" s="150"/>
      <c r="L156" s="146"/>
      <c r="M156" s="151"/>
      <c r="T156" s="152"/>
      <c r="AT156" s="147" t="s">
        <v>154</v>
      </c>
      <c r="AU156" s="147" t="s">
        <v>88</v>
      </c>
      <c r="AV156" s="12" t="s">
        <v>88</v>
      </c>
      <c r="AW156" s="12" t="s">
        <v>34</v>
      </c>
      <c r="AX156" s="12" t="s">
        <v>86</v>
      </c>
      <c r="AY156" s="147" t="s">
        <v>143</v>
      </c>
    </row>
    <row r="157" spans="2:51" s="12" customFormat="1" ht="11.25">
      <c r="B157" s="146"/>
      <c r="D157" s="142" t="s">
        <v>154</v>
      </c>
      <c r="F157" s="148" t="s">
        <v>332</v>
      </c>
      <c r="H157" s="149">
        <v>0.36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4</v>
      </c>
      <c r="AX157" s="12" t="s">
        <v>86</v>
      </c>
      <c r="AY157" s="147" t="s">
        <v>143</v>
      </c>
    </row>
    <row r="158" spans="2:65" s="1" customFormat="1" ht="16.5" customHeight="1">
      <c r="B158" s="29"/>
      <c r="C158" s="129" t="s">
        <v>210</v>
      </c>
      <c r="D158" s="129" t="s">
        <v>145</v>
      </c>
      <c r="E158" s="130" t="s">
        <v>235</v>
      </c>
      <c r="F158" s="131" t="s">
        <v>236</v>
      </c>
      <c r="G158" s="132" t="s">
        <v>148</v>
      </c>
      <c r="H158" s="133">
        <v>3</v>
      </c>
      <c r="I158" s="134"/>
      <c r="J158" s="135">
        <f>ROUND(I158*H158,2)</f>
        <v>0</v>
      </c>
      <c r="K158" s="131" t="s">
        <v>1</v>
      </c>
      <c r="L158" s="29"/>
      <c r="M158" s="136" t="s">
        <v>1</v>
      </c>
      <c r="N158" s="137" t="s">
        <v>43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150</v>
      </c>
      <c r="AT158" s="140" t="s">
        <v>145</v>
      </c>
      <c r="AU158" s="140" t="s">
        <v>88</v>
      </c>
      <c r="AY158" s="14" t="s">
        <v>143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4" t="s">
        <v>86</v>
      </c>
      <c r="BK158" s="141">
        <f>ROUND(I158*H158,2)</f>
        <v>0</v>
      </c>
      <c r="BL158" s="14" t="s">
        <v>150</v>
      </c>
      <c r="BM158" s="140" t="s">
        <v>333</v>
      </c>
    </row>
    <row r="159" spans="2:47" s="1" customFormat="1" ht="19.5">
      <c r="B159" s="29"/>
      <c r="D159" s="142" t="s">
        <v>152</v>
      </c>
      <c r="F159" s="143" t="s">
        <v>168</v>
      </c>
      <c r="I159" s="144"/>
      <c r="L159" s="29"/>
      <c r="M159" s="145"/>
      <c r="T159" s="53"/>
      <c r="AT159" s="14" t="s">
        <v>152</v>
      </c>
      <c r="AU159" s="14" t="s">
        <v>88</v>
      </c>
    </row>
    <row r="160" spans="2:51" s="12" customFormat="1" ht="11.25">
      <c r="B160" s="146"/>
      <c r="D160" s="142" t="s">
        <v>154</v>
      </c>
      <c r="E160" s="147" t="s">
        <v>1</v>
      </c>
      <c r="F160" s="148" t="s">
        <v>334</v>
      </c>
      <c r="H160" s="149">
        <v>3</v>
      </c>
      <c r="I160" s="150"/>
      <c r="L160" s="146"/>
      <c r="M160" s="151"/>
      <c r="T160" s="152"/>
      <c r="AT160" s="147" t="s">
        <v>154</v>
      </c>
      <c r="AU160" s="147" t="s">
        <v>88</v>
      </c>
      <c r="AV160" s="12" t="s">
        <v>88</v>
      </c>
      <c r="AW160" s="12" t="s">
        <v>34</v>
      </c>
      <c r="AX160" s="12" t="s">
        <v>86</v>
      </c>
      <c r="AY160" s="147" t="s">
        <v>143</v>
      </c>
    </row>
    <row r="161" spans="2:65" s="1" customFormat="1" ht="37.9" customHeight="1">
      <c r="B161" s="29"/>
      <c r="C161" s="129" t="s">
        <v>217</v>
      </c>
      <c r="D161" s="129" t="s">
        <v>145</v>
      </c>
      <c r="E161" s="130" t="s">
        <v>239</v>
      </c>
      <c r="F161" s="131" t="s">
        <v>335</v>
      </c>
      <c r="G161" s="132" t="s">
        <v>148</v>
      </c>
      <c r="H161" s="133">
        <v>3</v>
      </c>
      <c r="I161" s="134"/>
      <c r="J161" s="135">
        <f>ROUND(I161*H161,2)</f>
        <v>0</v>
      </c>
      <c r="K161" s="131" t="s">
        <v>1</v>
      </c>
      <c r="L161" s="29"/>
      <c r="M161" s="136" t="s">
        <v>1</v>
      </c>
      <c r="N161" s="137" t="s">
        <v>43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150</v>
      </c>
      <c r="AT161" s="140" t="s">
        <v>145</v>
      </c>
      <c r="AU161" s="140" t="s">
        <v>88</v>
      </c>
      <c r="AY161" s="14" t="s">
        <v>143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4" t="s">
        <v>86</v>
      </c>
      <c r="BK161" s="141">
        <f>ROUND(I161*H161,2)</f>
        <v>0</v>
      </c>
      <c r="BL161" s="14" t="s">
        <v>150</v>
      </c>
      <c r="BM161" s="140" t="s">
        <v>336</v>
      </c>
    </row>
    <row r="162" spans="2:47" s="1" customFormat="1" ht="19.5">
      <c r="B162" s="29"/>
      <c r="D162" s="142" t="s">
        <v>152</v>
      </c>
      <c r="F162" s="143" t="s">
        <v>335</v>
      </c>
      <c r="I162" s="144"/>
      <c r="L162" s="29"/>
      <c r="M162" s="145"/>
      <c r="T162" s="53"/>
      <c r="AT162" s="14" t="s">
        <v>152</v>
      </c>
      <c r="AU162" s="14" t="s">
        <v>88</v>
      </c>
    </row>
    <row r="163" spans="2:51" s="12" customFormat="1" ht="11.25">
      <c r="B163" s="146"/>
      <c r="D163" s="142" t="s">
        <v>154</v>
      </c>
      <c r="E163" s="147" t="s">
        <v>1</v>
      </c>
      <c r="F163" s="148" t="s">
        <v>334</v>
      </c>
      <c r="H163" s="149">
        <v>3</v>
      </c>
      <c r="I163" s="150"/>
      <c r="L163" s="146"/>
      <c r="M163" s="151"/>
      <c r="T163" s="152"/>
      <c r="AT163" s="147" t="s">
        <v>154</v>
      </c>
      <c r="AU163" s="147" t="s">
        <v>88</v>
      </c>
      <c r="AV163" s="12" t="s">
        <v>88</v>
      </c>
      <c r="AW163" s="12" t="s">
        <v>34</v>
      </c>
      <c r="AX163" s="12" t="s">
        <v>86</v>
      </c>
      <c r="AY163" s="147" t="s">
        <v>143</v>
      </c>
    </row>
    <row r="164" spans="2:63" s="11" customFormat="1" ht="22.9" customHeight="1">
      <c r="B164" s="117"/>
      <c r="D164" s="118" t="s">
        <v>77</v>
      </c>
      <c r="E164" s="127" t="s">
        <v>169</v>
      </c>
      <c r="F164" s="127" t="s">
        <v>242</v>
      </c>
      <c r="I164" s="120"/>
      <c r="J164" s="128">
        <f>BK164</f>
        <v>0</v>
      </c>
      <c r="L164" s="117"/>
      <c r="M164" s="122"/>
      <c r="P164" s="123">
        <f>SUM(P165:P174)</f>
        <v>0</v>
      </c>
      <c r="R164" s="123">
        <f>SUM(R165:R174)</f>
        <v>9.49987824</v>
      </c>
      <c r="T164" s="124">
        <f>SUM(T165:T174)</f>
        <v>0</v>
      </c>
      <c r="AR164" s="118" t="s">
        <v>86</v>
      </c>
      <c r="AT164" s="125" t="s">
        <v>77</v>
      </c>
      <c r="AU164" s="125" t="s">
        <v>86</v>
      </c>
      <c r="AY164" s="118" t="s">
        <v>143</v>
      </c>
      <c r="BK164" s="126">
        <f>SUM(BK165:BK174)</f>
        <v>0</v>
      </c>
    </row>
    <row r="165" spans="2:65" s="1" customFormat="1" ht="21.75" customHeight="1">
      <c r="B165" s="29"/>
      <c r="C165" s="129" t="s">
        <v>223</v>
      </c>
      <c r="D165" s="129" t="s">
        <v>145</v>
      </c>
      <c r="E165" s="130" t="s">
        <v>244</v>
      </c>
      <c r="F165" s="131" t="s">
        <v>245</v>
      </c>
      <c r="G165" s="132" t="s">
        <v>172</v>
      </c>
      <c r="H165" s="133">
        <v>10.392</v>
      </c>
      <c r="I165" s="134"/>
      <c r="J165" s="135">
        <f>ROUND(I165*H165,2)</f>
        <v>0</v>
      </c>
      <c r="K165" s="131" t="s">
        <v>149</v>
      </c>
      <c r="L165" s="29"/>
      <c r="M165" s="136" t="s">
        <v>1</v>
      </c>
      <c r="N165" s="137" t="s">
        <v>43</v>
      </c>
      <c r="P165" s="138">
        <f>O165*H165</f>
        <v>0</v>
      </c>
      <c r="Q165" s="138">
        <v>0.69</v>
      </c>
      <c r="R165" s="138">
        <f>Q165*H165</f>
        <v>7.170479999999999</v>
      </c>
      <c r="S165" s="138">
        <v>0</v>
      </c>
      <c r="T165" s="139">
        <f>S165*H165</f>
        <v>0</v>
      </c>
      <c r="AR165" s="140" t="s">
        <v>150</v>
      </c>
      <c r="AT165" s="140" t="s">
        <v>145</v>
      </c>
      <c r="AU165" s="140" t="s">
        <v>88</v>
      </c>
      <c r="AY165" s="14" t="s">
        <v>143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4" t="s">
        <v>86</v>
      </c>
      <c r="BK165" s="141">
        <f>ROUND(I165*H165,2)</f>
        <v>0</v>
      </c>
      <c r="BL165" s="14" t="s">
        <v>150</v>
      </c>
      <c r="BM165" s="140" t="s">
        <v>337</v>
      </c>
    </row>
    <row r="166" spans="2:47" s="1" customFormat="1" ht="19.5">
      <c r="B166" s="29"/>
      <c r="D166" s="142" t="s">
        <v>152</v>
      </c>
      <c r="F166" s="143" t="s">
        <v>247</v>
      </c>
      <c r="I166" s="144"/>
      <c r="L166" s="29"/>
      <c r="M166" s="145"/>
      <c r="T166" s="53"/>
      <c r="AT166" s="14" t="s">
        <v>152</v>
      </c>
      <c r="AU166" s="14" t="s">
        <v>88</v>
      </c>
    </row>
    <row r="167" spans="2:51" s="12" customFormat="1" ht="11.25">
      <c r="B167" s="146"/>
      <c r="D167" s="142" t="s">
        <v>154</v>
      </c>
      <c r="E167" s="147" t="s">
        <v>1</v>
      </c>
      <c r="F167" s="148" t="s">
        <v>338</v>
      </c>
      <c r="H167" s="149">
        <v>10.392</v>
      </c>
      <c r="I167" s="150"/>
      <c r="L167" s="146"/>
      <c r="M167" s="151"/>
      <c r="T167" s="152"/>
      <c r="AT167" s="147" t="s">
        <v>154</v>
      </c>
      <c r="AU167" s="147" t="s">
        <v>88</v>
      </c>
      <c r="AV167" s="12" t="s">
        <v>88</v>
      </c>
      <c r="AW167" s="12" t="s">
        <v>34</v>
      </c>
      <c r="AX167" s="12" t="s">
        <v>86</v>
      </c>
      <c r="AY167" s="147" t="s">
        <v>143</v>
      </c>
    </row>
    <row r="168" spans="2:65" s="1" customFormat="1" ht="24.2" customHeight="1">
      <c r="B168" s="29"/>
      <c r="C168" s="129" t="s">
        <v>8</v>
      </c>
      <c r="D168" s="129" t="s">
        <v>145</v>
      </c>
      <c r="E168" s="130" t="s">
        <v>250</v>
      </c>
      <c r="F168" s="131" t="s">
        <v>251</v>
      </c>
      <c r="G168" s="132" t="s">
        <v>172</v>
      </c>
      <c r="H168" s="133">
        <v>10.392</v>
      </c>
      <c r="I168" s="134"/>
      <c r="J168" s="135">
        <f>ROUND(I168*H168,2)</f>
        <v>0</v>
      </c>
      <c r="K168" s="131" t="s">
        <v>149</v>
      </c>
      <c r="L168" s="29"/>
      <c r="M168" s="136" t="s">
        <v>1</v>
      </c>
      <c r="N168" s="137" t="s">
        <v>43</v>
      </c>
      <c r="P168" s="138">
        <f>O168*H168</f>
        <v>0</v>
      </c>
      <c r="Q168" s="138">
        <v>0.08922</v>
      </c>
      <c r="R168" s="138">
        <f>Q168*H168</f>
        <v>0.9271742399999999</v>
      </c>
      <c r="S168" s="138">
        <v>0</v>
      </c>
      <c r="T168" s="139">
        <f>S168*H168</f>
        <v>0</v>
      </c>
      <c r="AR168" s="140" t="s">
        <v>150</v>
      </c>
      <c r="AT168" s="140" t="s">
        <v>145</v>
      </c>
      <c r="AU168" s="140" t="s">
        <v>88</v>
      </c>
      <c r="AY168" s="14" t="s">
        <v>143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4" t="s">
        <v>86</v>
      </c>
      <c r="BK168" s="141">
        <f>ROUND(I168*H168,2)</f>
        <v>0</v>
      </c>
      <c r="BL168" s="14" t="s">
        <v>150</v>
      </c>
      <c r="BM168" s="140" t="s">
        <v>339</v>
      </c>
    </row>
    <row r="169" spans="2:47" s="1" customFormat="1" ht="48.75">
      <c r="B169" s="29"/>
      <c r="D169" s="142" t="s">
        <v>152</v>
      </c>
      <c r="F169" s="143" t="s">
        <v>253</v>
      </c>
      <c r="I169" s="144"/>
      <c r="L169" s="29"/>
      <c r="M169" s="145"/>
      <c r="T169" s="53"/>
      <c r="AT169" s="14" t="s">
        <v>152</v>
      </c>
      <c r="AU169" s="14" t="s">
        <v>88</v>
      </c>
    </row>
    <row r="170" spans="2:51" s="12" customFormat="1" ht="11.25">
      <c r="B170" s="146"/>
      <c r="D170" s="142" t="s">
        <v>154</v>
      </c>
      <c r="E170" s="147" t="s">
        <v>1</v>
      </c>
      <c r="F170" s="148" t="s">
        <v>338</v>
      </c>
      <c r="H170" s="149">
        <v>10.392</v>
      </c>
      <c r="I170" s="150"/>
      <c r="L170" s="146"/>
      <c r="M170" s="151"/>
      <c r="T170" s="152"/>
      <c r="AT170" s="147" t="s">
        <v>154</v>
      </c>
      <c r="AU170" s="147" t="s">
        <v>88</v>
      </c>
      <c r="AV170" s="12" t="s">
        <v>88</v>
      </c>
      <c r="AW170" s="12" t="s">
        <v>34</v>
      </c>
      <c r="AX170" s="12" t="s">
        <v>86</v>
      </c>
      <c r="AY170" s="147" t="s">
        <v>143</v>
      </c>
    </row>
    <row r="171" spans="2:65" s="1" customFormat="1" ht="21.75" customHeight="1">
      <c r="B171" s="29"/>
      <c r="C171" s="153" t="s">
        <v>234</v>
      </c>
      <c r="D171" s="153" t="s">
        <v>228</v>
      </c>
      <c r="E171" s="154" t="s">
        <v>254</v>
      </c>
      <c r="F171" s="155" t="s">
        <v>255</v>
      </c>
      <c r="G171" s="156" t="s">
        <v>172</v>
      </c>
      <c r="H171" s="157">
        <v>10.704</v>
      </c>
      <c r="I171" s="158"/>
      <c r="J171" s="159">
        <f>ROUND(I171*H171,2)</f>
        <v>0</v>
      </c>
      <c r="K171" s="155" t="s">
        <v>149</v>
      </c>
      <c r="L171" s="160"/>
      <c r="M171" s="161" t="s">
        <v>1</v>
      </c>
      <c r="N171" s="162" t="s">
        <v>43</v>
      </c>
      <c r="P171" s="138">
        <f>O171*H171</f>
        <v>0</v>
      </c>
      <c r="Q171" s="138">
        <v>0.131</v>
      </c>
      <c r="R171" s="138">
        <f>Q171*H171</f>
        <v>1.4022240000000001</v>
      </c>
      <c r="S171" s="138">
        <v>0</v>
      </c>
      <c r="T171" s="139">
        <f>S171*H171</f>
        <v>0</v>
      </c>
      <c r="AR171" s="140" t="s">
        <v>189</v>
      </c>
      <c r="AT171" s="140" t="s">
        <v>228</v>
      </c>
      <c r="AU171" s="140" t="s">
        <v>88</v>
      </c>
      <c r="AY171" s="14" t="s">
        <v>143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4" t="s">
        <v>86</v>
      </c>
      <c r="BK171" s="141">
        <f>ROUND(I171*H171,2)</f>
        <v>0</v>
      </c>
      <c r="BL171" s="14" t="s">
        <v>150</v>
      </c>
      <c r="BM171" s="140" t="s">
        <v>340</v>
      </c>
    </row>
    <row r="172" spans="2:47" s="1" customFormat="1" ht="11.25">
      <c r="B172" s="29"/>
      <c r="D172" s="142" t="s">
        <v>152</v>
      </c>
      <c r="F172" s="143" t="s">
        <v>255</v>
      </c>
      <c r="I172" s="144"/>
      <c r="L172" s="29"/>
      <c r="M172" s="145"/>
      <c r="T172" s="53"/>
      <c r="AT172" s="14" t="s">
        <v>152</v>
      </c>
      <c r="AU172" s="14" t="s">
        <v>88</v>
      </c>
    </row>
    <row r="173" spans="2:51" s="12" customFormat="1" ht="11.25">
      <c r="B173" s="146"/>
      <c r="D173" s="142" t="s">
        <v>154</v>
      </c>
      <c r="E173" s="147" t="s">
        <v>1</v>
      </c>
      <c r="F173" s="148" t="s">
        <v>338</v>
      </c>
      <c r="H173" s="149">
        <v>10.392</v>
      </c>
      <c r="I173" s="150"/>
      <c r="L173" s="146"/>
      <c r="M173" s="151"/>
      <c r="T173" s="152"/>
      <c r="AT173" s="147" t="s">
        <v>154</v>
      </c>
      <c r="AU173" s="147" t="s">
        <v>88</v>
      </c>
      <c r="AV173" s="12" t="s">
        <v>88</v>
      </c>
      <c r="AW173" s="12" t="s">
        <v>34</v>
      </c>
      <c r="AX173" s="12" t="s">
        <v>86</v>
      </c>
      <c r="AY173" s="147" t="s">
        <v>143</v>
      </c>
    </row>
    <row r="174" spans="2:51" s="12" customFormat="1" ht="11.25">
      <c r="B174" s="146"/>
      <c r="D174" s="142" t="s">
        <v>154</v>
      </c>
      <c r="F174" s="148" t="s">
        <v>341</v>
      </c>
      <c r="H174" s="149">
        <v>10.704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4</v>
      </c>
      <c r="AX174" s="12" t="s">
        <v>86</v>
      </c>
      <c r="AY174" s="147" t="s">
        <v>143</v>
      </c>
    </row>
    <row r="175" spans="2:63" s="11" customFormat="1" ht="22.9" customHeight="1">
      <c r="B175" s="117"/>
      <c r="D175" s="118" t="s">
        <v>77</v>
      </c>
      <c r="E175" s="127" t="s">
        <v>194</v>
      </c>
      <c r="F175" s="127" t="s">
        <v>258</v>
      </c>
      <c r="I175" s="120"/>
      <c r="J175" s="128">
        <f>BK175</f>
        <v>0</v>
      </c>
      <c r="L175" s="117"/>
      <c r="M175" s="122"/>
      <c r="P175" s="123">
        <f>SUM(P176:P185)</f>
        <v>0</v>
      </c>
      <c r="R175" s="123">
        <f>SUM(R176:R185)</f>
        <v>9.533494</v>
      </c>
      <c r="T175" s="124">
        <f>SUM(T176:T185)</f>
        <v>0</v>
      </c>
      <c r="AR175" s="118" t="s">
        <v>86</v>
      </c>
      <c r="AT175" s="125" t="s">
        <v>77</v>
      </c>
      <c r="AU175" s="125" t="s">
        <v>86</v>
      </c>
      <c r="AY175" s="118" t="s">
        <v>143</v>
      </c>
      <c r="BK175" s="126">
        <f>SUM(BK176:BK185)</f>
        <v>0</v>
      </c>
    </row>
    <row r="176" spans="2:65" s="1" customFormat="1" ht="33" customHeight="1">
      <c r="B176" s="29"/>
      <c r="C176" s="129" t="s">
        <v>238</v>
      </c>
      <c r="D176" s="129" t="s">
        <v>145</v>
      </c>
      <c r="E176" s="130" t="s">
        <v>259</v>
      </c>
      <c r="F176" s="131" t="s">
        <v>260</v>
      </c>
      <c r="G176" s="132" t="s">
        <v>261</v>
      </c>
      <c r="H176" s="133">
        <v>12.2</v>
      </c>
      <c r="I176" s="134"/>
      <c r="J176" s="135">
        <f>ROUND(I176*H176,2)</f>
        <v>0</v>
      </c>
      <c r="K176" s="131" t="s">
        <v>149</v>
      </c>
      <c r="L176" s="29"/>
      <c r="M176" s="136" t="s">
        <v>1</v>
      </c>
      <c r="N176" s="137" t="s">
        <v>43</v>
      </c>
      <c r="P176" s="138">
        <f>O176*H176</f>
        <v>0</v>
      </c>
      <c r="Q176" s="138">
        <v>0.1295</v>
      </c>
      <c r="R176" s="138">
        <f>Q176*H176</f>
        <v>1.5798999999999999</v>
      </c>
      <c r="S176" s="138">
        <v>0</v>
      </c>
      <c r="T176" s="139">
        <f>S176*H176</f>
        <v>0</v>
      </c>
      <c r="AR176" s="140" t="s">
        <v>150</v>
      </c>
      <c r="AT176" s="140" t="s">
        <v>145</v>
      </c>
      <c r="AU176" s="140" t="s">
        <v>88</v>
      </c>
      <c r="AY176" s="14" t="s">
        <v>143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4" t="s">
        <v>86</v>
      </c>
      <c r="BK176" s="141">
        <f>ROUND(I176*H176,2)</f>
        <v>0</v>
      </c>
      <c r="BL176" s="14" t="s">
        <v>150</v>
      </c>
      <c r="BM176" s="140" t="s">
        <v>342</v>
      </c>
    </row>
    <row r="177" spans="2:47" s="1" customFormat="1" ht="29.25">
      <c r="B177" s="29"/>
      <c r="D177" s="142" t="s">
        <v>152</v>
      </c>
      <c r="F177" s="143" t="s">
        <v>263</v>
      </c>
      <c r="I177" s="144"/>
      <c r="L177" s="29"/>
      <c r="M177" s="145"/>
      <c r="T177" s="53"/>
      <c r="AT177" s="14" t="s">
        <v>152</v>
      </c>
      <c r="AU177" s="14" t="s">
        <v>88</v>
      </c>
    </row>
    <row r="178" spans="2:51" s="12" customFormat="1" ht="11.25">
      <c r="B178" s="146"/>
      <c r="D178" s="142" t="s">
        <v>154</v>
      </c>
      <c r="E178" s="147" t="s">
        <v>1</v>
      </c>
      <c r="F178" s="148" t="s">
        <v>343</v>
      </c>
      <c r="H178" s="149">
        <v>12.2</v>
      </c>
      <c r="I178" s="150"/>
      <c r="L178" s="146"/>
      <c r="M178" s="151"/>
      <c r="T178" s="152"/>
      <c r="AT178" s="147" t="s">
        <v>154</v>
      </c>
      <c r="AU178" s="147" t="s">
        <v>88</v>
      </c>
      <c r="AV178" s="12" t="s">
        <v>88</v>
      </c>
      <c r="AW178" s="12" t="s">
        <v>34</v>
      </c>
      <c r="AX178" s="12" t="s">
        <v>86</v>
      </c>
      <c r="AY178" s="147" t="s">
        <v>143</v>
      </c>
    </row>
    <row r="179" spans="2:65" s="1" customFormat="1" ht="16.5" customHeight="1">
      <c r="B179" s="29"/>
      <c r="C179" s="153" t="s">
        <v>243</v>
      </c>
      <c r="D179" s="153" t="s">
        <v>228</v>
      </c>
      <c r="E179" s="154" t="s">
        <v>266</v>
      </c>
      <c r="F179" s="155" t="s">
        <v>267</v>
      </c>
      <c r="G179" s="156" t="s">
        <v>261</v>
      </c>
      <c r="H179" s="157">
        <v>12.444</v>
      </c>
      <c r="I179" s="158"/>
      <c r="J179" s="159">
        <f>ROUND(I179*H179,2)</f>
        <v>0</v>
      </c>
      <c r="K179" s="155" t="s">
        <v>149</v>
      </c>
      <c r="L179" s="160"/>
      <c r="M179" s="161" t="s">
        <v>1</v>
      </c>
      <c r="N179" s="162" t="s">
        <v>43</v>
      </c>
      <c r="P179" s="138">
        <f>O179*H179</f>
        <v>0</v>
      </c>
      <c r="Q179" s="138">
        <v>0.036</v>
      </c>
      <c r="R179" s="138">
        <f>Q179*H179</f>
        <v>0.447984</v>
      </c>
      <c r="S179" s="138">
        <v>0</v>
      </c>
      <c r="T179" s="139">
        <f>S179*H179</f>
        <v>0</v>
      </c>
      <c r="AR179" s="140" t="s">
        <v>268</v>
      </c>
      <c r="AT179" s="140" t="s">
        <v>228</v>
      </c>
      <c r="AU179" s="140" t="s">
        <v>88</v>
      </c>
      <c r="AY179" s="14" t="s">
        <v>143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4" t="s">
        <v>86</v>
      </c>
      <c r="BK179" s="141">
        <f>ROUND(I179*H179,2)</f>
        <v>0</v>
      </c>
      <c r="BL179" s="14" t="s">
        <v>268</v>
      </c>
      <c r="BM179" s="140" t="s">
        <v>344</v>
      </c>
    </row>
    <row r="180" spans="2:47" s="1" customFormat="1" ht="11.25">
      <c r="B180" s="29"/>
      <c r="D180" s="142" t="s">
        <v>152</v>
      </c>
      <c r="F180" s="143" t="s">
        <v>267</v>
      </c>
      <c r="I180" s="144"/>
      <c r="L180" s="29"/>
      <c r="M180" s="145"/>
      <c r="T180" s="53"/>
      <c r="AT180" s="14" t="s">
        <v>152</v>
      </c>
      <c r="AU180" s="14" t="s">
        <v>88</v>
      </c>
    </row>
    <row r="181" spans="2:51" s="12" customFormat="1" ht="11.25">
      <c r="B181" s="146"/>
      <c r="D181" s="142" t="s">
        <v>154</v>
      </c>
      <c r="E181" s="147" t="s">
        <v>1</v>
      </c>
      <c r="F181" s="148" t="s">
        <v>343</v>
      </c>
      <c r="H181" s="149">
        <v>12.2</v>
      </c>
      <c r="I181" s="150"/>
      <c r="L181" s="146"/>
      <c r="M181" s="151"/>
      <c r="T181" s="152"/>
      <c r="AT181" s="147" t="s">
        <v>154</v>
      </c>
      <c r="AU181" s="147" t="s">
        <v>88</v>
      </c>
      <c r="AV181" s="12" t="s">
        <v>88</v>
      </c>
      <c r="AW181" s="12" t="s">
        <v>34</v>
      </c>
      <c r="AX181" s="12" t="s">
        <v>86</v>
      </c>
      <c r="AY181" s="147" t="s">
        <v>143</v>
      </c>
    </row>
    <row r="182" spans="2:51" s="12" customFormat="1" ht="11.25">
      <c r="B182" s="146"/>
      <c r="D182" s="142" t="s">
        <v>154</v>
      </c>
      <c r="F182" s="148" t="s">
        <v>345</v>
      </c>
      <c r="H182" s="149">
        <v>12.444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4</v>
      </c>
      <c r="AX182" s="12" t="s">
        <v>86</v>
      </c>
      <c r="AY182" s="147" t="s">
        <v>143</v>
      </c>
    </row>
    <row r="183" spans="2:65" s="1" customFormat="1" ht="24.2" customHeight="1">
      <c r="B183" s="29"/>
      <c r="C183" s="129" t="s">
        <v>249</v>
      </c>
      <c r="D183" s="129" t="s">
        <v>145</v>
      </c>
      <c r="E183" s="130" t="s">
        <v>272</v>
      </c>
      <c r="F183" s="131" t="s">
        <v>273</v>
      </c>
      <c r="G183" s="132" t="s">
        <v>179</v>
      </c>
      <c r="H183" s="133">
        <v>3</v>
      </c>
      <c r="I183" s="134"/>
      <c r="J183" s="135">
        <f>ROUND(I183*H183,2)</f>
        <v>0</v>
      </c>
      <c r="K183" s="131" t="s">
        <v>149</v>
      </c>
      <c r="L183" s="29"/>
      <c r="M183" s="136" t="s">
        <v>1</v>
      </c>
      <c r="N183" s="137" t="s">
        <v>43</v>
      </c>
      <c r="P183" s="138">
        <f>O183*H183</f>
        <v>0</v>
      </c>
      <c r="Q183" s="138">
        <v>2.50187</v>
      </c>
      <c r="R183" s="138">
        <f>Q183*H183</f>
        <v>7.505609999999999</v>
      </c>
      <c r="S183" s="138">
        <v>0</v>
      </c>
      <c r="T183" s="139">
        <f>S183*H183</f>
        <v>0</v>
      </c>
      <c r="AR183" s="140" t="s">
        <v>150</v>
      </c>
      <c r="AT183" s="140" t="s">
        <v>145</v>
      </c>
      <c r="AU183" s="140" t="s">
        <v>88</v>
      </c>
      <c r="AY183" s="14" t="s">
        <v>143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4" t="s">
        <v>86</v>
      </c>
      <c r="BK183" s="141">
        <f>ROUND(I183*H183,2)</f>
        <v>0</v>
      </c>
      <c r="BL183" s="14" t="s">
        <v>150</v>
      </c>
      <c r="BM183" s="140" t="s">
        <v>346</v>
      </c>
    </row>
    <row r="184" spans="2:47" s="1" customFormat="1" ht="19.5">
      <c r="B184" s="29"/>
      <c r="D184" s="142" t="s">
        <v>152</v>
      </c>
      <c r="F184" s="143" t="s">
        <v>275</v>
      </c>
      <c r="I184" s="144"/>
      <c r="L184" s="29"/>
      <c r="M184" s="145"/>
      <c r="T184" s="53"/>
      <c r="AT184" s="14" t="s">
        <v>152</v>
      </c>
      <c r="AU184" s="14" t="s">
        <v>88</v>
      </c>
    </row>
    <row r="185" spans="2:51" s="12" customFormat="1" ht="11.25">
      <c r="B185" s="146"/>
      <c r="D185" s="142" t="s">
        <v>154</v>
      </c>
      <c r="E185" s="147" t="s">
        <v>1</v>
      </c>
      <c r="F185" s="148" t="s">
        <v>334</v>
      </c>
      <c r="H185" s="149">
        <v>3</v>
      </c>
      <c r="I185" s="150"/>
      <c r="L185" s="146"/>
      <c r="M185" s="151"/>
      <c r="T185" s="152"/>
      <c r="AT185" s="147" t="s">
        <v>154</v>
      </c>
      <c r="AU185" s="147" t="s">
        <v>88</v>
      </c>
      <c r="AV185" s="12" t="s">
        <v>88</v>
      </c>
      <c r="AW185" s="12" t="s">
        <v>34</v>
      </c>
      <c r="AX185" s="12" t="s">
        <v>86</v>
      </c>
      <c r="AY185" s="147" t="s">
        <v>143</v>
      </c>
    </row>
    <row r="186" spans="2:63" s="11" customFormat="1" ht="22.9" customHeight="1">
      <c r="B186" s="117"/>
      <c r="D186" s="118" t="s">
        <v>77</v>
      </c>
      <c r="E186" s="127" t="s">
        <v>276</v>
      </c>
      <c r="F186" s="127" t="s">
        <v>277</v>
      </c>
      <c r="I186" s="120"/>
      <c r="J186" s="128">
        <f>BK186</f>
        <v>0</v>
      </c>
      <c r="L186" s="117"/>
      <c r="M186" s="122"/>
      <c r="P186" s="123">
        <f>SUM(P187:P188)</f>
        <v>0</v>
      </c>
      <c r="R186" s="123">
        <f>SUM(R187:R188)</f>
        <v>0</v>
      </c>
      <c r="T186" s="124">
        <f>SUM(T187:T188)</f>
        <v>0</v>
      </c>
      <c r="AR186" s="118" t="s">
        <v>86</v>
      </c>
      <c r="AT186" s="125" t="s">
        <v>77</v>
      </c>
      <c r="AU186" s="125" t="s">
        <v>86</v>
      </c>
      <c r="AY186" s="118" t="s">
        <v>143</v>
      </c>
      <c r="BK186" s="126">
        <f>SUM(BK187:BK188)</f>
        <v>0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279</v>
      </c>
      <c r="F187" s="131" t="s">
        <v>280</v>
      </c>
      <c r="G187" s="132" t="s">
        <v>213</v>
      </c>
      <c r="H187" s="133">
        <v>18.586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0</v>
      </c>
      <c r="T187" s="139">
        <f>S187*H187</f>
        <v>0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347</v>
      </c>
    </row>
    <row r="188" spans="2:47" s="1" customFormat="1" ht="19.5">
      <c r="B188" s="29"/>
      <c r="D188" s="142" t="s">
        <v>152</v>
      </c>
      <c r="F188" s="143" t="s">
        <v>282</v>
      </c>
      <c r="I188" s="144"/>
      <c r="L188" s="29"/>
      <c r="M188" s="163"/>
      <c r="N188" s="164"/>
      <c r="O188" s="164"/>
      <c r="P188" s="164"/>
      <c r="Q188" s="164"/>
      <c r="R188" s="164"/>
      <c r="S188" s="164"/>
      <c r="T188" s="165"/>
      <c r="AT188" s="14" t="s">
        <v>152</v>
      </c>
      <c r="AU188" s="14" t="s">
        <v>88</v>
      </c>
    </row>
    <row r="189" spans="2:12" s="1" customFormat="1" ht="6.95" customHeight="1"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29"/>
    </row>
  </sheetData>
  <sheetProtection algorithmName="SHA-512" hashValue="PlLUpQion1/0noeNJ2ePZRz1JU7suXeiZeLE0wTu1go1Pf/KaYby+Uc0VepFjptM6gaYnUTRepQi/QGN3f4Tkg==" saltValue="/Pdl7FDuCAWo4QEVIdNdtO7chSaQI+CKf5FG6YTP4lHJZG95iF06VyDuHL/PSjqD3rUjiW8JNUKFMujRMT4Deg==" spinCount="100000" sheet="1" objects="1" scenarios="1" formatColumns="0" formatRows="0" autoFilter="0"/>
  <autoFilter ref="C120:K18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9"/>
  <sheetViews>
    <sheetView showGridLines="0" workbookViewId="0" topLeftCell="A137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96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348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ROUND(J121,2)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ROUND((SUM(BE121:BE188)),2)</f>
        <v>0</v>
      </c>
      <c r="I33" s="89">
        <v>0.21</v>
      </c>
      <c r="J33" s="88">
        <f>ROUND(((SUM(BE121:BE188))*I33),2)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ROUND((SUM(BF121:BF188)),2)</f>
        <v>0</v>
      </c>
      <c r="I34" s="89">
        <v>0.15</v>
      </c>
      <c r="J34" s="88">
        <f>ROUND(((SUM(BF121:BF188))*I34),2)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ROUND((SUM(BG121:BG188)),2)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ROUND((SUM(BH121:BH188)),2)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ROUND((SUM(BI121:BI188)),2)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03 - NN - Palackého - Český Brod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J121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J122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J123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J164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J175</f>
        <v>0</v>
      </c>
      <c r="L100" s="105"/>
    </row>
    <row r="101" spans="2:12" s="9" customFormat="1" ht="19.9" customHeight="1">
      <c r="B101" s="105"/>
      <c r="D101" s="106" t="s">
        <v>127</v>
      </c>
      <c r="E101" s="107"/>
      <c r="F101" s="107"/>
      <c r="G101" s="107"/>
      <c r="H101" s="107"/>
      <c r="I101" s="107"/>
      <c r="J101" s="108">
        <f>J186</f>
        <v>0</v>
      </c>
      <c r="L101" s="105"/>
    </row>
    <row r="102" spans="2:12" s="1" customFormat="1" ht="21.75" customHeight="1">
      <c r="B102" s="29"/>
      <c r="L102" s="29"/>
    </row>
    <row r="103" spans="2:12" s="1" customFormat="1" ht="6.9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29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29"/>
    </row>
    <row r="108" spans="2:12" s="1" customFormat="1" ht="24.95" customHeight="1">
      <c r="B108" s="29"/>
      <c r="C108" s="18" t="s">
        <v>128</v>
      </c>
      <c r="L108" s="29"/>
    </row>
    <row r="109" spans="2:12" s="1" customFormat="1" ht="6.95" customHeight="1">
      <c r="B109" s="29"/>
      <c r="L109" s="29"/>
    </row>
    <row r="110" spans="2:12" s="1" customFormat="1" ht="12" customHeight="1">
      <c r="B110" s="29"/>
      <c r="C110" s="24" t="s">
        <v>16</v>
      </c>
      <c r="L110" s="29"/>
    </row>
    <row r="111" spans="2:12" s="1" customFormat="1" ht="16.5" customHeight="1">
      <c r="B111" s="29"/>
      <c r="E111" s="207" t="str">
        <f>E7</f>
        <v>Polopodzemní kontejnery - Český Brod</v>
      </c>
      <c r="F111" s="208"/>
      <c r="G111" s="208"/>
      <c r="H111" s="208"/>
      <c r="L111" s="29"/>
    </row>
    <row r="112" spans="2:12" s="1" customFormat="1" ht="12" customHeight="1">
      <c r="B112" s="29"/>
      <c r="C112" s="24" t="s">
        <v>116</v>
      </c>
      <c r="L112" s="29"/>
    </row>
    <row r="113" spans="2:12" s="1" customFormat="1" ht="16.5" customHeight="1">
      <c r="B113" s="29"/>
      <c r="E113" s="173" t="str">
        <f>E9</f>
        <v>SO 03 - NN - Palackého - Český Brod</v>
      </c>
      <c r="F113" s="209"/>
      <c r="G113" s="209"/>
      <c r="H113" s="209"/>
      <c r="L113" s="29"/>
    </row>
    <row r="114" spans="2:12" s="1" customFormat="1" ht="6.95" customHeight="1">
      <c r="B114" s="29"/>
      <c r="L114" s="29"/>
    </row>
    <row r="115" spans="2:12" s="1" customFormat="1" ht="12" customHeight="1">
      <c r="B115" s="29"/>
      <c r="C115" s="24" t="s">
        <v>20</v>
      </c>
      <c r="F115" s="22" t="str">
        <f>F12</f>
        <v>Český Brod</v>
      </c>
      <c r="I115" s="24" t="s">
        <v>22</v>
      </c>
      <c r="J115" s="49" t="str">
        <f>IF(J12="","",J12)</f>
        <v>17. 10. 2023</v>
      </c>
      <c r="L115" s="29"/>
    </row>
    <row r="116" spans="2:12" s="1" customFormat="1" ht="6.95" customHeight="1">
      <c r="B116" s="29"/>
      <c r="L116" s="29"/>
    </row>
    <row r="117" spans="2:12" s="1" customFormat="1" ht="40.15" customHeight="1">
      <c r="B117" s="29"/>
      <c r="C117" s="24" t="s">
        <v>24</v>
      </c>
      <c r="F117" s="22" t="str">
        <f>E15</f>
        <v xml:space="preserve">Město Český Brod, Náměstí Husovo 70, 282 01 Český </v>
      </c>
      <c r="I117" s="24" t="s">
        <v>31</v>
      </c>
      <c r="J117" s="27" t="str">
        <f>E21</f>
        <v>LNConsult s.r.o., U hřiště 250, 250 83 Škvorec</v>
      </c>
      <c r="L117" s="29"/>
    </row>
    <row r="118" spans="2:12" s="1" customFormat="1" ht="15.2" customHeight="1">
      <c r="B118" s="29"/>
      <c r="C118" s="24" t="s">
        <v>29</v>
      </c>
      <c r="F118" s="22" t="str">
        <f>IF(E18="","",E18)</f>
        <v>Vyplň údaj</v>
      </c>
      <c r="I118" s="24" t="s">
        <v>35</v>
      </c>
      <c r="J118" s="27" t="str">
        <f>E24</f>
        <v xml:space="preserve"> </v>
      </c>
      <c r="L118" s="29"/>
    </row>
    <row r="119" spans="2:12" s="1" customFormat="1" ht="10.35" customHeight="1">
      <c r="B119" s="29"/>
      <c r="L119" s="29"/>
    </row>
    <row r="120" spans="2:20" s="10" customFormat="1" ht="29.25" customHeight="1">
      <c r="B120" s="109"/>
      <c r="C120" s="110" t="s">
        <v>129</v>
      </c>
      <c r="D120" s="111" t="s">
        <v>63</v>
      </c>
      <c r="E120" s="111" t="s">
        <v>59</v>
      </c>
      <c r="F120" s="111" t="s">
        <v>60</v>
      </c>
      <c r="G120" s="111" t="s">
        <v>130</v>
      </c>
      <c r="H120" s="111" t="s">
        <v>131</v>
      </c>
      <c r="I120" s="111" t="s">
        <v>132</v>
      </c>
      <c r="J120" s="111" t="s">
        <v>120</v>
      </c>
      <c r="K120" s="112" t="s">
        <v>133</v>
      </c>
      <c r="L120" s="109"/>
      <c r="M120" s="56" t="s">
        <v>1</v>
      </c>
      <c r="N120" s="57" t="s">
        <v>42</v>
      </c>
      <c r="O120" s="57" t="s">
        <v>134</v>
      </c>
      <c r="P120" s="57" t="s">
        <v>135</v>
      </c>
      <c r="Q120" s="57" t="s">
        <v>136</v>
      </c>
      <c r="R120" s="57" t="s">
        <v>137</v>
      </c>
      <c r="S120" s="57" t="s">
        <v>138</v>
      </c>
      <c r="T120" s="58" t="s">
        <v>139</v>
      </c>
    </row>
    <row r="121" spans="2:63" s="1" customFormat="1" ht="22.9" customHeight="1">
      <c r="B121" s="29"/>
      <c r="C121" s="61" t="s">
        <v>140</v>
      </c>
      <c r="J121" s="113">
        <f>BK121</f>
        <v>0</v>
      </c>
      <c r="L121" s="29"/>
      <c r="M121" s="59"/>
      <c r="N121" s="50"/>
      <c r="O121" s="50"/>
      <c r="P121" s="114">
        <f>P122</f>
        <v>0</v>
      </c>
      <c r="Q121" s="50"/>
      <c r="R121" s="114">
        <f>R122</f>
        <v>19.03373224</v>
      </c>
      <c r="S121" s="50"/>
      <c r="T121" s="115">
        <f>T122</f>
        <v>0</v>
      </c>
      <c r="AT121" s="14" t="s">
        <v>77</v>
      </c>
      <c r="AU121" s="14" t="s">
        <v>122</v>
      </c>
      <c r="BK121" s="116">
        <f>BK122</f>
        <v>0</v>
      </c>
    </row>
    <row r="122" spans="2:63" s="11" customFormat="1" ht="25.9" customHeight="1">
      <c r="B122" s="117"/>
      <c r="D122" s="118" t="s">
        <v>77</v>
      </c>
      <c r="E122" s="119" t="s">
        <v>141</v>
      </c>
      <c r="F122" s="119" t="s">
        <v>142</v>
      </c>
      <c r="I122" s="120"/>
      <c r="J122" s="121">
        <f>BK122</f>
        <v>0</v>
      </c>
      <c r="L122" s="117"/>
      <c r="M122" s="122"/>
      <c r="P122" s="123">
        <f>P123+P164+P175+P186</f>
        <v>0</v>
      </c>
      <c r="R122" s="123">
        <f>R123+R164+R175+R186</f>
        <v>19.03373224</v>
      </c>
      <c r="T122" s="124">
        <f>T123+T164+T175+T186</f>
        <v>0</v>
      </c>
      <c r="AR122" s="118" t="s">
        <v>86</v>
      </c>
      <c r="AT122" s="125" t="s">
        <v>77</v>
      </c>
      <c r="AU122" s="125" t="s">
        <v>78</v>
      </c>
      <c r="AY122" s="118" t="s">
        <v>143</v>
      </c>
      <c r="BK122" s="126">
        <f>BK123+BK164+BK175+BK186</f>
        <v>0</v>
      </c>
    </row>
    <row r="123" spans="2:63" s="11" customFormat="1" ht="22.9" customHeight="1">
      <c r="B123" s="117"/>
      <c r="D123" s="118" t="s">
        <v>77</v>
      </c>
      <c r="E123" s="127" t="s">
        <v>86</v>
      </c>
      <c r="F123" s="127" t="s">
        <v>144</v>
      </c>
      <c r="I123" s="120"/>
      <c r="J123" s="128">
        <f>BK123</f>
        <v>0</v>
      </c>
      <c r="L123" s="117"/>
      <c r="M123" s="122"/>
      <c r="P123" s="123">
        <f>SUM(P124:P163)</f>
        <v>0</v>
      </c>
      <c r="R123" s="123">
        <f>SUM(R124:R163)</f>
        <v>0.00035999999999999997</v>
      </c>
      <c r="T123" s="124">
        <f>SUM(T124:T163)</f>
        <v>0</v>
      </c>
      <c r="AR123" s="118" t="s">
        <v>86</v>
      </c>
      <c r="AT123" s="125" t="s">
        <v>77</v>
      </c>
      <c r="AU123" s="125" t="s">
        <v>86</v>
      </c>
      <c r="AY123" s="118" t="s">
        <v>143</v>
      </c>
      <c r="BK123" s="126">
        <f>SUM(BK124:BK163)</f>
        <v>0</v>
      </c>
    </row>
    <row r="124" spans="2:65" s="1" customFormat="1" ht="24.2" customHeight="1">
      <c r="B124" s="29"/>
      <c r="C124" s="129" t="s">
        <v>86</v>
      </c>
      <c r="D124" s="129" t="s">
        <v>145</v>
      </c>
      <c r="E124" s="130" t="s">
        <v>170</v>
      </c>
      <c r="F124" s="131" t="s">
        <v>171</v>
      </c>
      <c r="G124" s="132" t="s">
        <v>172</v>
      </c>
      <c r="H124" s="133">
        <v>18</v>
      </c>
      <c r="I124" s="134"/>
      <c r="J124" s="135">
        <f>ROUND(I124*H124,2)</f>
        <v>0</v>
      </c>
      <c r="K124" s="131" t="s">
        <v>149</v>
      </c>
      <c r="L124" s="29"/>
      <c r="M124" s="136" t="s">
        <v>1</v>
      </c>
      <c r="N124" s="137" t="s">
        <v>43</v>
      </c>
      <c r="P124" s="138">
        <f>O124*H124</f>
        <v>0</v>
      </c>
      <c r="Q124" s="138">
        <v>0</v>
      </c>
      <c r="R124" s="138">
        <f>Q124*H124</f>
        <v>0</v>
      </c>
      <c r="S124" s="138">
        <v>0</v>
      </c>
      <c r="T124" s="139">
        <f>S124*H124</f>
        <v>0</v>
      </c>
      <c r="AR124" s="140" t="s">
        <v>150</v>
      </c>
      <c r="AT124" s="140" t="s">
        <v>145</v>
      </c>
      <c r="AU124" s="140" t="s">
        <v>88</v>
      </c>
      <c r="AY124" s="14" t="s">
        <v>143</v>
      </c>
      <c r="BE124" s="141">
        <f>IF(N124="základní",J124,0)</f>
        <v>0</v>
      </c>
      <c r="BF124" s="141">
        <f>IF(N124="snížená",J124,0)</f>
        <v>0</v>
      </c>
      <c r="BG124" s="141">
        <f>IF(N124="zákl. přenesená",J124,0)</f>
        <v>0</v>
      </c>
      <c r="BH124" s="141">
        <f>IF(N124="sníž. přenesená",J124,0)</f>
        <v>0</v>
      </c>
      <c r="BI124" s="141">
        <f>IF(N124="nulová",J124,0)</f>
        <v>0</v>
      </c>
      <c r="BJ124" s="14" t="s">
        <v>86</v>
      </c>
      <c r="BK124" s="141">
        <f>ROUND(I124*H124,2)</f>
        <v>0</v>
      </c>
      <c r="BL124" s="14" t="s">
        <v>150</v>
      </c>
      <c r="BM124" s="140" t="s">
        <v>315</v>
      </c>
    </row>
    <row r="125" spans="2:47" s="1" customFormat="1" ht="19.5">
      <c r="B125" s="29"/>
      <c r="D125" s="142" t="s">
        <v>152</v>
      </c>
      <c r="F125" s="143" t="s">
        <v>174</v>
      </c>
      <c r="I125" s="144"/>
      <c r="L125" s="29"/>
      <c r="M125" s="145"/>
      <c r="T125" s="53"/>
      <c r="AT125" s="14" t="s">
        <v>152</v>
      </c>
      <c r="AU125" s="14" t="s">
        <v>88</v>
      </c>
    </row>
    <row r="126" spans="2:51" s="12" customFormat="1" ht="11.25">
      <c r="B126" s="146"/>
      <c r="D126" s="142" t="s">
        <v>154</v>
      </c>
      <c r="E126" s="147" t="s">
        <v>1</v>
      </c>
      <c r="F126" s="148" t="s">
        <v>316</v>
      </c>
      <c r="H126" s="149">
        <v>18</v>
      </c>
      <c r="I126" s="150"/>
      <c r="L126" s="146"/>
      <c r="M126" s="151"/>
      <c r="T126" s="152"/>
      <c r="AT126" s="147" t="s">
        <v>154</v>
      </c>
      <c r="AU126" s="147" t="s">
        <v>88</v>
      </c>
      <c r="AV126" s="12" t="s">
        <v>88</v>
      </c>
      <c r="AW126" s="12" t="s">
        <v>34</v>
      </c>
      <c r="AX126" s="12" t="s">
        <v>86</v>
      </c>
      <c r="AY126" s="147" t="s">
        <v>143</v>
      </c>
    </row>
    <row r="127" spans="2:65" s="1" customFormat="1" ht="24.2" customHeight="1">
      <c r="B127" s="29"/>
      <c r="C127" s="129" t="s">
        <v>88</v>
      </c>
      <c r="D127" s="129" t="s">
        <v>145</v>
      </c>
      <c r="E127" s="130" t="s">
        <v>177</v>
      </c>
      <c r="F127" s="131" t="s">
        <v>178</v>
      </c>
      <c r="G127" s="132" t="s">
        <v>179</v>
      </c>
      <c r="H127" s="133">
        <v>1</v>
      </c>
      <c r="I127" s="134"/>
      <c r="J127" s="135">
        <f>ROUND(I127*H127,2)</f>
        <v>0</v>
      </c>
      <c r="K127" s="131" t="s">
        <v>149</v>
      </c>
      <c r="L127" s="29"/>
      <c r="M127" s="136" t="s">
        <v>1</v>
      </c>
      <c r="N127" s="137" t="s">
        <v>43</v>
      </c>
      <c r="P127" s="138">
        <f>O127*H127</f>
        <v>0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150</v>
      </c>
      <c r="AT127" s="140" t="s">
        <v>145</v>
      </c>
      <c r="AU127" s="140" t="s">
        <v>88</v>
      </c>
      <c r="AY127" s="14" t="s">
        <v>143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86</v>
      </c>
      <c r="BK127" s="141">
        <f>ROUND(I127*H127,2)</f>
        <v>0</v>
      </c>
      <c r="BL127" s="14" t="s">
        <v>150</v>
      </c>
      <c r="BM127" s="140" t="s">
        <v>317</v>
      </c>
    </row>
    <row r="128" spans="2:47" s="1" customFormat="1" ht="19.5">
      <c r="B128" s="29"/>
      <c r="D128" s="142" t="s">
        <v>152</v>
      </c>
      <c r="F128" s="143" t="s">
        <v>181</v>
      </c>
      <c r="I128" s="144"/>
      <c r="L128" s="29"/>
      <c r="M128" s="145"/>
      <c r="T128" s="53"/>
      <c r="AT128" s="14" t="s">
        <v>152</v>
      </c>
      <c r="AU128" s="14" t="s">
        <v>88</v>
      </c>
    </row>
    <row r="129" spans="2:51" s="12" customFormat="1" ht="11.25">
      <c r="B129" s="146"/>
      <c r="D129" s="142" t="s">
        <v>154</v>
      </c>
      <c r="E129" s="147" t="s">
        <v>1</v>
      </c>
      <c r="F129" s="148" t="s">
        <v>318</v>
      </c>
      <c r="H129" s="149">
        <v>1</v>
      </c>
      <c r="I129" s="150"/>
      <c r="L129" s="146"/>
      <c r="M129" s="151"/>
      <c r="T129" s="152"/>
      <c r="AT129" s="147" t="s">
        <v>154</v>
      </c>
      <c r="AU129" s="147" t="s">
        <v>88</v>
      </c>
      <c r="AV129" s="12" t="s">
        <v>88</v>
      </c>
      <c r="AW129" s="12" t="s">
        <v>34</v>
      </c>
      <c r="AX129" s="12" t="s">
        <v>86</v>
      </c>
      <c r="AY129" s="147" t="s">
        <v>143</v>
      </c>
    </row>
    <row r="130" spans="2:65" s="1" customFormat="1" ht="33" customHeight="1">
      <c r="B130" s="29"/>
      <c r="C130" s="129" t="s">
        <v>160</v>
      </c>
      <c r="D130" s="129" t="s">
        <v>145</v>
      </c>
      <c r="E130" s="130" t="s">
        <v>184</v>
      </c>
      <c r="F130" s="131" t="s">
        <v>185</v>
      </c>
      <c r="G130" s="132" t="s">
        <v>179</v>
      </c>
      <c r="H130" s="133">
        <v>15.341</v>
      </c>
      <c r="I130" s="134"/>
      <c r="J130" s="135">
        <f>ROUND(I130*H130,2)</f>
        <v>0</v>
      </c>
      <c r="K130" s="131" t="s">
        <v>149</v>
      </c>
      <c r="L130" s="29"/>
      <c r="M130" s="136" t="s">
        <v>1</v>
      </c>
      <c r="N130" s="137" t="s">
        <v>43</v>
      </c>
      <c r="P130" s="138">
        <f>O130*H130</f>
        <v>0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150</v>
      </c>
      <c r="AT130" s="140" t="s">
        <v>145</v>
      </c>
      <c r="AU130" s="140" t="s">
        <v>88</v>
      </c>
      <c r="AY130" s="14" t="s">
        <v>143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86</v>
      </c>
      <c r="BK130" s="141">
        <f>ROUND(I130*H130,2)</f>
        <v>0</v>
      </c>
      <c r="BL130" s="14" t="s">
        <v>150</v>
      </c>
      <c r="BM130" s="140" t="s">
        <v>319</v>
      </c>
    </row>
    <row r="131" spans="2:47" s="1" customFormat="1" ht="19.5">
      <c r="B131" s="29"/>
      <c r="D131" s="142" t="s">
        <v>152</v>
      </c>
      <c r="F131" s="143" t="s">
        <v>187</v>
      </c>
      <c r="I131" s="144"/>
      <c r="L131" s="29"/>
      <c r="M131" s="145"/>
      <c r="T131" s="53"/>
      <c r="AT131" s="14" t="s">
        <v>152</v>
      </c>
      <c r="AU131" s="14" t="s">
        <v>88</v>
      </c>
    </row>
    <row r="132" spans="2:51" s="12" customFormat="1" ht="11.25">
      <c r="B132" s="146"/>
      <c r="D132" s="142" t="s">
        <v>154</v>
      </c>
      <c r="E132" s="147" t="s">
        <v>1</v>
      </c>
      <c r="F132" s="148" t="s">
        <v>320</v>
      </c>
      <c r="H132" s="149">
        <v>15.341</v>
      </c>
      <c r="I132" s="150"/>
      <c r="L132" s="146"/>
      <c r="M132" s="151"/>
      <c r="T132" s="152"/>
      <c r="AT132" s="147" t="s">
        <v>154</v>
      </c>
      <c r="AU132" s="147" t="s">
        <v>88</v>
      </c>
      <c r="AV132" s="12" t="s">
        <v>88</v>
      </c>
      <c r="AW132" s="12" t="s">
        <v>34</v>
      </c>
      <c r="AX132" s="12" t="s">
        <v>86</v>
      </c>
      <c r="AY132" s="147" t="s">
        <v>143</v>
      </c>
    </row>
    <row r="133" spans="2:65" s="1" customFormat="1" ht="37.9" customHeight="1">
      <c r="B133" s="29"/>
      <c r="C133" s="129" t="s">
        <v>150</v>
      </c>
      <c r="D133" s="129" t="s">
        <v>145</v>
      </c>
      <c r="E133" s="130" t="s">
        <v>195</v>
      </c>
      <c r="F133" s="131" t="s">
        <v>196</v>
      </c>
      <c r="G133" s="132" t="s">
        <v>179</v>
      </c>
      <c r="H133" s="133">
        <v>15.341</v>
      </c>
      <c r="I133" s="134"/>
      <c r="J133" s="135">
        <f>ROUND(I133*H133,2)</f>
        <v>0</v>
      </c>
      <c r="K133" s="131" t="s">
        <v>149</v>
      </c>
      <c r="L133" s="29"/>
      <c r="M133" s="136" t="s">
        <v>1</v>
      </c>
      <c r="N133" s="137" t="s">
        <v>43</v>
      </c>
      <c r="P133" s="138">
        <f>O133*H133</f>
        <v>0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150</v>
      </c>
      <c r="AT133" s="140" t="s">
        <v>145</v>
      </c>
      <c r="AU133" s="140" t="s">
        <v>88</v>
      </c>
      <c r="AY133" s="14" t="s">
        <v>143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86</v>
      </c>
      <c r="BK133" s="141">
        <f>ROUND(I133*H133,2)</f>
        <v>0</v>
      </c>
      <c r="BL133" s="14" t="s">
        <v>150</v>
      </c>
      <c r="BM133" s="140" t="s">
        <v>321</v>
      </c>
    </row>
    <row r="134" spans="2:47" s="1" customFormat="1" ht="39">
      <c r="B134" s="29"/>
      <c r="D134" s="142" t="s">
        <v>152</v>
      </c>
      <c r="F134" s="143" t="s">
        <v>198</v>
      </c>
      <c r="I134" s="144"/>
      <c r="L134" s="29"/>
      <c r="M134" s="145"/>
      <c r="T134" s="53"/>
      <c r="AT134" s="14" t="s">
        <v>152</v>
      </c>
      <c r="AU134" s="14" t="s">
        <v>88</v>
      </c>
    </row>
    <row r="135" spans="2:51" s="12" customFormat="1" ht="11.25">
      <c r="B135" s="146"/>
      <c r="D135" s="142" t="s">
        <v>154</v>
      </c>
      <c r="E135" s="147" t="s">
        <v>1</v>
      </c>
      <c r="F135" s="148" t="s">
        <v>320</v>
      </c>
      <c r="H135" s="149">
        <v>15.341</v>
      </c>
      <c r="I135" s="150"/>
      <c r="L135" s="146"/>
      <c r="M135" s="151"/>
      <c r="T135" s="152"/>
      <c r="AT135" s="147" t="s">
        <v>154</v>
      </c>
      <c r="AU135" s="147" t="s">
        <v>88</v>
      </c>
      <c r="AV135" s="12" t="s">
        <v>88</v>
      </c>
      <c r="AW135" s="12" t="s">
        <v>34</v>
      </c>
      <c r="AX135" s="12" t="s">
        <v>86</v>
      </c>
      <c r="AY135" s="147" t="s">
        <v>143</v>
      </c>
    </row>
    <row r="136" spans="2:65" s="1" customFormat="1" ht="37.9" customHeight="1">
      <c r="B136" s="29"/>
      <c r="C136" s="129" t="s">
        <v>169</v>
      </c>
      <c r="D136" s="129" t="s">
        <v>145</v>
      </c>
      <c r="E136" s="130" t="s">
        <v>200</v>
      </c>
      <c r="F136" s="131" t="s">
        <v>201</v>
      </c>
      <c r="G136" s="132" t="s">
        <v>179</v>
      </c>
      <c r="H136" s="133">
        <v>153.408</v>
      </c>
      <c r="I136" s="134"/>
      <c r="J136" s="135">
        <f>ROUND(I136*H136,2)</f>
        <v>0</v>
      </c>
      <c r="K136" s="131" t="s">
        <v>149</v>
      </c>
      <c r="L136" s="29"/>
      <c r="M136" s="136" t="s">
        <v>1</v>
      </c>
      <c r="N136" s="137" t="s">
        <v>43</v>
      </c>
      <c r="P136" s="138">
        <f>O136*H136</f>
        <v>0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150</v>
      </c>
      <c r="AT136" s="140" t="s">
        <v>145</v>
      </c>
      <c r="AU136" s="140" t="s">
        <v>88</v>
      </c>
      <c r="AY136" s="14" t="s">
        <v>143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86</v>
      </c>
      <c r="BK136" s="141">
        <f>ROUND(I136*H136,2)</f>
        <v>0</v>
      </c>
      <c r="BL136" s="14" t="s">
        <v>150</v>
      </c>
      <c r="BM136" s="140" t="s">
        <v>322</v>
      </c>
    </row>
    <row r="137" spans="2:47" s="1" customFormat="1" ht="48.75">
      <c r="B137" s="29"/>
      <c r="D137" s="142" t="s">
        <v>152</v>
      </c>
      <c r="F137" s="143" t="s">
        <v>203</v>
      </c>
      <c r="I137" s="144"/>
      <c r="L137" s="29"/>
      <c r="M137" s="145"/>
      <c r="T137" s="53"/>
      <c r="AT137" s="14" t="s">
        <v>152</v>
      </c>
      <c r="AU137" s="14" t="s">
        <v>88</v>
      </c>
    </row>
    <row r="138" spans="2:51" s="12" customFormat="1" ht="11.25">
      <c r="B138" s="146"/>
      <c r="D138" s="142" t="s">
        <v>154</v>
      </c>
      <c r="E138" s="147" t="s">
        <v>1</v>
      </c>
      <c r="F138" s="148" t="s">
        <v>323</v>
      </c>
      <c r="H138" s="149">
        <v>153.408</v>
      </c>
      <c r="I138" s="150"/>
      <c r="L138" s="146"/>
      <c r="M138" s="151"/>
      <c r="T138" s="152"/>
      <c r="AT138" s="147" t="s">
        <v>154</v>
      </c>
      <c r="AU138" s="147" t="s">
        <v>88</v>
      </c>
      <c r="AV138" s="12" t="s">
        <v>88</v>
      </c>
      <c r="AW138" s="12" t="s">
        <v>34</v>
      </c>
      <c r="AX138" s="12" t="s">
        <v>86</v>
      </c>
      <c r="AY138" s="147" t="s">
        <v>143</v>
      </c>
    </row>
    <row r="139" spans="2:65" s="1" customFormat="1" ht="24.2" customHeight="1">
      <c r="B139" s="29"/>
      <c r="C139" s="129" t="s">
        <v>176</v>
      </c>
      <c r="D139" s="129" t="s">
        <v>145</v>
      </c>
      <c r="E139" s="130" t="s">
        <v>190</v>
      </c>
      <c r="F139" s="131" t="s">
        <v>191</v>
      </c>
      <c r="G139" s="132" t="s">
        <v>179</v>
      </c>
      <c r="H139" s="133">
        <v>15.341</v>
      </c>
      <c r="I139" s="134"/>
      <c r="J139" s="135">
        <f>ROUND(I139*H139,2)</f>
        <v>0</v>
      </c>
      <c r="K139" s="131" t="s">
        <v>149</v>
      </c>
      <c r="L139" s="29"/>
      <c r="M139" s="136" t="s">
        <v>1</v>
      </c>
      <c r="N139" s="137" t="s">
        <v>43</v>
      </c>
      <c r="P139" s="138">
        <f>O139*H139</f>
        <v>0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150</v>
      </c>
      <c r="AT139" s="140" t="s">
        <v>145</v>
      </c>
      <c r="AU139" s="140" t="s">
        <v>88</v>
      </c>
      <c r="AY139" s="14" t="s">
        <v>143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86</v>
      </c>
      <c r="BK139" s="141">
        <f>ROUND(I139*H139,2)</f>
        <v>0</v>
      </c>
      <c r="BL139" s="14" t="s">
        <v>150</v>
      </c>
      <c r="BM139" s="140" t="s">
        <v>324</v>
      </c>
    </row>
    <row r="140" spans="2:47" s="1" customFormat="1" ht="29.25">
      <c r="B140" s="29"/>
      <c r="D140" s="142" t="s">
        <v>152</v>
      </c>
      <c r="F140" s="143" t="s">
        <v>193</v>
      </c>
      <c r="I140" s="144"/>
      <c r="L140" s="29"/>
      <c r="M140" s="145"/>
      <c r="T140" s="53"/>
      <c r="AT140" s="14" t="s">
        <v>152</v>
      </c>
      <c r="AU140" s="14" t="s">
        <v>88</v>
      </c>
    </row>
    <row r="141" spans="2:51" s="12" customFormat="1" ht="11.25">
      <c r="B141" s="146"/>
      <c r="D141" s="142" t="s">
        <v>154</v>
      </c>
      <c r="E141" s="147" t="s">
        <v>1</v>
      </c>
      <c r="F141" s="148" t="s">
        <v>320</v>
      </c>
      <c r="H141" s="149">
        <v>15.341</v>
      </c>
      <c r="I141" s="150"/>
      <c r="L141" s="146"/>
      <c r="M141" s="151"/>
      <c r="T141" s="152"/>
      <c r="AT141" s="147" t="s">
        <v>154</v>
      </c>
      <c r="AU141" s="147" t="s">
        <v>88</v>
      </c>
      <c r="AV141" s="12" t="s">
        <v>88</v>
      </c>
      <c r="AW141" s="12" t="s">
        <v>34</v>
      </c>
      <c r="AX141" s="12" t="s">
        <v>86</v>
      </c>
      <c r="AY141" s="147" t="s">
        <v>143</v>
      </c>
    </row>
    <row r="142" spans="2:65" s="1" customFormat="1" ht="24.2" customHeight="1">
      <c r="B142" s="29"/>
      <c r="C142" s="129" t="s">
        <v>183</v>
      </c>
      <c r="D142" s="129" t="s">
        <v>145</v>
      </c>
      <c r="E142" s="130" t="s">
        <v>206</v>
      </c>
      <c r="F142" s="131" t="s">
        <v>207</v>
      </c>
      <c r="G142" s="132" t="s">
        <v>179</v>
      </c>
      <c r="H142" s="133">
        <v>15.341</v>
      </c>
      <c r="I142" s="134"/>
      <c r="J142" s="135">
        <f>ROUND(I142*H142,2)</f>
        <v>0</v>
      </c>
      <c r="K142" s="131" t="s">
        <v>149</v>
      </c>
      <c r="L142" s="29"/>
      <c r="M142" s="136" t="s">
        <v>1</v>
      </c>
      <c r="N142" s="137" t="s">
        <v>43</v>
      </c>
      <c r="P142" s="138">
        <f>O142*H142</f>
        <v>0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150</v>
      </c>
      <c r="AT142" s="140" t="s">
        <v>145</v>
      </c>
      <c r="AU142" s="140" t="s">
        <v>88</v>
      </c>
      <c r="AY142" s="14" t="s">
        <v>143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4" t="s">
        <v>86</v>
      </c>
      <c r="BK142" s="141">
        <f>ROUND(I142*H142,2)</f>
        <v>0</v>
      </c>
      <c r="BL142" s="14" t="s">
        <v>150</v>
      </c>
      <c r="BM142" s="140" t="s">
        <v>325</v>
      </c>
    </row>
    <row r="143" spans="2:47" s="1" customFormat="1" ht="29.25">
      <c r="B143" s="29"/>
      <c r="D143" s="142" t="s">
        <v>152</v>
      </c>
      <c r="F143" s="143" t="s">
        <v>209</v>
      </c>
      <c r="I143" s="144"/>
      <c r="L143" s="29"/>
      <c r="M143" s="145"/>
      <c r="T143" s="53"/>
      <c r="AT143" s="14" t="s">
        <v>152</v>
      </c>
      <c r="AU143" s="14" t="s">
        <v>88</v>
      </c>
    </row>
    <row r="144" spans="2:51" s="12" customFormat="1" ht="11.25">
      <c r="B144" s="146"/>
      <c r="D144" s="142" t="s">
        <v>154</v>
      </c>
      <c r="E144" s="147" t="s">
        <v>1</v>
      </c>
      <c r="F144" s="148" t="s">
        <v>320</v>
      </c>
      <c r="H144" s="149">
        <v>15.341</v>
      </c>
      <c r="I144" s="150"/>
      <c r="L144" s="146"/>
      <c r="M144" s="151"/>
      <c r="T144" s="152"/>
      <c r="AT144" s="147" t="s">
        <v>154</v>
      </c>
      <c r="AU144" s="147" t="s">
        <v>88</v>
      </c>
      <c r="AV144" s="12" t="s">
        <v>88</v>
      </c>
      <c r="AW144" s="12" t="s">
        <v>34</v>
      </c>
      <c r="AX144" s="12" t="s">
        <v>86</v>
      </c>
      <c r="AY144" s="147" t="s">
        <v>143</v>
      </c>
    </row>
    <row r="145" spans="2:65" s="1" customFormat="1" ht="24.2" customHeight="1">
      <c r="B145" s="29"/>
      <c r="C145" s="129" t="s">
        <v>189</v>
      </c>
      <c r="D145" s="129" t="s">
        <v>145</v>
      </c>
      <c r="E145" s="130" t="s">
        <v>211</v>
      </c>
      <c r="F145" s="131" t="s">
        <v>212</v>
      </c>
      <c r="G145" s="132" t="s">
        <v>213</v>
      </c>
      <c r="H145" s="133">
        <v>27.613</v>
      </c>
      <c r="I145" s="134"/>
      <c r="J145" s="135">
        <f>ROUND(I145*H145,2)</f>
        <v>0</v>
      </c>
      <c r="K145" s="131" t="s">
        <v>149</v>
      </c>
      <c r="L145" s="29"/>
      <c r="M145" s="136" t="s">
        <v>1</v>
      </c>
      <c r="N145" s="137" t="s">
        <v>43</v>
      </c>
      <c r="P145" s="138">
        <f>O145*H145</f>
        <v>0</v>
      </c>
      <c r="Q145" s="138">
        <v>0</v>
      </c>
      <c r="R145" s="138">
        <f>Q145*H145</f>
        <v>0</v>
      </c>
      <c r="S145" s="138">
        <v>0</v>
      </c>
      <c r="T145" s="139">
        <f>S145*H145</f>
        <v>0</v>
      </c>
      <c r="AR145" s="140" t="s">
        <v>150</v>
      </c>
      <c r="AT145" s="140" t="s">
        <v>145</v>
      </c>
      <c r="AU145" s="140" t="s">
        <v>88</v>
      </c>
      <c r="AY145" s="14" t="s">
        <v>143</v>
      </c>
      <c r="BE145" s="141">
        <f>IF(N145="základní",J145,0)</f>
        <v>0</v>
      </c>
      <c r="BF145" s="141">
        <f>IF(N145="snížená",J145,0)</f>
        <v>0</v>
      </c>
      <c r="BG145" s="141">
        <f>IF(N145="zákl. přenesená",J145,0)</f>
        <v>0</v>
      </c>
      <c r="BH145" s="141">
        <f>IF(N145="sníž. přenesená",J145,0)</f>
        <v>0</v>
      </c>
      <c r="BI145" s="141">
        <f>IF(N145="nulová",J145,0)</f>
        <v>0</v>
      </c>
      <c r="BJ145" s="14" t="s">
        <v>86</v>
      </c>
      <c r="BK145" s="141">
        <f>ROUND(I145*H145,2)</f>
        <v>0</v>
      </c>
      <c r="BL145" s="14" t="s">
        <v>150</v>
      </c>
      <c r="BM145" s="140" t="s">
        <v>326</v>
      </c>
    </row>
    <row r="146" spans="2:47" s="1" customFormat="1" ht="29.25">
      <c r="B146" s="29"/>
      <c r="D146" s="142" t="s">
        <v>152</v>
      </c>
      <c r="F146" s="143" t="s">
        <v>215</v>
      </c>
      <c r="I146" s="144"/>
      <c r="L146" s="29"/>
      <c r="M146" s="145"/>
      <c r="T146" s="53"/>
      <c r="AT146" s="14" t="s">
        <v>152</v>
      </c>
      <c r="AU146" s="14" t="s">
        <v>88</v>
      </c>
    </row>
    <row r="147" spans="2:51" s="12" customFormat="1" ht="11.25">
      <c r="B147" s="146"/>
      <c r="D147" s="142" t="s">
        <v>154</v>
      </c>
      <c r="E147" s="147" t="s">
        <v>1</v>
      </c>
      <c r="F147" s="148" t="s">
        <v>327</v>
      </c>
      <c r="H147" s="149">
        <v>27.613</v>
      </c>
      <c r="I147" s="150"/>
      <c r="L147" s="146"/>
      <c r="M147" s="151"/>
      <c r="T147" s="152"/>
      <c r="AT147" s="147" t="s">
        <v>154</v>
      </c>
      <c r="AU147" s="147" t="s">
        <v>88</v>
      </c>
      <c r="AV147" s="12" t="s">
        <v>88</v>
      </c>
      <c r="AW147" s="12" t="s">
        <v>34</v>
      </c>
      <c r="AX147" s="12" t="s">
        <v>86</v>
      </c>
      <c r="AY147" s="147" t="s">
        <v>143</v>
      </c>
    </row>
    <row r="148" spans="2:65" s="1" customFormat="1" ht="24.2" customHeight="1">
      <c r="B148" s="29"/>
      <c r="C148" s="129" t="s">
        <v>194</v>
      </c>
      <c r="D148" s="129" t="s">
        <v>145</v>
      </c>
      <c r="E148" s="130" t="s">
        <v>218</v>
      </c>
      <c r="F148" s="131" t="s">
        <v>219</v>
      </c>
      <c r="G148" s="132" t="s">
        <v>172</v>
      </c>
      <c r="H148" s="133">
        <v>18</v>
      </c>
      <c r="I148" s="134"/>
      <c r="J148" s="135">
        <f>ROUND(I148*H148,2)</f>
        <v>0</v>
      </c>
      <c r="K148" s="131" t="s">
        <v>149</v>
      </c>
      <c r="L148" s="29"/>
      <c r="M148" s="136" t="s">
        <v>1</v>
      </c>
      <c r="N148" s="137" t="s">
        <v>43</v>
      </c>
      <c r="P148" s="138">
        <f>O148*H148</f>
        <v>0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150</v>
      </c>
      <c r="AT148" s="140" t="s">
        <v>145</v>
      </c>
      <c r="AU148" s="140" t="s">
        <v>88</v>
      </c>
      <c r="AY148" s="14" t="s">
        <v>143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86</v>
      </c>
      <c r="BK148" s="141">
        <f>ROUND(I148*H148,2)</f>
        <v>0</v>
      </c>
      <c r="BL148" s="14" t="s">
        <v>150</v>
      </c>
      <c r="BM148" s="140" t="s">
        <v>328</v>
      </c>
    </row>
    <row r="149" spans="2:47" s="1" customFormat="1" ht="19.5">
      <c r="B149" s="29"/>
      <c r="D149" s="142" t="s">
        <v>152</v>
      </c>
      <c r="F149" s="143" t="s">
        <v>221</v>
      </c>
      <c r="I149" s="144"/>
      <c r="L149" s="29"/>
      <c r="M149" s="145"/>
      <c r="T149" s="53"/>
      <c r="AT149" s="14" t="s">
        <v>152</v>
      </c>
      <c r="AU149" s="14" t="s">
        <v>88</v>
      </c>
    </row>
    <row r="150" spans="2:51" s="12" customFormat="1" ht="11.25">
      <c r="B150" s="146"/>
      <c r="D150" s="142" t="s">
        <v>154</v>
      </c>
      <c r="E150" s="147" t="s">
        <v>1</v>
      </c>
      <c r="F150" s="148" t="s">
        <v>329</v>
      </c>
      <c r="H150" s="149">
        <v>18</v>
      </c>
      <c r="I150" s="150"/>
      <c r="L150" s="146"/>
      <c r="M150" s="151"/>
      <c r="T150" s="152"/>
      <c r="AT150" s="147" t="s">
        <v>154</v>
      </c>
      <c r="AU150" s="147" t="s">
        <v>88</v>
      </c>
      <c r="AV150" s="12" t="s">
        <v>88</v>
      </c>
      <c r="AW150" s="12" t="s">
        <v>34</v>
      </c>
      <c r="AX150" s="12" t="s">
        <v>86</v>
      </c>
      <c r="AY150" s="147" t="s">
        <v>143</v>
      </c>
    </row>
    <row r="151" spans="2:65" s="1" customFormat="1" ht="24.2" customHeight="1">
      <c r="B151" s="29"/>
      <c r="C151" s="129" t="s">
        <v>199</v>
      </c>
      <c r="D151" s="129" t="s">
        <v>145</v>
      </c>
      <c r="E151" s="130" t="s">
        <v>224</v>
      </c>
      <c r="F151" s="131" t="s">
        <v>225</v>
      </c>
      <c r="G151" s="132" t="s">
        <v>172</v>
      </c>
      <c r="H151" s="133">
        <v>18</v>
      </c>
      <c r="I151" s="134"/>
      <c r="J151" s="135">
        <f>ROUND(I151*H151,2)</f>
        <v>0</v>
      </c>
      <c r="K151" s="131" t="s">
        <v>149</v>
      </c>
      <c r="L151" s="29"/>
      <c r="M151" s="136" t="s">
        <v>1</v>
      </c>
      <c r="N151" s="137" t="s">
        <v>43</v>
      </c>
      <c r="P151" s="138">
        <f>O151*H151</f>
        <v>0</v>
      </c>
      <c r="Q151" s="138">
        <v>0</v>
      </c>
      <c r="R151" s="138">
        <f>Q151*H151</f>
        <v>0</v>
      </c>
      <c r="S151" s="138">
        <v>0</v>
      </c>
      <c r="T151" s="139">
        <f>S151*H151</f>
        <v>0</v>
      </c>
      <c r="AR151" s="140" t="s">
        <v>150</v>
      </c>
      <c r="AT151" s="140" t="s">
        <v>145</v>
      </c>
      <c r="AU151" s="140" t="s">
        <v>88</v>
      </c>
      <c r="AY151" s="14" t="s">
        <v>143</v>
      </c>
      <c r="BE151" s="141">
        <f>IF(N151="základní",J151,0)</f>
        <v>0</v>
      </c>
      <c r="BF151" s="141">
        <f>IF(N151="snížená",J151,0)</f>
        <v>0</v>
      </c>
      <c r="BG151" s="141">
        <f>IF(N151="zákl. přenesená",J151,0)</f>
        <v>0</v>
      </c>
      <c r="BH151" s="141">
        <f>IF(N151="sníž. přenesená",J151,0)</f>
        <v>0</v>
      </c>
      <c r="BI151" s="141">
        <f>IF(N151="nulová",J151,0)</f>
        <v>0</v>
      </c>
      <c r="BJ151" s="14" t="s">
        <v>86</v>
      </c>
      <c r="BK151" s="141">
        <f>ROUND(I151*H151,2)</f>
        <v>0</v>
      </c>
      <c r="BL151" s="14" t="s">
        <v>150</v>
      </c>
      <c r="BM151" s="140" t="s">
        <v>330</v>
      </c>
    </row>
    <row r="152" spans="2:47" s="1" customFormat="1" ht="19.5">
      <c r="B152" s="29"/>
      <c r="D152" s="142" t="s">
        <v>152</v>
      </c>
      <c r="F152" s="143" t="s">
        <v>227</v>
      </c>
      <c r="I152" s="144"/>
      <c r="L152" s="29"/>
      <c r="M152" s="145"/>
      <c r="T152" s="53"/>
      <c r="AT152" s="14" t="s">
        <v>152</v>
      </c>
      <c r="AU152" s="14" t="s">
        <v>88</v>
      </c>
    </row>
    <row r="153" spans="2:51" s="12" customFormat="1" ht="11.25">
      <c r="B153" s="146"/>
      <c r="D153" s="142" t="s">
        <v>154</v>
      </c>
      <c r="E153" s="147" t="s">
        <v>1</v>
      </c>
      <c r="F153" s="148" t="s">
        <v>329</v>
      </c>
      <c r="H153" s="149">
        <v>18</v>
      </c>
      <c r="I153" s="150"/>
      <c r="L153" s="146"/>
      <c r="M153" s="151"/>
      <c r="T153" s="152"/>
      <c r="AT153" s="147" t="s">
        <v>154</v>
      </c>
      <c r="AU153" s="147" t="s">
        <v>88</v>
      </c>
      <c r="AV153" s="12" t="s">
        <v>88</v>
      </c>
      <c r="AW153" s="12" t="s">
        <v>34</v>
      </c>
      <c r="AX153" s="12" t="s">
        <v>86</v>
      </c>
      <c r="AY153" s="147" t="s">
        <v>143</v>
      </c>
    </row>
    <row r="154" spans="2:65" s="1" customFormat="1" ht="16.5" customHeight="1">
      <c r="B154" s="29"/>
      <c r="C154" s="153" t="s">
        <v>205</v>
      </c>
      <c r="D154" s="153" t="s">
        <v>228</v>
      </c>
      <c r="E154" s="154" t="s">
        <v>229</v>
      </c>
      <c r="F154" s="155" t="s">
        <v>230</v>
      </c>
      <c r="G154" s="156" t="s">
        <v>231</v>
      </c>
      <c r="H154" s="157">
        <v>0.36</v>
      </c>
      <c r="I154" s="158"/>
      <c r="J154" s="159">
        <f>ROUND(I154*H154,2)</f>
        <v>0</v>
      </c>
      <c r="K154" s="155" t="s">
        <v>149</v>
      </c>
      <c r="L154" s="160"/>
      <c r="M154" s="161" t="s">
        <v>1</v>
      </c>
      <c r="N154" s="162" t="s">
        <v>43</v>
      </c>
      <c r="P154" s="138">
        <f>O154*H154</f>
        <v>0</v>
      </c>
      <c r="Q154" s="138">
        <v>0.001</v>
      </c>
      <c r="R154" s="138">
        <f>Q154*H154</f>
        <v>0.00035999999999999997</v>
      </c>
      <c r="S154" s="138">
        <v>0</v>
      </c>
      <c r="T154" s="139">
        <f>S154*H154</f>
        <v>0</v>
      </c>
      <c r="AR154" s="140" t="s">
        <v>189</v>
      </c>
      <c r="AT154" s="140" t="s">
        <v>228</v>
      </c>
      <c r="AU154" s="140" t="s">
        <v>88</v>
      </c>
      <c r="AY154" s="14" t="s">
        <v>143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86</v>
      </c>
      <c r="BK154" s="141">
        <f>ROUND(I154*H154,2)</f>
        <v>0</v>
      </c>
      <c r="BL154" s="14" t="s">
        <v>150</v>
      </c>
      <c r="BM154" s="140" t="s">
        <v>331</v>
      </c>
    </row>
    <row r="155" spans="2:47" s="1" customFormat="1" ht="11.25">
      <c r="B155" s="29"/>
      <c r="D155" s="142" t="s">
        <v>152</v>
      </c>
      <c r="F155" s="143" t="s">
        <v>230</v>
      </c>
      <c r="I155" s="144"/>
      <c r="L155" s="29"/>
      <c r="M155" s="145"/>
      <c r="T155" s="53"/>
      <c r="AT155" s="14" t="s">
        <v>152</v>
      </c>
      <c r="AU155" s="14" t="s">
        <v>88</v>
      </c>
    </row>
    <row r="156" spans="2:51" s="12" customFormat="1" ht="11.25">
      <c r="B156" s="146"/>
      <c r="D156" s="142" t="s">
        <v>154</v>
      </c>
      <c r="E156" s="147" t="s">
        <v>1</v>
      </c>
      <c r="F156" s="148" t="s">
        <v>329</v>
      </c>
      <c r="H156" s="149">
        <v>18</v>
      </c>
      <c r="I156" s="150"/>
      <c r="L156" s="146"/>
      <c r="M156" s="151"/>
      <c r="T156" s="152"/>
      <c r="AT156" s="147" t="s">
        <v>154</v>
      </c>
      <c r="AU156" s="147" t="s">
        <v>88</v>
      </c>
      <c r="AV156" s="12" t="s">
        <v>88</v>
      </c>
      <c r="AW156" s="12" t="s">
        <v>34</v>
      </c>
      <c r="AX156" s="12" t="s">
        <v>86</v>
      </c>
      <c r="AY156" s="147" t="s">
        <v>143</v>
      </c>
    </row>
    <row r="157" spans="2:51" s="12" customFormat="1" ht="11.25">
      <c r="B157" s="146"/>
      <c r="D157" s="142" t="s">
        <v>154</v>
      </c>
      <c r="F157" s="148" t="s">
        <v>332</v>
      </c>
      <c r="H157" s="149">
        <v>0.36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4</v>
      </c>
      <c r="AX157" s="12" t="s">
        <v>86</v>
      </c>
      <c r="AY157" s="147" t="s">
        <v>143</v>
      </c>
    </row>
    <row r="158" spans="2:65" s="1" customFormat="1" ht="16.5" customHeight="1">
      <c r="B158" s="29"/>
      <c r="C158" s="129" t="s">
        <v>210</v>
      </c>
      <c r="D158" s="129" t="s">
        <v>145</v>
      </c>
      <c r="E158" s="130" t="s">
        <v>235</v>
      </c>
      <c r="F158" s="131" t="s">
        <v>236</v>
      </c>
      <c r="G158" s="132" t="s">
        <v>148</v>
      </c>
      <c r="H158" s="133">
        <v>3</v>
      </c>
      <c r="I158" s="134"/>
      <c r="J158" s="135">
        <f>ROUND(I158*H158,2)</f>
        <v>0</v>
      </c>
      <c r="K158" s="131" t="s">
        <v>1</v>
      </c>
      <c r="L158" s="29"/>
      <c r="M158" s="136" t="s">
        <v>1</v>
      </c>
      <c r="N158" s="137" t="s">
        <v>43</v>
      </c>
      <c r="P158" s="138">
        <f>O158*H158</f>
        <v>0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150</v>
      </c>
      <c r="AT158" s="140" t="s">
        <v>145</v>
      </c>
      <c r="AU158" s="140" t="s">
        <v>88</v>
      </c>
      <c r="AY158" s="14" t="s">
        <v>143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4" t="s">
        <v>86</v>
      </c>
      <c r="BK158" s="141">
        <f>ROUND(I158*H158,2)</f>
        <v>0</v>
      </c>
      <c r="BL158" s="14" t="s">
        <v>150</v>
      </c>
      <c r="BM158" s="140" t="s">
        <v>333</v>
      </c>
    </row>
    <row r="159" spans="2:47" s="1" customFormat="1" ht="19.5">
      <c r="B159" s="29"/>
      <c r="D159" s="142" t="s">
        <v>152</v>
      </c>
      <c r="F159" s="143" t="s">
        <v>168</v>
      </c>
      <c r="I159" s="144"/>
      <c r="L159" s="29"/>
      <c r="M159" s="145"/>
      <c r="T159" s="53"/>
      <c r="AT159" s="14" t="s">
        <v>152</v>
      </c>
      <c r="AU159" s="14" t="s">
        <v>88</v>
      </c>
    </row>
    <row r="160" spans="2:51" s="12" customFormat="1" ht="11.25">
      <c r="B160" s="146"/>
      <c r="D160" s="142" t="s">
        <v>154</v>
      </c>
      <c r="E160" s="147" t="s">
        <v>1</v>
      </c>
      <c r="F160" s="148" t="s">
        <v>334</v>
      </c>
      <c r="H160" s="149">
        <v>3</v>
      </c>
      <c r="I160" s="150"/>
      <c r="L160" s="146"/>
      <c r="M160" s="151"/>
      <c r="T160" s="152"/>
      <c r="AT160" s="147" t="s">
        <v>154</v>
      </c>
      <c r="AU160" s="147" t="s">
        <v>88</v>
      </c>
      <c r="AV160" s="12" t="s">
        <v>88</v>
      </c>
      <c r="AW160" s="12" t="s">
        <v>34</v>
      </c>
      <c r="AX160" s="12" t="s">
        <v>86</v>
      </c>
      <c r="AY160" s="147" t="s">
        <v>143</v>
      </c>
    </row>
    <row r="161" spans="2:65" s="1" customFormat="1" ht="37.9" customHeight="1">
      <c r="B161" s="29"/>
      <c r="C161" s="129" t="s">
        <v>217</v>
      </c>
      <c r="D161" s="129" t="s">
        <v>145</v>
      </c>
      <c r="E161" s="130" t="s">
        <v>239</v>
      </c>
      <c r="F161" s="131" t="s">
        <v>349</v>
      </c>
      <c r="G161" s="132" t="s">
        <v>148</v>
      </c>
      <c r="H161" s="133">
        <v>3</v>
      </c>
      <c r="I161" s="134"/>
      <c r="J161" s="135">
        <f>ROUND(I161*H161,2)</f>
        <v>0</v>
      </c>
      <c r="K161" s="131" t="s">
        <v>1</v>
      </c>
      <c r="L161" s="29"/>
      <c r="M161" s="136" t="s">
        <v>1</v>
      </c>
      <c r="N161" s="137" t="s">
        <v>43</v>
      </c>
      <c r="P161" s="138">
        <f>O161*H161</f>
        <v>0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150</v>
      </c>
      <c r="AT161" s="140" t="s">
        <v>145</v>
      </c>
      <c r="AU161" s="140" t="s">
        <v>88</v>
      </c>
      <c r="AY161" s="14" t="s">
        <v>143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4" t="s">
        <v>86</v>
      </c>
      <c r="BK161" s="141">
        <f>ROUND(I161*H161,2)</f>
        <v>0</v>
      </c>
      <c r="BL161" s="14" t="s">
        <v>150</v>
      </c>
      <c r="BM161" s="140" t="s">
        <v>336</v>
      </c>
    </row>
    <row r="162" spans="2:47" s="1" customFormat="1" ht="19.5">
      <c r="B162" s="29"/>
      <c r="D162" s="142" t="s">
        <v>152</v>
      </c>
      <c r="F162" s="143" t="s">
        <v>349</v>
      </c>
      <c r="I162" s="144"/>
      <c r="L162" s="29"/>
      <c r="M162" s="145"/>
      <c r="T162" s="53"/>
      <c r="AT162" s="14" t="s">
        <v>152</v>
      </c>
      <c r="AU162" s="14" t="s">
        <v>88</v>
      </c>
    </row>
    <row r="163" spans="2:51" s="12" customFormat="1" ht="11.25">
      <c r="B163" s="146"/>
      <c r="D163" s="142" t="s">
        <v>154</v>
      </c>
      <c r="E163" s="147" t="s">
        <v>1</v>
      </c>
      <c r="F163" s="148" t="s">
        <v>334</v>
      </c>
      <c r="H163" s="149">
        <v>3</v>
      </c>
      <c r="I163" s="150"/>
      <c r="L163" s="146"/>
      <c r="M163" s="151"/>
      <c r="T163" s="152"/>
      <c r="AT163" s="147" t="s">
        <v>154</v>
      </c>
      <c r="AU163" s="147" t="s">
        <v>88</v>
      </c>
      <c r="AV163" s="12" t="s">
        <v>88</v>
      </c>
      <c r="AW163" s="12" t="s">
        <v>34</v>
      </c>
      <c r="AX163" s="12" t="s">
        <v>86</v>
      </c>
      <c r="AY163" s="147" t="s">
        <v>143</v>
      </c>
    </row>
    <row r="164" spans="2:63" s="11" customFormat="1" ht="22.9" customHeight="1">
      <c r="B164" s="117"/>
      <c r="D164" s="118" t="s">
        <v>77</v>
      </c>
      <c r="E164" s="127" t="s">
        <v>169</v>
      </c>
      <c r="F164" s="127" t="s">
        <v>242</v>
      </c>
      <c r="I164" s="120"/>
      <c r="J164" s="128">
        <f>BK164</f>
        <v>0</v>
      </c>
      <c r="L164" s="117"/>
      <c r="M164" s="122"/>
      <c r="P164" s="123">
        <f>SUM(P165:P174)</f>
        <v>0</v>
      </c>
      <c r="R164" s="123">
        <f>SUM(R165:R174)</f>
        <v>9.49987824</v>
      </c>
      <c r="T164" s="124">
        <f>SUM(T165:T174)</f>
        <v>0</v>
      </c>
      <c r="AR164" s="118" t="s">
        <v>86</v>
      </c>
      <c r="AT164" s="125" t="s">
        <v>77</v>
      </c>
      <c r="AU164" s="125" t="s">
        <v>86</v>
      </c>
      <c r="AY164" s="118" t="s">
        <v>143</v>
      </c>
      <c r="BK164" s="126">
        <f>SUM(BK165:BK174)</f>
        <v>0</v>
      </c>
    </row>
    <row r="165" spans="2:65" s="1" customFormat="1" ht="21.75" customHeight="1">
      <c r="B165" s="29"/>
      <c r="C165" s="129" t="s">
        <v>223</v>
      </c>
      <c r="D165" s="129" t="s">
        <v>145</v>
      </c>
      <c r="E165" s="130" t="s">
        <v>244</v>
      </c>
      <c r="F165" s="131" t="s">
        <v>245</v>
      </c>
      <c r="G165" s="132" t="s">
        <v>172</v>
      </c>
      <c r="H165" s="133">
        <v>10.392</v>
      </c>
      <c r="I165" s="134"/>
      <c r="J165" s="135">
        <f>ROUND(I165*H165,2)</f>
        <v>0</v>
      </c>
      <c r="K165" s="131" t="s">
        <v>149</v>
      </c>
      <c r="L165" s="29"/>
      <c r="M165" s="136" t="s">
        <v>1</v>
      </c>
      <c r="N165" s="137" t="s">
        <v>43</v>
      </c>
      <c r="P165" s="138">
        <f>O165*H165</f>
        <v>0</v>
      </c>
      <c r="Q165" s="138">
        <v>0.69</v>
      </c>
      <c r="R165" s="138">
        <f>Q165*H165</f>
        <v>7.170479999999999</v>
      </c>
      <c r="S165" s="138">
        <v>0</v>
      </c>
      <c r="T165" s="139">
        <f>S165*H165</f>
        <v>0</v>
      </c>
      <c r="AR165" s="140" t="s">
        <v>150</v>
      </c>
      <c r="AT165" s="140" t="s">
        <v>145</v>
      </c>
      <c r="AU165" s="140" t="s">
        <v>88</v>
      </c>
      <c r="AY165" s="14" t="s">
        <v>143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4" t="s">
        <v>86</v>
      </c>
      <c r="BK165" s="141">
        <f>ROUND(I165*H165,2)</f>
        <v>0</v>
      </c>
      <c r="BL165" s="14" t="s">
        <v>150</v>
      </c>
      <c r="BM165" s="140" t="s">
        <v>337</v>
      </c>
    </row>
    <row r="166" spans="2:47" s="1" customFormat="1" ht="19.5">
      <c r="B166" s="29"/>
      <c r="D166" s="142" t="s">
        <v>152</v>
      </c>
      <c r="F166" s="143" t="s">
        <v>247</v>
      </c>
      <c r="I166" s="144"/>
      <c r="L166" s="29"/>
      <c r="M166" s="145"/>
      <c r="T166" s="53"/>
      <c r="AT166" s="14" t="s">
        <v>152</v>
      </c>
      <c r="AU166" s="14" t="s">
        <v>88</v>
      </c>
    </row>
    <row r="167" spans="2:51" s="12" customFormat="1" ht="11.25">
      <c r="B167" s="146"/>
      <c r="D167" s="142" t="s">
        <v>154</v>
      </c>
      <c r="E167" s="147" t="s">
        <v>1</v>
      </c>
      <c r="F167" s="148" t="s">
        <v>338</v>
      </c>
      <c r="H167" s="149">
        <v>10.392</v>
      </c>
      <c r="I167" s="150"/>
      <c r="L167" s="146"/>
      <c r="M167" s="151"/>
      <c r="T167" s="152"/>
      <c r="AT167" s="147" t="s">
        <v>154</v>
      </c>
      <c r="AU167" s="147" t="s">
        <v>88</v>
      </c>
      <c r="AV167" s="12" t="s">
        <v>88</v>
      </c>
      <c r="AW167" s="12" t="s">
        <v>34</v>
      </c>
      <c r="AX167" s="12" t="s">
        <v>86</v>
      </c>
      <c r="AY167" s="147" t="s">
        <v>143</v>
      </c>
    </row>
    <row r="168" spans="2:65" s="1" customFormat="1" ht="24.2" customHeight="1">
      <c r="B168" s="29"/>
      <c r="C168" s="129" t="s">
        <v>8</v>
      </c>
      <c r="D168" s="129" t="s">
        <v>145</v>
      </c>
      <c r="E168" s="130" t="s">
        <v>250</v>
      </c>
      <c r="F168" s="131" t="s">
        <v>251</v>
      </c>
      <c r="G168" s="132" t="s">
        <v>172</v>
      </c>
      <c r="H168" s="133">
        <v>10.392</v>
      </c>
      <c r="I168" s="134"/>
      <c r="J168" s="135">
        <f>ROUND(I168*H168,2)</f>
        <v>0</v>
      </c>
      <c r="K168" s="131" t="s">
        <v>149</v>
      </c>
      <c r="L168" s="29"/>
      <c r="M168" s="136" t="s">
        <v>1</v>
      </c>
      <c r="N168" s="137" t="s">
        <v>43</v>
      </c>
      <c r="P168" s="138">
        <f>O168*H168</f>
        <v>0</v>
      </c>
      <c r="Q168" s="138">
        <v>0.08922</v>
      </c>
      <c r="R168" s="138">
        <f>Q168*H168</f>
        <v>0.9271742399999999</v>
      </c>
      <c r="S168" s="138">
        <v>0</v>
      </c>
      <c r="T168" s="139">
        <f>S168*H168</f>
        <v>0</v>
      </c>
      <c r="AR168" s="140" t="s">
        <v>150</v>
      </c>
      <c r="AT168" s="140" t="s">
        <v>145</v>
      </c>
      <c r="AU168" s="140" t="s">
        <v>88</v>
      </c>
      <c r="AY168" s="14" t="s">
        <v>143</v>
      </c>
      <c r="BE168" s="141">
        <f>IF(N168="základní",J168,0)</f>
        <v>0</v>
      </c>
      <c r="BF168" s="141">
        <f>IF(N168="snížená",J168,0)</f>
        <v>0</v>
      </c>
      <c r="BG168" s="141">
        <f>IF(N168="zákl. přenesená",J168,0)</f>
        <v>0</v>
      </c>
      <c r="BH168" s="141">
        <f>IF(N168="sníž. přenesená",J168,0)</f>
        <v>0</v>
      </c>
      <c r="BI168" s="141">
        <f>IF(N168="nulová",J168,0)</f>
        <v>0</v>
      </c>
      <c r="BJ168" s="14" t="s">
        <v>86</v>
      </c>
      <c r="BK168" s="141">
        <f>ROUND(I168*H168,2)</f>
        <v>0</v>
      </c>
      <c r="BL168" s="14" t="s">
        <v>150</v>
      </c>
      <c r="BM168" s="140" t="s">
        <v>339</v>
      </c>
    </row>
    <row r="169" spans="2:47" s="1" customFormat="1" ht="48.75">
      <c r="B169" s="29"/>
      <c r="D169" s="142" t="s">
        <v>152</v>
      </c>
      <c r="F169" s="143" t="s">
        <v>253</v>
      </c>
      <c r="I169" s="144"/>
      <c r="L169" s="29"/>
      <c r="M169" s="145"/>
      <c r="T169" s="53"/>
      <c r="AT169" s="14" t="s">
        <v>152</v>
      </c>
      <c r="AU169" s="14" t="s">
        <v>88</v>
      </c>
    </row>
    <row r="170" spans="2:51" s="12" customFormat="1" ht="11.25">
      <c r="B170" s="146"/>
      <c r="D170" s="142" t="s">
        <v>154</v>
      </c>
      <c r="E170" s="147" t="s">
        <v>1</v>
      </c>
      <c r="F170" s="148" t="s">
        <v>338</v>
      </c>
      <c r="H170" s="149">
        <v>10.392</v>
      </c>
      <c r="I170" s="150"/>
      <c r="L170" s="146"/>
      <c r="M170" s="151"/>
      <c r="T170" s="152"/>
      <c r="AT170" s="147" t="s">
        <v>154</v>
      </c>
      <c r="AU170" s="147" t="s">
        <v>88</v>
      </c>
      <c r="AV170" s="12" t="s">
        <v>88</v>
      </c>
      <c r="AW170" s="12" t="s">
        <v>34</v>
      </c>
      <c r="AX170" s="12" t="s">
        <v>86</v>
      </c>
      <c r="AY170" s="147" t="s">
        <v>143</v>
      </c>
    </row>
    <row r="171" spans="2:65" s="1" customFormat="1" ht="21.75" customHeight="1">
      <c r="B171" s="29"/>
      <c r="C171" s="153" t="s">
        <v>234</v>
      </c>
      <c r="D171" s="153" t="s">
        <v>228</v>
      </c>
      <c r="E171" s="154" t="s">
        <v>254</v>
      </c>
      <c r="F171" s="155" t="s">
        <v>255</v>
      </c>
      <c r="G171" s="156" t="s">
        <v>172</v>
      </c>
      <c r="H171" s="157">
        <v>10.704</v>
      </c>
      <c r="I171" s="158"/>
      <c r="J171" s="159">
        <f>ROUND(I171*H171,2)</f>
        <v>0</v>
      </c>
      <c r="K171" s="155" t="s">
        <v>149</v>
      </c>
      <c r="L171" s="160"/>
      <c r="M171" s="161" t="s">
        <v>1</v>
      </c>
      <c r="N171" s="162" t="s">
        <v>43</v>
      </c>
      <c r="P171" s="138">
        <f>O171*H171</f>
        <v>0</v>
      </c>
      <c r="Q171" s="138">
        <v>0.131</v>
      </c>
      <c r="R171" s="138">
        <f>Q171*H171</f>
        <v>1.4022240000000001</v>
      </c>
      <c r="S171" s="138">
        <v>0</v>
      </c>
      <c r="T171" s="139">
        <f>S171*H171</f>
        <v>0</v>
      </c>
      <c r="AR171" s="140" t="s">
        <v>189</v>
      </c>
      <c r="AT171" s="140" t="s">
        <v>228</v>
      </c>
      <c r="AU171" s="140" t="s">
        <v>88</v>
      </c>
      <c r="AY171" s="14" t="s">
        <v>143</v>
      </c>
      <c r="BE171" s="141">
        <f>IF(N171="základní",J171,0)</f>
        <v>0</v>
      </c>
      <c r="BF171" s="141">
        <f>IF(N171="snížená",J171,0)</f>
        <v>0</v>
      </c>
      <c r="BG171" s="141">
        <f>IF(N171="zákl. přenesená",J171,0)</f>
        <v>0</v>
      </c>
      <c r="BH171" s="141">
        <f>IF(N171="sníž. přenesená",J171,0)</f>
        <v>0</v>
      </c>
      <c r="BI171" s="141">
        <f>IF(N171="nulová",J171,0)</f>
        <v>0</v>
      </c>
      <c r="BJ171" s="14" t="s">
        <v>86</v>
      </c>
      <c r="BK171" s="141">
        <f>ROUND(I171*H171,2)</f>
        <v>0</v>
      </c>
      <c r="BL171" s="14" t="s">
        <v>150</v>
      </c>
      <c r="BM171" s="140" t="s">
        <v>340</v>
      </c>
    </row>
    <row r="172" spans="2:47" s="1" customFormat="1" ht="11.25">
      <c r="B172" s="29"/>
      <c r="D172" s="142" t="s">
        <v>152</v>
      </c>
      <c r="F172" s="143" t="s">
        <v>255</v>
      </c>
      <c r="I172" s="144"/>
      <c r="L172" s="29"/>
      <c r="M172" s="145"/>
      <c r="T172" s="53"/>
      <c r="AT172" s="14" t="s">
        <v>152</v>
      </c>
      <c r="AU172" s="14" t="s">
        <v>88</v>
      </c>
    </row>
    <row r="173" spans="2:51" s="12" customFormat="1" ht="11.25">
      <c r="B173" s="146"/>
      <c r="D173" s="142" t="s">
        <v>154</v>
      </c>
      <c r="E173" s="147" t="s">
        <v>1</v>
      </c>
      <c r="F173" s="148" t="s">
        <v>338</v>
      </c>
      <c r="H173" s="149">
        <v>10.392</v>
      </c>
      <c r="I173" s="150"/>
      <c r="L173" s="146"/>
      <c r="M173" s="151"/>
      <c r="T173" s="152"/>
      <c r="AT173" s="147" t="s">
        <v>154</v>
      </c>
      <c r="AU173" s="147" t="s">
        <v>88</v>
      </c>
      <c r="AV173" s="12" t="s">
        <v>88</v>
      </c>
      <c r="AW173" s="12" t="s">
        <v>34</v>
      </c>
      <c r="AX173" s="12" t="s">
        <v>86</v>
      </c>
      <c r="AY173" s="147" t="s">
        <v>143</v>
      </c>
    </row>
    <row r="174" spans="2:51" s="12" customFormat="1" ht="11.25">
      <c r="B174" s="146"/>
      <c r="D174" s="142" t="s">
        <v>154</v>
      </c>
      <c r="F174" s="148" t="s">
        <v>341</v>
      </c>
      <c r="H174" s="149">
        <v>10.704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4</v>
      </c>
      <c r="AX174" s="12" t="s">
        <v>86</v>
      </c>
      <c r="AY174" s="147" t="s">
        <v>143</v>
      </c>
    </row>
    <row r="175" spans="2:63" s="11" customFormat="1" ht="22.9" customHeight="1">
      <c r="B175" s="117"/>
      <c r="D175" s="118" t="s">
        <v>77</v>
      </c>
      <c r="E175" s="127" t="s">
        <v>194</v>
      </c>
      <c r="F175" s="127" t="s">
        <v>258</v>
      </c>
      <c r="I175" s="120"/>
      <c r="J175" s="128">
        <f>BK175</f>
        <v>0</v>
      </c>
      <c r="L175" s="117"/>
      <c r="M175" s="122"/>
      <c r="P175" s="123">
        <f>SUM(P176:P185)</f>
        <v>0</v>
      </c>
      <c r="R175" s="123">
        <f>SUM(R176:R185)</f>
        <v>9.533494</v>
      </c>
      <c r="T175" s="124">
        <f>SUM(T176:T185)</f>
        <v>0</v>
      </c>
      <c r="AR175" s="118" t="s">
        <v>86</v>
      </c>
      <c r="AT175" s="125" t="s">
        <v>77</v>
      </c>
      <c r="AU175" s="125" t="s">
        <v>86</v>
      </c>
      <c r="AY175" s="118" t="s">
        <v>143</v>
      </c>
      <c r="BK175" s="126">
        <f>SUM(BK176:BK185)</f>
        <v>0</v>
      </c>
    </row>
    <row r="176" spans="2:65" s="1" customFormat="1" ht="33" customHeight="1">
      <c r="B176" s="29"/>
      <c r="C176" s="129" t="s">
        <v>238</v>
      </c>
      <c r="D176" s="129" t="s">
        <v>145</v>
      </c>
      <c r="E176" s="130" t="s">
        <v>259</v>
      </c>
      <c r="F176" s="131" t="s">
        <v>260</v>
      </c>
      <c r="G176" s="132" t="s">
        <v>261</v>
      </c>
      <c r="H176" s="133">
        <v>12.2</v>
      </c>
      <c r="I176" s="134"/>
      <c r="J176" s="135">
        <f>ROUND(I176*H176,2)</f>
        <v>0</v>
      </c>
      <c r="K176" s="131" t="s">
        <v>149</v>
      </c>
      <c r="L176" s="29"/>
      <c r="M176" s="136" t="s">
        <v>1</v>
      </c>
      <c r="N176" s="137" t="s">
        <v>43</v>
      </c>
      <c r="P176" s="138">
        <f>O176*H176</f>
        <v>0</v>
      </c>
      <c r="Q176" s="138">
        <v>0.1295</v>
      </c>
      <c r="R176" s="138">
        <f>Q176*H176</f>
        <v>1.5798999999999999</v>
      </c>
      <c r="S176" s="138">
        <v>0</v>
      </c>
      <c r="T176" s="139">
        <f>S176*H176</f>
        <v>0</v>
      </c>
      <c r="AR176" s="140" t="s">
        <v>150</v>
      </c>
      <c r="AT176" s="140" t="s">
        <v>145</v>
      </c>
      <c r="AU176" s="140" t="s">
        <v>88</v>
      </c>
      <c r="AY176" s="14" t="s">
        <v>143</v>
      </c>
      <c r="BE176" s="141">
        <f>IF(N176="základní",J176,0)</f>
        <v>0</v>
      </c>
      <c r="BF176" s="141">
        <f>IF(N176="snížená",J176,0)</f>
        <v>0</v>
      </c>
      <c r="BG176" s="141">
        <f>IF(N176="zákl. přenesená",J176,0)</f>
        <v>0</v>
      </c>
      <c r="BH176" s="141">
        <f>IF(N176="sníž. přenesená",J176,0)</f>
        <v>0</v>
      </c>
      <c r="BI176" s="141">
        <f>IF(N176="nulová",J176,0)</f>
        <v>0</v>
      </c>
      <c r="BJ176" s="14" t="s">
        <v>86</v>
      </c>
      <c r="BK176" s="141">
        <f>ROUND(I176*H176,2)</f>
        <v>0</v>
      </c>
      <c r="BL176" s="14" t="s">
        <v>150</v>
      </c>
      <c r="BM176" s="140" t="s">
        <v>342</v>
      </c>
    </row>
    <row r="177" spans="2:47" s="1" customFormat="1" ht="29.25">
      <c r="B177" s="29"/>
      <c r="D177" s="142" t="s">
        <v>152</v>
      </c>
      <c r="F177" s="143" t="s">
        <v>263</v>
      </c>
      <c r="I177" s="144"/>
      <c r="L177" s="29"/>
      <c r="M177" s="145"/>
      <c r="T177" s="53"/>
      <c r="AT177" s="14" t="s">
        <v>152</v>
      </c>
      <c r="AU177" s="14" t="s">
        <v>88</v>
      </c>
    </row>
    <row r="178" spans="2:51" s="12" customFormat="1" ht="11.25">
      <c r="B178" s="146"/>
      <c r="D178" s="142" t="s">
        <v>154</v>
      </c>
      <c r="E178" s="147" t="s">
        <v>1</v>
      </c>
      <c r="F178" s="148" t="s">
        <v>343</v>
      </c>
      <c r="H178" s="149">
        <v>12.2</v>
      </c>
      <c r="I178" s="150"/>
      <c r="L178" s="146"/>
      <c r="M178" s="151"/>
      <c r="T178" s="152"/>
      <c r="AT178" s="147" t="s">
        <v>154</v>
      </c>
      <c r="AU178" s="147" t="s">
        <v>88</v>
      </c>
      <c r="AV178" s="12" t="s">
        <v>88</v>
      </c>
      <c r="AW178" s="12" t="s">
        <v>34</v>
      </c>
      <c r="AX178" s="12" t="s">
        <v>86</v>
      </c>
      <c r="AY178" s="147" t="s">
        <v>143</v>
      </c>
    </row>
    <row r="179" spans="2:65" s="1" customFormat="1" ht="16.5" customHeight="1">
      <c r="B179" s="29"/>
      <c r="C179" s="153" t="s">
        <v>243</v>
      </c>
      <c r="D179" s="153" t="s">
        <v>228</v>
      </c>
      <c r="E179" s="154" t="s">
        <v>266</v>
      </c>
      <c r="F179" s="155" t="s">
        <v>267</v>
      </c>
      <c r="G179" s="156" t="s">
        <v>261</v>
      </c>
      <c r="H179" s="157">
        <v>12.444</v>
      </c>
      <c r="I179" s="158"/>
      <c r="J179" s="159">
        <f>ROUND(I179*H179,2)</f>
        <v>0</v>
      </c>
      <c r="K179" s="155" t="s">
        <v>149</v>
      </c>
      <c r="L179" s="160"/>
      <c r="M179" s="161" t="s">
        <v>1</v>
      </c>
      <c r="N179" s="162" t="s">
        <v>43</v>
      </c>
      <c r="P179" s="138">
        <f>O179*H179</f>
        <v>0</v>
      </c>
      <c r="Q179" s="138">
        <v>0.036</v>
      </c>
      <c r="R179" s="138">
        <f>Q179*H179</f>
        <v>0.447984</v>
      </c>
      <c r="S179" s="138">
        <v>0</v>
      </c>
      <c r="T179" s="139">
        <f>S179*H179</f>
        <v>0</v>
      </c>
      <c r="AR179" s="140" t="s">
        <v>268</v>
      </c>
      <c r="AT179" s="140" t="s">
        <v>228</v>
      </c>
      <c r="AU179" s="140" t="s">
        <v>88</v>
      </c>
      <c r="AY179" s="14" t="s">
        <v>143</v>
      </c>
      <c r="BE179" s="141">
        <f>IF(N179="základní",J179,0)</f>
        <v>0</v>
      </c>
      <c r="BF179" s="141">
        <f>IF(N179="snížená",J179,0)</f>
        <v>0</v>
      </c>
      <c r="BG179" s="141">
        <f>IF(N179="zákl. přenesená",J179,0)</f>
        <v>0</v>
      </c>
      <c r="BH179" s="141">
        <f>IF(N179="sníž. přenesená",J179,0)</f>
        <v>0</v>
      </c>
      <c r="BI179" s="141">
        <f>IF(N179="nulová",J179,0)</f>
        <v>0</v>
      </c>
      <c r="BJ179" s="14" t="s">
        <v>86</v>
      </c>
      <c r="BK179" s="141">
        <f>ROUND(I179*H179,2)</f>
        <v>0</v>
      </c>
      <c r="BL179" s="14" t="s">
        <v>268</v>
      </c>
      <c r="BM179" s="140" t="s">
        <v>344</v>
      </c>
    </row>
    <row r="180" spans="2:47" s="1" customFormat="1" ht="11.25">
      <c r="B180" s="29"/>
      <c r="D180" s="142" t="s">
        <v>152</v>
      </c>
      <c r="F180" s="143" t="s">
        <v>267</v>
      </c>
      <c r="I180" s="144"/>
      <c r="L180" s="29"/>
      <c r="M180" s="145"/>
      <c r="T180" s="53"/>
      <c r="AT180" s="14" t="s">
        <v>152</v>
      </c>
      <c r="AU180" s="14" t="s">
        <v>88</v>
      </c>
    </row>
    <row r="181" spans="2:51" s="12" customFormat="1" ht="11.25">
      <c r="B181" s="146"/>
      <c r="D181" s="142" t="s">
        <v>154</v>
      </c>
      <c r="E181" s="147" t="s">
        <v>1</v>
      </c>
      <c r="F181" s="148" t="s">
        <v>343</v>
      </c>
      <c r="H181" s="149">
        <v>12.2</v>
      </c>
      <c r="I181" s="150"/>
      <c r="L181" s="146"/>
      <c r="M181" s="151"/>
      <c r="T181" s="152"/>
      <c r="AT181" s="147" t="s">
        <v>154</v>
      </c>
      <c r="AU181" s="147" t="s">
        <v>88</v>
      </c>
      <c r="AV181" s="12" t="s">
        <v>88</v>
      </c>
      <c r="AW181" s="12" t="s">
        <v>34</v>
      </c>
      <c r="AX181" s="12" t="s">
        <v>86</v>
      </c>
      <c r="AY181" s="147" t="s">
        <v>143</v>
      </c>
    </row>
    <row r="182" spans="2:51" s="12" customFormat="1" ht="11.25">
      <c r="B182" s="146"/>
      <c r="D182" s="142" t="s">
        <v>154</v>
      </c>
      <c r="F182" s="148" t="s">
        <v>345</v>
      </c>
      <c r="H182" s="149">
        <v>12.444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4</v>
      </c>
      <c r="AX182" s="12" t="s">
        <v>86</v>
      </c>
      <c r="AY182" s="147" t="s">
        <v>143</v>
      </c>
    </row>
    <row r="183" spans="2:65" s="1" customFormat="1" ht="24.2" customHeight="1">
      <c r="B183" s="29"/>
      <c r="C183" s="129" t="s">
        <v>249</v>
      </c>
      <c r="D183" s="129" t="s">
        <v>145</v>
      </c>
      <c r="E183" s="130" t="s">
        <v>272</v>
      </c>
      <c r="F183" s="131" t="s">
        <v>273</v>
      </c>
      <c r="G183" s="132" t="s">
        <v>179</v>
      </c>
      <c r="H183" s="133">
        <v>3</v>
      </c>
      <c r="I183" s="134"/>
      <c r="J183" s="135">
        <f>ROUND(I183*H183,2)</f>
        <v>0</v>
      </c>
      <c r="K183" s="131" t="s">
        <v>149</v>
      </c>
      <c r="L183" s="29"/>
      <c r="M183" s="136" t="s">
        <v>1</v>
      </c>
      <c r="N183" s="137" t="s">
        <v>43</v>
      </c>
      <c r="P183" s="138">
        <f>O183*H183</f>
        <v>0</v>
      </c>
      <c r="Q183" s="138">
        <v>2.50187</v>
      </c>
      <c r="R183" s="138">
        <f>Q183*H183</f>
        <v>7.505609999999999</v>
      </c>
      <c r="S183" s="138">
        <v>0</v>
      </c>
      <c r="T183" s="139">
        <f>S183*H183</f>
        <v>0</v>
      </c>
      <c r="AR183" s="140" t="s">
        <v>150</v>
      </c>
      <c r="AT183" s="140" t="s">
        <v>145</v>
      </c>
      <c r="AU183" s="140" t="s">
        <v>88</v>
      </c>
      <c r="AY183" s="14" t="s">
        <v>143</v>
      </c>
      <c r="BE183" s="141">
        <f>IF(N183="základní",J183,0)</f>
        <v>0</v>
      </c>
      <c r="BF183" s="141">
        <f>IF(N183="snížená",J183,0)</f>
        <v>0</v>
      </c>
      <c r="BG183" s="141">
        <f>IF(N183="zákl. přenesená",J183,0)</f>
        <v>0</v>
      </c>
      <c r="BH183" s="141">
        <f>IF(N183="sníž. přenesená",J183,0)</f>
        <v>0</v>
      </c>
      <c r="BI183" s="141">
        <f>IF(N183="nulová",J183,0)</f>
        <v>0</v>
      </c>
      <c r="BJ183" s="14" t="s">
        <v>86</v>
      </c>
      <c r="BK183" s="141">
        <f>ROUND(I183*H183,2)</f>
        <v>0</v>
      </c>
      <c r="BL183" s="14" t="s">
        <v>150</v>
      </c>
      <c r="BM183" s="140" t="s">
        <v>346</v>
      </c>
    </row>
    <row r="184" spans="2:47" s="1" customFormat="1" ht="19.5">
      <c r="B184" s="29"/>
      <c r="D184" s="142" t="s">
        <v>152</v>
      </c>
      <c r="F184" s="143" t="s">
        <v>275</v>
      </c>
      <c r="I184" s="144"/>
      <c r="L184" s="29"/>
      <c r="M184" s="145"/>
      <c r="T184" s="53"/>
      <c r="AT184" s="14" t="s">
        <v>152</v>
      </c>
      <c r="AU184" s="14" t="s">
        <v>88</v>
      </c>
    </row>
    <row r="185" spans="2:51" s="12" customFormat="1" ht="11.25">
      <c r="B185" s="146"/>
      <c r="D185" s="142" t="s">
        <v>154</v>
      </c>
      <c r="E185" s="147" t="s">
        <v>1</v>
      </c>
      <c r="F185" s="148" t="s">
        <v>334</v>
      </c>
      <c r="H185" s="149">
        <v>3</v>
      </c>
      <c r="I185" s="150"/>
      <c r="L185" s="146"/>
      <c r="M185" s="151"/>
      <c r="T185" s="152"/>
      <c r="AT185" s="147" t="s">
        <v>154</v>
      </c>
      <c r="AU185" s="147" t="s">
        <v>88</v>
      </c>
      <c r="AV185" s="12" t="s">
        <v>88</v>
      </c>
      <c r="AW185" s="12" t="s">
        <v>34</v>
      </c>
      <c r="AX185" s="12" t="s">
        <v>86</v>
      </c>
      <c r="AY185" s="147" t="s">
        <v>143</v>
      </c>
    </row>
    <row r="186" spans="2:63" s="11" customFormat="1" ht="22.9" customHeight="1">
      <c r="B186" s="117"/>
      <c r="D186" s="118" t="s">
        <v>77</v>
      </c>
      <c r="E186" s="127" t="s">
        <v>276</v>
      </c>
      <c r="F186" s="127" t="s">
        <v>277</v>
      </c>
      <c r="I186" s="120"/>
      <c r="J186" s="128">
        <f>BK186</f>
        <v>0</v>
      </c>
      <c r="L186" s="117"/>
      <c r="M186" s="122"/>
      <c r="P186" s="123">
        <f>SUM(P187:P188)</f>
        <v>0</v>
      </c>
      <c r="R186" s="123">
        <f>SUM(R187:R188)</f>
        <v>0</v>
      </c>
      <c r="T186" s="124">
        <f>SUM(T187:T188)</f>
        <v>0</v>
      </c>
      <c r="AR186" s="118" t="s">
        <v>86</v>
      </c>
      <c r="AT186" s="125" t="s">
        <v>77</v>
      </c>
      <c r="AU186" s="125" t="s">
        <v>86</v>
      </c>
      <c r="AY186" s="118" t="s">
        <v>143</v>
      </c>
      <c r="BK186" s="126">
        <f>SUM(BK187:BK188)</f>
        <v>0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279</v>
      </c>
      <c r="F187" s="131" t="s">
        <v>280</v>
      </c>
      <c r="G187" s="132" t="s">
        <v>213</v>
      </c>
      <c r="H187" s="133">
        <v>18.586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0</v>
      </c>
      <c r="T187" s="139">
        <f>S187*H187</f>
        <v>0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347</v>
      </c>
    </row>
    <row r="188" spans="2:47" s="1" customFormat="1" ht="19.5">
      <c r="B188" s="29"/>
      <c r="D188" s="142" t="s">
        <v>152</v>
      </c>
      <c r="F188" s="143" t="s">
        <v>282</v>
      </c>
      <c r="I188" s="144"/>
      <c r="L188" s="29"/>
      <c r="M188" s="163"/>
      <c r="N188" s="164"/>
      <c r="O188" s="164"/>
      <c r="P188" s="164"/>
      <c r="Q188" s="164"/>
      <c r="R188" s="164"/>
      <c r="S188" s="164"/>
      <c r="T188" s="165"/>
      <c r="AT188" s="14" t="s">
        <v>152</v>
      </c>
      <c r="AU188" s="14" t="s">
        <v>88</v>
      </c>
    </row>
    <row r="189" spans="2:12" s="1" customFormat="1" ht="6.95" customHeight="1">
      <c r="B189" s="41"/>
      <c r="C189" s="42"/>
      <c r="D189" s="42"/>
      <c r="E189" s="42"/>
      <c r="F189" s="42"/>
      <c r="G189" s="42"/>
      <c r="H189" s="42"/>
      <c r="I189" s="42"/>
      <c r="J189" s="42"/>
      <c r="K189" s="42"/>
      <c r="L189" s="29"/>
    </row>
  </sheetData>
  <sheetProtection algorithmName="SHA-512" hashValue="ihBa7Ng8nIQMAr+koNkAShh4Mwf5FjFFRYXWbjPpcv9q3tWkxZWlAjtbEVgDRauRv2cNcJuw1aA59GUUSFYx8w==" saltValue="Dga9Gn1B01bH638XI8pwuXwIKjRFVHNO61i1izXLR1w/wQXOIk294VUbNX8qZXEcLyLRkKq5knXrQrLRn9FhOQ==" spinCount="100000" sheet="1" objects="1" scenarios="1" formatColumns="0" formatRows="0" autoFilter="0"/>
  <autoFilter ref="C120:K18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212"/>
  <sheetViews>
    <sheetView showGridLines="0" workbookViewId="0" topLeftCell="A14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99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350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ROUND((SUM(BE122:BE211)),2)</f>
        <v>0</v>
      </c>
      <c r="I33" s="89">
        <v>0.21</v>
      </c>
      <c r="J33" s="88">
        <f>ROUND(((SUM(BE122:BE211))*I33),2)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ROUND((SUM(BF122:BF211)),2)</f>
        <v>0</v>
      </c>
      <c r="I34" s="89">
        <v>0.15</v>
      </c>
      <c r="J34" s="88">
        <f>ROUND(((SUM(BF122:BF211))*I34),2)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ROUND((SUM(BG122:BG211)),2)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ROUND((SUM(BH122:BH211)),2)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ROUND((SUM(BI122:BI211)),2)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04 - UN - Na Cihelně 1327 - Český Brod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J122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J123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J124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J165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J176</f>
        <v>0</v>
      </c>
      <c r="L100" s="105"/>
    </row>
    <row r="101" spans="2:12" s="9" customFormat="1" ht="19.9" customHeight="1">
      <c r="B101" s="105"/>
      <c r="D101" s="106" t="s">
        <v>351</v>
      </c>
      <c r="E101" s="107"/>
      <c r="F101" s="107"/>
      <c r="G101" s="107"/>
      <c r="H101" s="107"/>
      <c r="I101" s="107"/>
      <c r="J101" s="108">
        <f>J196</f>
        <v>0</v>
      </c>
      <c r="L101" s="105"/>
    </row>
    <row r="102" spans="2:12" s="9" customFormat="1" ht="19.9" customHeight="1">
      <c r="B102" s="105"/>
      <c r="D102" s="106" t="s">
        <v>127</v>
      </c>
      <c r="E102" s="107"/>
      <c r="F102" s="107"/>
      <c r="G102" s="107"/>
      <c r="H102" s="107"/>
      <c r="I102" s="107"/>
      <c r="J102" s="108">
        <f>J209</f>
        <v>0</v>
      </c>
      <c r="L102" s="105"/>
    </row>
    <row r="103" spans="2:12" s="1" customFormat="1" ht="21.75" customHeight="1">
      <c r="B103" s="29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2" s="1" customFormat="1" ht="24.95" customHeight="1">
      <c r="B109" s="29"/>
      <c r="C109" s="18" t="s">
        <v>128</v>
      </c>
      <c r="L109" s="29"/>
    </row>
    <row r="110" spans="2:12" s="1" customFormat="1" ht="6.95" customHeight="1">
      <c r="B110" s="29"/>
      <c r="L110" s="29"/>
    </row>
    <row r="111" spans="2:12" s="1" customFormat="1" ht="12" customHeight="1">
      <c r="B111" s="29"/>
      <c r="C111" s="24" t="s">
        <v>16</v>
      </c>
      <c r="L111" s="29"/>
    </row>
    <row r="112" spans="2:12" s="1" customFormat="1" ht="16.5" customHeight="1">
      <c r="B112" s="29"/>
      <c r="E112" s="207" t="str">
        <f>E7</f>
        <v>Polopodzemní kontejnery - Český Brod</v>
      </c>
      <c r="F112" s="208"/>
      <c r="G112" s="208"/>
      <c r="H112" s="208"/>
      <c r="L112" s="29"/>
    </row>
    <row r="113" spans="2:12" s="1" customFormat="1" ht="12" customHeight="1">
      <c r="B113" s="29"/>
      <c r="C113" s="24" t="s">
        <v>116</v>
      </c>
      <c r="L113" s="29"/>
    </row>
    <row r="114" spans="2:12" s="1" customFormat="1" ht="16.5" customHeight="1">
      <c r="B114" s="29"/>
      <c r="E114" s="173" t="str">
        <f>E9</f>
        <v>SO 04 - UN - Na Cihelně 1327 - Český Brod</v>
      </c>
      <c r="F114" s="209"/>
      <c r="G114" s="209"/>
      <c r="H114" s="209"/>
      <c r="L114" s="29"/>
    </row>
    <row r="115" spans="2:12" s="1" customFormat="1" ht="6.95" customHeight="1">
      <c r="B115" s="29"/>
      <c r="L115" s="29"/>
    </row>
    <row r="116" spans="2:12" s="1" customFormat="1" ht="12" customHeight="1">
      <c r="B116" s="29"/>
      <c r="C116" s="24" t="s">
        <v>20</v>
      </c>
      <c r="F116" s="22" t="str">
        <f>F12</f>
        <v>Český Brod</v>
      </c>
      <c r="I116" s="24" t="s">
        <v>22</v>
      </c>
      <c r="J116" s="49" t="str">
        <f>IF(J12="","",J12)</f>
        <v>17. 10. 2023</v>
      </c>
      <c r="L116" s="29"/>
    </row>
    <row r="117" spans="2:12" s="1" customFormat="1" ht="6.95" customHeight="1">
      <c r="B117" s="29"/>
      <c r="L117" s="29"/>
    </row>
    <row r="118" spans="2:12" s="1" customFormat="1" ht="40.15" customHeight="1">
      <c r="B118" s="29"/>
      <c r="C118" s="24" t="s">
        <v>24</v>
      </c>
      <c r="F118" s="22" t="str">
        <f>E15</f>
        <v xml:space="preserve">Město Český Brod, Náměstí Husovo 70, 282 01 Český </v>
      </c>
      <c r="I118" s="24" t="s">
        <v>31</v>
      </c>
      <c r="J118" s="27" t="str">
        <f>E21</f>
        <v>LNConsult s.r.o., U hřiště 250, 250 83 Škvorec</v>
      </c>
      <c r="L118" s="29"/>
    </row>
    <row r="119" spans="2:12" s="1" customFormat="1" ht="15.2" customHeight="1">
      <c r="B119" s="29"/>
      <c r="C119" s="24" t="s">
        <v>29</v>
      </c>
      <c r="F119" s="22" t="str">
        <f>IF(E18="","",E18)</f>
        <v>Vyplň údaj</v>
      </c>
      <c r="I119" s="24" t="s">
        <v>35</v>
      </c>
      <c r="J119" s="27" t="str">
        <f>E24</f>
        <v xml:space="preserve"> </v>
      </c>
      <c r="L119" s="29"/>
    </row>
    <row r="120" spans="2:12" s="1" customFormat="1" ht="10.35" customHeight="1">
      <c r="B120" s="29"/>
      <c r="L120" s="29"/>
    </row>
    <row r="121" spans="2:20" s="10" customFormat="1" ht="29.25" customHeight="1">
      <c r="B121" s="109"/>
      <c r="C121" s="110" t="s">
        <v>129</v>
      </c>
      <c r="D121" s="111" t="s">
        <v>63</v>
      </c>
      <c r="E121" s="111" t="s">
        <v>59</v>
      </c>
      <c r="F121" s="111" t="s">
        <v>60</v>
      </c>
      <c r="G121" s="111" t="s">
        <v>130</v>
      </c>
      <c r="H121" s="111" t="s">
        <v>131</v>
      </c>
      <c r="I121" s="111" t="s">
        <v>132</v>
      </c>
      <c r="J121" s="111" t="s">
        <v>120</v>
      </c>
      <c r="K121" s="112" t="s">
        <v>133</v>
      </c>
      <c r="L121" s="109"/>
      <c r="M121" s="56" t="s">
        <v>1</v>
      </c>
      <c r="N121" s="57" t="s">
        <v>42</v>
      </c>
      <c r="O121" s="57" t="s">
        <v>134</v>
      </c>
      <c r="P121" s="57" t="s">
        <v>135</v>
      </c>
      <c r="Q121" s="57" t="s">
        <v>136</v>
      </c>
      <c r="R121" s="57" t="s">
        <v>137</v>
      </c>
      <c r="S121" s="57" t="s">
        <v>138</v>
      </c>
      <c r="T121" s="58" t="s">
        <v>139</v>
      </c>
    </row>
    <row r="122" spans="2:63" s="1" customFormat="1" ht="22.9" customHeight="1">
      <c r="B122" s="29"/>
      <c r="C122" s="61" t="s">
        <v>140</v>
      </c>
      <c r="J122" s="113">
        <f>BK122</f>
        <v>0</v>
      </c>
      <c r="L122" s="29"/>
      <c r="M122" s="59"/>
      <c r="N122" s="50"/>
      <c r="O122" s="50"/>
      <c r="P122" s="114">
        <f>P123</f>
        <v>0</v>
      </c>
      <c r="Q122" s="50"/>
      <c r="R122" s="114">
        <f>R123</f>
        <v>20.945746319999998</v>
      </c>
      <c r="S122" s="50"/>
      <c r="T122" s="115">
        <f>T123</f>
        <v>9.745750000000001</v>
      </c>
      <c r="AT122" s="14" t="s">
        <v>77</v>
      </c>
      <c r="AU122" s="14" t="s">
        <v>122</v>
      </c>
      <c r="BK122" s="116">
        <f>BK123</f>
        <v>0</v>
      </c>
    </row>
    <row r="123" spans="2:63" s="11" customFormat="1" ht="25.9" customHeight="1">
      <c r="B123" s="117"/>
      <c r="D123" s="118" t="s">
        <v>77</v>
      </c>
      <c r="E123" s="119" t="s">
        <v>141</v>
      </c>
      <c r="F123" s="119" t="s">
        <v>142</v>
      </c>
      <c r="I123" s="120"/>
      <c r="J123" s="121">
        <f>BK123</f>
        <v>0</v>
      </c>
      <c r="L123" s="117"/>
      <c r="M123" s="122"/>
      <c r="P123" s="123">
        <f>P124+P165+P176+P196+P209</f>
        <v>0</v>
      </c>
      <c r="R123" s="123">
        <f>R124+R165+R176+R196+R209</f>
        <v>20.945746319999998</v>
      </c>
      <c r="T123" s="124">
        <f>T124+T165+T176+T196+T209</f>
        <v>9.745750000000001</v>
      </c>
      <c r="AR123" s="118" t="s">
        <v>86</v>
      </c>
      <c r="AT123" s="125" t="s">
        <v>77</v>
      </c>
      <c r="AU123" s="125" t="s">
        <v>78</v>
      </c>
      <c r="AY123" s="118" t="s">
        <v>143</v>
      </c>
      <c r="BK123" s="126">
        <f>BK124+BK165+BK176+BK196+BK209</f>
        <v>0</v>
      </c>
    </row>
    <row r="124" spans="2:63" s="11" customFormat="1" ht="22.9" customHeight="1">
      <c r="B124" s="117"/>
      <c r="D124" s="118" t="s">
        <v>77</v>
      </c>
      <c r="E124" s="127" t="s">
        <v>86</v>
      </c>
      <c r="F124" s="127" t="s">
        <v>144</v>
      </c>
      <c r="I124" s="120"/>
      <c r="J124" s="128">
        <f>BK124</f>
        <v>0</v>
      </c>
      <c r="L124" s="117"/>
      <c r="M124" s="122"/>
      <c r="P124" s="123">
        <f>SUM(P125:P164)</f>
        <v>0</v>
      </c>
      <c r="R124" s="123">
        <f>SUM(R125:R164)</f>
        <v>0.00021</v>
      </c>
      <c r="T124" s="124">
        <f>SUM(T125:T164)</f>
        <v>0</v>
      </c>
      <c r="AR124" s="118" t="s">
        <v>86</v>
      </c>
      <c r="AT124" s="125" t="s">
        <v>77</v>
      </c>
      <c r="AU124" s="125" t="s">
        <v>86</v>
      </c>
      <c r="AY124" s="118" t="s">
        <v>143</v>
      </c>
      <c r="BK124" s="126">
        <f>SUM(BK125:BK164)</f>
        <v>0</v>
      </c>
    </row>
    <row r="125" spans="2:65" s="1" customFormat="1" ht="24.2" customHeight="1">
      <c r="B125" s="29"/>
      <c r="C125" s="129" t="s">
        <v>86</v>
      </c>
      <c r="D125" s="129" t="s">
        <v>145</v>
      </c>
      <c r="E125" s="130" t="s">
        <v>170</v>
      </c>
      <c r="F125" s="131" t="s">
        <v>171</v>
      </c>
      <c r="G125" s="132" t="s">
        <v>172</v>
      </c>
      <c r="H125" s="133">
        <v>21</v>
      </c>
      <c r="I125" s="134"/>
      <c r="J125" s="135">
        <f>ROUND(I125*H125,2)</f>
        <v>0</v>
      </c>
      <c r="K125" s="131" t="s">
        <v>149</v>
      </c>
      <c r="L125" s="29"/>
      <c r="M125" s="136" t="s">
        <v>1</v>
      </c>
      <c r="N125" s="137" t="s">
        <v>43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150</v>
      </c>
      <c r="AT125" s="140" t="s">
        <v>145</v>
      </c>
      <c r="AU125" s="140" t="s">
        <v>88</v>
      </c>
      <c r="AY125" s="14" t="s">
        <v>143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4" t="s">
        <v>86</v>
      </c>
      <c r="BK125" s="141">
        <f>ROUND(I125*H125,2)</f>
        <v>0</v>
      </c>
      <c r="BL125" s="14" t="s">
        <v>150</v>
      </c>
      <c r="BM125" s="140" t="s">
        <v>352</v>
      </c>
    </row>
    <row r="126" spans="2:47" s="1" customFormat="1" ht="19.5">
      <c r="B126" s="29"/>
      <c r="D126" s="142" t="s">
        <v>152</v>
      </c>
      <c r="F126" s="143" t="s">
        <v>174</v>
      </c>
      <c r="I126" s="144"/>
      <c r="L126" s="29"/>
      <c r="M126" s="145"/>
      <c r="T126" s="53"/>
      <c r="AT126" s="14" t="s">
        <v>152</v>
      </c>
      <c r="AU126" s="14" t="s">
        <v>88</v>
      </c>
    </row>
    <row r="127" spans="2:51" s="12" customFormat="1" ht="11.25">
      <c r="B127" s="146"/>
      <c r="D127" s="142" t="s">
        <v>154</v>
      </c>
      <c r="E127" s="147" t="s">
        <v>1</v>
      </c>
      <c r="F127" s="148" t="s">
        <v>353</v>
      </c>
      <c r="H127" s="149">
        <v>21</v>
      </c>
      <c r="I127" s="150"/>
      <c r="L127" s="146"/>
      <c r="M127" s="151"/>
      <c r="T127" s="152"/>
      <c r="AT127" s="147" t="s">
        <v>154</v>
      </c>
      <c r="AU127" s="147" t="s">
        <v>88</v>
      </c>
      <c r="AV127" s="12" t="s">
        <v>88</v>
      </c>
      <c r="AW127" s="12" t="s">
        <v>34</v>
      </c>
      <c r="AX127" s="12" t="s">
        <v>86</v>
      </c>
      <c r="AY127" s="147" t="s">
        <v>143</v>
      </c>
    </row>
    <row r="128" spans="2:65" s="1" customFormat="1" ht="24.2" customHeight="1">
      <c r="B128" s="29"/>
      <c r="C128" s="129" t="s">
        <v>88</v>
      </c>
      <c r="D128" s="129" t="s">
        <v>145</v>
      </c>
      <c r="E128" s="130" t="s">
        <v>177</v>
      </c>
      <c r="F128" s="131" t="s">
        <v>178</v>
      </c>
      <c r="G128" s="132" t="s">
        <v>179</v>
      </c>
      <c r="H128" s="133">
        <v>1.5</v>
      </c>
      <c r="I128" s="134"/>
      <c r="J128" s="135">
        <f>ROUND(I128*H128,2)</f>
        <v>0</v>
      </c>
      <c r="K128" s="131" t="s">
        <v>149</v>
      </c>
      <c r="L128" s="29"/>
      <c r="M128" s="136" t="s">
        <v>1</v>
      </c>
      <c r="N128" s="137" t="s">
        <v>43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150</v>
      </c>
      <c r="AT128" s="140" t="s">
        <v>145</v>
      </c>
      <c r="AU128" s="140" t="s">
        <v>88</v>
      </c>
      <c r="AY128" s="14" t="s">
        <v>143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4" t="s">
        <v>86</v>
      </c>
      <c r="BK128" s="141">
        <f>ROUND(I128*H128,2)</f>
        <v>0</v>
      </c>
      <c r="BL128" s="14" t="s">
        <v>150</v>
      </c>
      <c r="BM128" s="140" t="s">
        <v>354</v>
      </c>
    </row>
    <row r="129" spans="2:47" s="1" customFormat="1" ht="19.5">
      <c r="B129" s="29"/>
      <c r="D129" s="142" t="s">
        <v>152</v>
      </c>
      <c r="F129" s="143" t="s">
        <v>181</v>
      </c>
      <c r="I129" s="144"/>
      <c r="L129" s="29"/>
      <c r="M129" s="145"/>
      <c r="T129" s="53"/>
      <c r="AT129" s="14" t="s">
        <v>152</v>
      </c>
      <c r="AU129" s="14" t="s">
        <v>88</v>
      </c>
    </row>
    <row r="130" spans="2:51" s="12" customFormat="1" ht="11.25">
      <c r="B130" s="146"/>
      <c r="D130" s="142" t="s">
        <v>154</v>
      </c>
      <c r="E130" s="147" t="s">
        <v>1</v>
      </c>
      <c r="F130" s="148" t="s">
        <v>355</v>
      </c>
      <c r="H130" s="149">
        <v>1.5</v>
      </c>
      <c r="I130" s="150"/>
      <c r="L130" s="146"/>
      <c r="M130" s="151"/>
      <c r="T130" s="152"/>
      <c r="AT130" s="147" t="s">
        <v>154</v>
      </c>
      <c r="AU130" s="147" t="s">
        <v>88</v>
      </c>
      <c r="AV130" s="12" t="s">
        <v>88</v>
      </c>
      <c r="AW130" s="12" t="s">
        <v>34</v>
      </c>
      <c r="AX130" s="12" t="s">
        <v>86</v>
      </c>
      <c r="AY130" s="147" t="s">
        <v>143</v>
      </c>
    </row>
    <row r="131" spans="2:65" s="1" customFormat="1" ht="33" customHeight="1">
      <c r="B131" s="29"/>
      <c r="C131" s="129" t="s">
        <v>160</v>
      </c>
      <c r="D131" s="129" t="s">
        <v>145</v>
      </c>
      <c r="E131" s="130" t="s">
        <v>184</v>
      </c>
      <c r="F131" s="131" t="s">
        <v>185</v>
      </c>
      <c r="G131" s="132" t="s">
        <v>179</v>
      </c>
      <c r="H131" s="133">
        <v>19.254</v>
      </c>
      <c r="I131" s="134"/>
      <c r="J131" s="135">
        <f>ROUND(I131*H131,2)</f>
        <v>0</v>
      </c>
      <c r="K131" s="131" t="s">
        <v>149</v>
      </c>
      <c r="L131" s="29"/>
      <c r="M131" s="136" t="s">
        <v>1</v>
      </c>
      <c r="N131" s="137" t="s">
        <v>43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150</v>
      </c>
      <c r="AT131" s="140" t="s">
        <v>145</v>
      </c>
      <c r="AU131" s="140" t="s">
        <v>88</v>
      </c>
      <c r="AY131" s="14" t="s">
        <v>143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4" t="s">
        <v>86</v>
      </c>
      <c r="BK131" s="141">
        <f>ROUND(I131*H131,2)</f>
        <v>0</v>
      </c>
      <c r="BL131" s="14" t="s">
        <v>150</v>
      </c>
      <c r="BM131" s="140" t="s">
        <v>356</v>
      </c>
    </row>
    <row r="132" spans="2:47" s="1" customFormat="1" ht="19.5">
      <c r="B132" s="29"/>
      <c r="D132" s="142" t="s">
        <v>152</v>
      </c>
      <c r="F132" s="143" t="s">
        <v>187</v>
      </c>
      <c r="I132" s="144"/>
      <c r="L132" s="29"/>
      <c r="M132" s="145"/>
      <c r="T132" s="53"/>
      <c r="AT132" s="14" t="s">
        <v>152</v>
      </c>
      <c r="AU132" s="14" t="s">
        <v>88</v>
      </c>
    </row>
    <row r="133" spans="2:51" s="12" customFormat="1" ht="11.25">
      <c r="B133" s="146"/>
      <c r="D133" s="142" t="s">
        <v>154</v>
      </c>
      <c r="E133" s="147" t="s">
        <v>1</v>
      </c>
      <c r="F133" s="148" t="s">
        <v>357</v>
      </c>
      <c r="H133" s="149">
        <v>19.254</v>
      </c>
      <c r="I133" s="150"/>
      <c r="L133" s="146"/>
      <c r="M133" s="151"/>
      <c r="T133" s="152"/>
      <c r="AT133" s="147" t="s">
        <v>154</v>
      </c>
      <c r="AU133" s="147" t="s">
        <v>88</v>
      </c>
      <c r="AV133" s="12" t="s">
        <v>88</v>
      </c>
      <c r="AW133" s="12" t="s">
        <v>34</v>
      </c>
      <c r="AX133" s="12" t="s">
        <v>86</v>
      </c>
      <c r="AY133" s="147" t="s">
        <v>143</v>
      </c>
    </row>
    <row r="134" spans="2:65" s="1" customFormat="1" ht="37.9" customHeight="1">
      <c r="B134" s="29"/>
      <c r="C134" s="129" t="s">
        <v>150</v>
      </c>
      <c r="D134" s="129" t="s">
        <v>145</v>
      </c>
      <c r="E134" s="130" t="s">
        <v>195</v>
      </c>
      <c r="F134" s="131" t="s">
        <v>196</v>
      </c>
      <c r="G134" s="132" t="s">
        <v>179</v>
      </c>
      <c r="H134" s="133">
        <v>19.254</v>
      </c>
      <c r="I134" s="134"/>
      <c r="J134" s="135">
        <f>ROUND(I134*H134,2)</f>
        <v>0</v>
      </c>
      <c r="K134" s="131" t="s">
        <v>149</v>
      </c>
      <c r="L134" s="29"/>
      <c r="M134" s="136" t="s">
        <v>1</v>
      </c>
      <c r="N134" s="137" t="s">
        <v>43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150</v>
      </c>
      <c r="AT134" s="140" t="s">
        <v>145</v>
      </c>
      <c r="AU134" s="140" t="s">
        <v>88</v>
      </c>
      <c r="AY134" s="14" t="s">
        <v>143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4" t="s">
        <v>86</v>
      </c>
      <c r="BK134" s="141">
        <f>ROUND(I134*H134,2)</f>
        <v>0</v>
      </c>
      <c r="BL134" s="14" t="s">
        <v>150</v>
      </c>
      <c r="BM134" s="140" t="s">
        <v>358</v>
      </c>
    </row>
    <row r="135" spans="2:47" s="1" customFormat="1" ht="39">
      <c r="B135" s="29"/>
      <c r="D135" s="142" t="s">
        <v>152</v>
      </c>
      <c r="F135" s="143" t="s">
        <v>198</v>
      </c>
      <c r="I135" s="144"/>
      <c r="L135" s="29"/>
      <c r="M135" s="145"/>
      <c r="T135" s="53"/>
      <c r="AT135" s="14" t="s">
        <v>152</v>
      </c>
      <c r="AU135" s="14" t="s">
        <v>88</v>
      </c>
    </row>
    <row r="136" spans="2:51" s="12" customFormat="1" ht="11.25">
      <c r="B136" s="146"/>
      <c r="D136" s="142" t="s">
        <v>154</v>
      </c>
      <c r="E136" s="147" t="s">
        <v>1</v>
      </c>
      <c r="F136" s="148" t="s">
        <v>357</v>
      </c>
      <c r="H136" s="149">
        <v>19.254</v>
      </c>
      <c r="I136" s="150"/>
      <c r="L136" s="146"/>
      <c r="M136" s="151"/>
      <c r="T136" s="152"/>
      <c r="AT136" s="147" t="s">
        <v>154</v>
      </c>
      <c r="AU136" s="147" t="s">
        <v>88</v>
      </c>
      <c r="AV136" s="12" t="s">
        <v>88</v>
      </c>
      <c r="AW136" s="12" t="s">
        <v>34</v>
      </c>
      <c r="AX136" s="12" t="s">
        <v>86</v>
      </c>
      <c r="AY136" s="147" t="s">
        <v>143</v>
      </c>
    </row>
    <row r="137" spans="2:65" s="1" customFormat="1" ht="37.9" customHeight="1">
      <c r="B137" s="29"/>
      <c r="C137" s="129" t="s">
        <v>169</v>
      </c>
      <c r="D137" s="129" t="s">
        <v>145</v>
      </c>
      <c r="E137" s="130" t="s">
        <v>200</v>
      </c>
      <c r="F137" s="131" t="s">
        <v>201</v>
      </c>
      <c r="G137" s="132" t="s">
        <v>179</v>
      </c>
      <c r="H137" s="133">
        <v>192.544</v>
      </c>
      <c r="I137" s="134"/>
      <c r="J137" s="135">
        <f>ROUND(I137*H137,2)</f>
        <v>0</v>
      </c>
      <c r="K137" s="131" t="s">
        <v>149</v>
      </c>
      <c r="L137" s="29"/>
      <c r="M137" s="136" t="s">
        <v>1</v>
      </c>
      <c r="N137" s="137" t="s">
        <v>43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150</v>
      </c>
      <c r="AT137" s="140" t="s">
        <v>145</v>
      </c>
      <c r="AU137" s="140" t="s">
        <v>88</v>
      </c>
      <c r="AY137" s="14" t="s">
        <v>143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86</v>
      </c>
      <c r="BK137" s="141">
        <f>ROUND(I137*H137,2)</f>
        <v>0</v>
      </c>
      <c r="BL137" s="14" t="s">
        <v>150</v>
      </c>
      <c r="BM137" s="140" t="s">
        <v>359</v>
      </c>
    </row>
    <row r="138" spans="2:47" s="1" customFormat="1" ht="48.75">
      <c r="B138" s="29"/>
      <c r="D138" s="142" t="s">
        <v>152</v>
      </c>
      <c r="F138" s="143" t="s">
        <v>203</v>
      </c>
      <c r="I138" s="144"/>
      <c r="L138" s="29"/>
      <c r="M138" s="145"/>
      <c r="T138" s="53"/>
      <c r="AT138" s="14" t="s">
        <v>152</v>
      </c>
      <c r="AU138" s="14" t="s">
        <v>88</v>
      </c>
    </row>
    <row r="139" spans="2:51" s="12" customFormat="1" ht="11.25">
      <c r="B139" s="146"/>
      <c r="D139" s="142" t="s">
        <v>154</v>
      </c>
      <c r="E139" s="147" t="s">
        <v>1</v>
      </c>
      <c r="F139" s="148" t="s">
        <v>360</v>
      </c>
      <c r="H139" s="149">
        <v>192.544</v>
      </c>
      <c r="I139" s="150"/>
      <c r="L139" s="146"/>
      <c r="M139" s="151"/>
      <c r="T139" s="152"/>
      <c r="AT139" s="147" t="s">
        <v>154</v>
      </c>
      <c r="AU139" s="147" t="s">
        <v>88</v>
      </c>
      <c r="AV139" s="12" t="s">
        <v>88</v>
      </c>
      <c r="AW139" s="12" t="s">
        <v>34</v>
      </c>
      <c r="AX139" s="12" t="s">
        <v>86</v>
      </c>
      <c r="AY139" s="147" t="s">
        <v>143</v>
      </c>
    </row>
    <row r="140" spans="2:65" s="1" customFormat="1" ht="24.2" customHeight="1">
      <c r="B140" s="29"/>
      <c r="C140" s="129" t="s">
        <v>176</v>
      </c>
      <c r="D140" s="129" t="s">
        <v>145</v>
      </c>
      <c r="E140" s="130" t="s">
        <v>190</v>
      </c>
      <c r="F140" s="131" t="s">
        <v>191</v>
      </c>
      <c r="G140" s="132" t="s">
        <v>179</v>
      </c>
      <c r="H140" s="133">
        <v>19.254</v>
      </c>
      <c r="I140" s="134"/>
      <c r="J140" s="135">
        <f>ROUND(I140*H140,2)</f>
        <v>0</v>
      </c>
      <c r="K140" s="131" t="s">
        <v>149</v>
      </c>
      <c r="L140" s="29"/>
      <c r="M140" s="136" t="s">
        <v>1</v>
      </c>
      <c r="N140" s="137" t="s">
        <v>43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150</v>
      </c>
      <c r="AT140" s="140" t="s">
        <v>145</v>
      </c>
      <c r="AU140" s="140" t="s">
        <v>88</v>
      </c>
      <c r="AY140" s="14" t="s">
        <v>143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86</v>
      </c>
      <c r="BK140" s="141">
        <f>ROUND(I140*H140,2)</f>
        <v>0</v>
      </c>
      <c r="BL140" s="14" t="s">
        <v>150</v>
      </c>
      <c r="BM140" s="140" t="s">
        <v>361</v>
      </c>
    </row>
    <row r="141" spans="2:47" s="1" customFormat="1" ht="29.25">
      <c r="B141" s="29"/>
      <c r="D141" s="142" t="s">
        <v>152</v>
      </c>
      <c r="F141" s="143" t="s">
        <v>193</v>
      </c>
      <c r="I141" s="144"/>
      <c r="L141" s="29"/>
      <c r="M141" s="145"/>
      <c r="T141" s="53"/>
      <c r="AT141" s="14" t="s">
        <v>152</v>
      </c>
      <c r="AU141" s="14" t="s">
        <v>88</v>
      </c>
    </row>
    <row r="142" spans="2:51" s="12" customFormat="1" ht="11.25">
      <c r="B142" s="146"/>
      <c r="D142" s="142" t="s">
        <v>154</v>
      </c>
      <c r="E142" s="147" t="s">
        <v>1</v>
      </c>
      <c r="F142" s="148" t="s">
        <v>357</v>
      </c>
      <c r="H142" s="149">
        <v>19.254</v>
      </c>
      <c r="I142" s="150"/>
      <c r="L142" s="146"/>
      <c r="M142" s="151"/>
      <c r="T142" s="152"/>
      <c r="AT142" s="147" t="s">
        <v>154</v>
      </c>
      <c r="AU142" s="147" t="s">
        <v>88</v>
      </c>
      <c r="AV142" s="12" t="s">
        <v>88</v>
      </c>
      <c r="AW142" s="12" t="s">
        <v>34</v>
      </c>
      <c r="AX142" s="12" t="s">
        <v>86</v>
      </c>
      <c r="AY142" s="147" t="s">
        <v>143</v>
      </c>
    </row>
    <row r="143" spans="2:65" s="1" customFormat="1" ht="24.2" customHeight="1">
      <c r="B143" s="29"/>
      <c r="C143" s="129" t="s">
        <v>183</v>
      </c>
      <c r="D143" s="129" t="s">
        <v>145</v>
      </c>
      <c r="E143" s="130" t="s">
        <v>206</v>
      </c>
      <c r="F143" s="131" t="s">
        <v>207</v>
      </c>
      <c r="G143" s="132" t="s">
        <v>179</v>
      </c>
      <c r="H143" s="133">
        <v>19.254</v>
      </c>
      <c r="I143" s="134"/>
      <c r="J143" s="135">
        <f>ROUND(I143*H143,2)</f>
        <v>0</v>
      </c>
      <c r="K143" s="131" t="s">
        <v>149</v>
      </c>
      <c r="L143" s="29"/>
      <c r="M143" s="136" t="s">
        <v>1</v>
      </c>
      <c r="N143" s="137" t="s">
        <v>43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150</v>
      </c>
      <c r="AT143" s="140" t="s">
        <v>145</v>
      </c>
      <c r="AU143" s="140" t="s">
        <v>88</v>
      </c>
      <c r="AY143" s="14" t="s">
        <v>143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4" t="s">
        <v>86</v>
      </c>
      <c r="BK143" s="141">
        <f>ROUND(I143*H143,2)</f>
        <v>0</v>
      </c>
      <c r="BL143" s="14" t="s">
        <v>150</v>
      </c>
      <c r="BM143" s="140" t="s">
        <v>362</v>
      </c>
    </row>
    <row r="144" spans="2:47" s="1" customFormat="1" ht="29.25">
      <c r="B144" s="29"/>
      <c r="D144" s="142" t="s">
        <v>152</v>
      </c>
      <c r="F144" s="143" t="s">
        <v>209</v>
      </c>
      <c r="I144" s="144"/>
      <c r="L144" s="29"/>
      <c r="M144" s="145"/>
      <c r="T144" s="53"/>
      <c r="AT144" s="14" t="s">
        <v>152</v>
      </c>
      <c r="AU144" s="14" t="s">
        <v>88</v>
      </c>
    </row>
    <row r="145" spans="2:51" s="12" customFormat="1" ht="11.25">
      <c r="B145" s="146"/>
      <c r="D145" s="142" t="s">
        <v>154</v>
      </c>
      <c r="E145" s="147" t="s">
        <v>1</v>
      </c>
      <c r="F145" s="148" t="s">
        <v>357</v>
      </c>
      <c r="H145" s="149">
        <v>19.254</v>
      </c>
      <c r="I145" s="150"/>
      <c r="L145" s="146"/>
      <c r="M145" s="151"/>
      <c r="T145" s="152"/>
      <c r="AT145" s="147" t="s">
        <v>154</v>
      </c>
      <c r="AU145" s="147" t="s">
        <v>88</v>
      </c>
      <c r="AV145" s="12" t="s">
        <v>88</v>
      </c>
      <c r="AW145" s="12" t="s">
        <v>34</v>
      </c>
      <c r="AX145" s="12" t="s">
        <v>86</v>
      </c>
      <c r="AY145" s="147" t="s">
        <v>143</v>
      </c>
    </row>
    <row r="146" spans="2:65" s="1" customFormat="1" ht="24.2" customHeight="1">
      <c r="B146" s="29"/>
      <c r="C146" s="129" t="s">
        <v>189</v>
      </c>
      <c r="D146" s="129" t="s">
        <v>145</v>
      </c>
      <c r="E146" s="130" t="s">
        <v>211</v>
      </c>
      <c r="F146" s="131" t="s">
        <v>212</v>
      </c>
      <c r="G146" s="132" t="s">
        <v>213</v>
      </c>
      <c r="H146" s="133">
        <v>34.658</v>
      </c>
      <c r="I146" s="134"/>
      <c r="J146" s="135">
        <f>ROUND(I146*H146,2)</f>
        <v>0</v>
      </c>
      <c r="K146" s="131" t="s">
        <v>149</v>
      </c>
      <c r="L146" s="29"/>
      <c r="M146" s="136" t="s">
        <v>1</v>
      </c>
      <c r="N146" s="137" t="s">
        <v>43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150</v>
      </c>
      <c r="AT146" s="140" t="s">
        <v>145</v>
      </c>
      <c r="AU146" s="140" t="s">
        <v>88</v>
      </c>
      <c r="AY146" s="14" t="s">
        <v>143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4" t="s">
        <v>86</v>
      </c>
      <c r="BK146" s="141">
        <f>ROUND(I146*H146,2)</f>
        <v>0</v>
      </c>
      <c r="BL146" s="14" t="s">
        <v>150</v>
      </c>
      <c r="BM146" s="140" t="s">
        <v>363</v>
      </c>
    </row>
    <row r="147" spans="2:47" s="1" customFormat="1" ht="29.25">
      <c r="B147" s="29"/>
      <c r="D147" s="142" t="s">
        <v>152</v>
      </c>
      <c r="F147" s="143" t="s">
        <v>215</v>
      </c>
      <c r="I147" s="144"/>
      <c r="L147" s="29"/>
      <c r="M147" s="145"/>
      <c r="T147" s="53"/>
      <c r="AT147" s="14" t="s">
        <v>152</v>
      </c>
      <c r="AU147" s="14" t="s">
        <v>88</v>
      </c>
    </row>
    <row r="148" spans="2:51" s="12" customFormat="1" ht="11.25">
      <c r="B148" s="146"/>
      <c r="D148" s="142" t="s">
        <v>154</v>
      </c>
      <c r="E148" s="147" t="s">
        <v>1</v>
      </c>
      <c r="F148" s="148" t="s">
        <v>364</v>
      </c>
      <c r="H148" s="149">
        <v>34.658</v>
      </c>
      <c r="I148" s="150"/>
      <c r="L148" s="146"/>
      <c r="M148" s="151"/>
      <c r="T148" s="152"/>
      <c r="AT148" s="147" t="s">
        <v>154</v>
      </c>
      <c r="AU148" s="147" t="s">
        <v>88</v>
      </c>
      <c r="AV148" s="12" t="s">
        <v>88</v>
      </c>
      <c r="AW148" s="12" t="s">
        <v>34</v>
      </c>
      <c r="AX148" s="12" t="s">
        <v>86</v>
      </c>
      <c r="AY148" s="147" t="s">
        <v>143</v>
      </c>
    </row>
    <row r="149" spans="2:65" s="1" customFormat="1" ht="24.2" customHeight="1">
      <c r="B149" s="29"/>
      <c r="C149" s="129" t="s">
        <v>194</v>
      </c>
      <c r="D149" s="129" t="s">
        <v>145</v>
      </c>
      <c r="E149" s="130" t="s">
        <v>218</v>
      </c>
      <c r="F149" s="131" t="s">
        <v>219</v>
      </c>
      <c r="G149" s="132" t="s">
        <v>172</v>
      </c>
      <c r="H149" s="133">
        <v>21</v>
      </c>
      <c r="I149" s="134"/>
      <c r="J149" s="135">
        <f>ROUND(I149*H149,2)</f>
        <v>0</v>
      </c>
      <c r="K149" s="131" t="s">
        <v>149</v>
      </c>
      <c r="L149" s="29"/>
      <c r="M149" s="136" t="s">
        <v>1</v>
      </c>
      <c r="N149" s="137" t="s">
        <v>43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150</v>
      </c>
      <c r="AT149" s="140" t="s">
        <v>145</v>
      </c>
      <c r="AU149" s="140" t="s">
        <v>88</v>
      </c>
      <c r="AY149" s="14" t="s">
        <v>143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4" t="s">
        <v>86</v>
      </c>
      <c r="BK149" s="141">
        <f>ROUND(I149*H149,2)</f>
        <v>0</v>
      </c>
      <c r="BL149" s="14" t="s">
        <v>150</v>
      </c>
      <c r="BM149" s="140" t="s">
        <v>365</v>
      </c>
    </row>
    <row r="150" spans="2:47" s="1" customFormat="1" ht="19.5">
      <c r="B150" s="29"/>
      <c r="D150" s="142" t="s">
        <v>152</v>
      </c>
      <c r="F150" s="143" t="s">
        <v>221</v>
      </c>
      <c r="I150" s="144"/>
      <c r="L150" s="29"/>
      <c r="M150" s="145"/>
      <c r="T150" s="53"/>
      <c r="AT150" s="14" t="s">
        <v>152</v>
      </c>
      <c r="AU150" s="14" t="s">
        <v>88</v>
      </c>
    </row>
    <row r="151" spans="2:51" s="12" customFormat="1" ht="11.25">
      <c r="B151" s="146"/>
      <c r="D151" s="142" t="s">
        <v>154</v>
      </c>
      <c r="E151" s="147" t="s">
        <v>1</v>
      </c>
      <c r="F151" s="148" t="s">
        <v>366</v>
      </c>
      <c r="H151" s="149">
        <v>21</v>
      </c>
      <c r="I151" s="150"/>
      <c r="L151" s="146"/>
      <c r="M151" s="151"/>
      <c r="T151" s="152"/>
      <c r="AT151" s="147" t="s">
        <v>154</v>
      </c>
      <c r="AU151" s="147" t="s">
        <v>88</v>
      </c>
      <c r="AV151" s="12" t="s">
        <v>88</v>
      </c>
      <c r="AW151" s="12" t="s">
        <v>34</v>
      </c>
      <c r="AX151" s="12" t="s">
        <v>86</v>
      </c>
      <c r="AY151" s="147" t="s">
        <v>143</v>
      </c>
    </row>
    <row r="152" spans="2:65" s="1" customFormat="1" ht="24.2" customHeight="1">
      <c r="B152" s="29"/>
      <c r="C152" s="129" t="s">
        <v>199</v>
      </c>
      <c r="D152" s="129" t="s">
        <v>145</v>
      </c>
      <c r="E152" s="130" t="s">
        <v>224</v>
      </c>
      <c r="F152" s="131" t="s">
        <v>225</v>
      </c>
      <c r="G152" s="132" t="s">
        <v>172</v>
      </c>
      <c r="H152" s="133">
        <v>21</v>
      </c>
      <c r="I152" s="134"/>
      <c r="J152" s="135">
        <f>ROUND(I152*H152,2)</f>
        <v>0</v>
      </c>
      <c r="K152" s="131" t="s">
        <v>149</v>
      </c>
      <c r="L152" s="29"/>
      <c r="M152" s="136" t="s">
        <v>1</v>
      </c>
      <c r="N152" s="137" t="s">
        <v>43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150</v>
      </c>
      <c r="AT152" s="140" t="s">
        <v>145</v>
      </c>
      <c r="AU152" s="140" t="s">
        <v>88</v>
      </c>
      <c r="AY152" s="14" t="s">
        <v>143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86</v>
      </c>
      <c r="BK152" s="141">
        <f>ROUND(I152*H152,2)</f>
        <v>0</v>
      </c>
      <c r="BL152" s="14" t="s">
        <v>150</v>
      </c>
      <c r="BM152" s="140" t="s">
        <v>367</v>
      </c>
    </row>
    <row r="153" spans="2:47" s="1" customFormat="1" ht="19.5">
      <c r="B153" s="29"/>
      <c r="D153" s="142" t="s">
        <v>152</v>
      </c>
      <c r="F153" s="143" t="s">
        <v>227</v>
      </c>
      <c r="I153" s="144"/>
      <c r="L153" s="29"/>
      <c r="M153" s="145"/>
      <c r="T153" s="53"/>
      <c r="AT153" s="14" t="s">
        <v>152</v>
      </c>
      <c r="AU153" s="14" t="s">
        <v>88</v>
      </c>
    </row>
    <row r="154" spans="2:51" s="12" customFormat="1" ht="11.25">
      <c r="B154" s="146"/>
      <c r="D154" s="142" t="s">
        <v>154</v>
      </c>
      <c r="E154" s="147" t="s">
        <v>1</v>
      </c>
      <c r="F154" s="148" t="s">
        <v>368</v>
      </c>
      <c r="H154" s="149">
        <v>21</v>
      </c>
      <c r="I154" s="150"/>
      <c r="L154" s="146"/>
      <c r="M154" s="151"/>
      <c r="T154" s="152"/>
      <c r="AT154" s="147" t="s">
        <v>154</v>
      </c>
      <c r="AU154" s="147" t="s">
        <v>88</v>
      </c>
      <c r="AV154" s="12" t="s">
        <v>88</v>
      </c>
      <c r="AW154" s="12" t="s">
        <v>34</v>
      </c>
      <c r="AX154" s="12" t="s">
        <v>86</v>
      </c>
      <c r="AY154" s="147" t="s">
        <v>143</v>
      </c>
    </row>
    <row r="155" spans="2:65" s="1" customFormat="1" ht="16.5" customHeight="1">
      <c r="B155" s="29"/>
      <c r="C155" s="153" t="s">
        <v>205</v>
      </c>
      <c r="D155" s="153" t="s">
        <v>228</v>
      </c>
      <c r="E155" s="154" t="s">
        <v>229</v>
      </c>
      <c r="F155" s="155" t="s">
        <v>230</v>
      </c>
      <c r="G155" s="156" t="s">
        <v>231</v>
      </c>
      <c r="H155" s="157">
        <v>0.21</v>
      </c>
      <c r="I155" s="158"/>
      <c r="J155" s="159">
        <f>ROUND(I155*H155,2)</f>
        <v>0</v>
      </c>
      <c r="K155" s="155" t="s">
        <v>149</v>
      </c>
      <c r="L155" s="160"/>
      <c r="M155" s="161" t="s">
        <v>1</v>
      </c>
      <c r="N155" s="162" t="s">
        <v>43</v>
      </c>
      <c r="P155" s="138">
        <f>O155*H155</f>
        <v>0</v>
      </c>
      <c r="Q155" s="138">
        <v>0.001</v>
      </c>
      <c r="R155" s="138">
        <f>Q155*H155</f>
        <v>0.00021</v>
      </c>
      <c r="S155" s="138">
        <v>0</v>
      </c>
      <c r="T155" s="139">
        <f>S155*H155</f>
        <v>0</v>
      </c>
      <c r="AR155" s="140" t="s">
        <v>189</v>
      </c>
      <c r="AT155" s="140" t="s">
        <v>228</v>
      </c>
      <c r="AU155" s="140" t="s">
        <v>88</v>
      </c>
      <c r="AY155" s="14" t="s">
        <v>143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4" t="s">
        <v>86</v>
      </c>
      <c r="BK155" s="141">
        <f>ROUND(I155*H155,2)</f>
        <v>0</v>
      </c>
      <c r="BL155" s="14" t="s">
        <v>150</v>
      </c>
      <c r="BM155" s="140" t="s">
        <v>369</v>
      </c>
    </row>
    <row r="156" spans="2:47" s="1" customFormat="1" ht="11.25">
      <c r="B156" s="29"/>
      <c r="D156" s="142" t="s">
        <v>152</v>
      </c>
      <c r="F156" s="143" t="s">
        <v>230</v>
      </c>
      <c r="I156" s="144"/>
      <c r="L156" s="29"/>
      <c r="M156" s="145"/>
      <c r="T156" s="53"/>
      <c r="AT156" s="14" t="s">
        <v>152</v>
      </c>
      <c r="AU156" s="14" t="s">
        <v>88</v>
      </c>
    </row>
    <row r="157" spans="2:51" s="12" customFormat="1" ht="11.25">
      <c r="B157" s="146"/>
      <c r="D157" s="142" t="s">
        <v>154</v>
      </c>
      <c r="E157" s="147" t="s">
        <v>1</v>
      </c>
      <c r="F157" s="148" t="s">
        <v>370</v>
      </c>
      <c r="H157" s="149">
        <v>10.5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34</v>
      </c>
      <c r="AX157" s="12" t="s">
        <v>86</v>
      </c>
      <c r="AY157" s="147" t="s">
        <v>143</v>
      </c>
    </row>
    <row r="158" spans="2:51" s="12" customFormat="1" ht="11.25">
      <c r="B158" s="146"/>
      <c r="D158" s="142" t="s">
        <v>154</v>
      </c>
      <c r="F158" s="148" t="s">
        <v>371</v>
      </c>
      <c r="H158" s="149">
        <v>0.21</v>
      </c>
      <c r="I158" s="150"/>
      <c r="L158" s="146"/>
      <c r="M158" s="151"/>
      <c r="T158" s="152"/>
      <c r="AT158" s="147" t="s">
        <v>154</v>
      </c>
      <c r="AU158" s="147" t="s">
        <v>88</v>
      </c>
      <c r="AV158" s="12" t="s">
        <v>88</v>
      </c>
      <c r="AW158" s="12" t="s">
        <v>4</v>
      </c>
      <c r="AX158" s="12" t="s">
        <v>86</v>
      </c>
      <c r="AY158" s="147" t="s">
        <v>143</v>
      </c>
    </row>
    <row r="159" spans="2:65" s="1" customFormat="1" ht="16.5" customHeight="1">
      <c r="B159" s="29"/>
      <c r="C159" s="129" t="s">
        <v>210</v>
      </c>
      <c r="D159" s="129" t="s">
        <v>145</v>
      </c>
      <c r="E159" s="130" t="s">
        <v>235</v>
      </c>
      <c r="F159" s="131" t="s">
        <v>236</v>
      </c>
      <c r="G159" s="132" t="s">
        <v>148</v>
      </c>
      <c r="H159" s="133">
        <v>4</v>
      </c>
      <c r="I159" s="134"/>
      <c r="J159" s="135">
        <f>ROUND(I159*H159,2)</f>
        <v>0</v>
      </c>
      <c r="K159" s="131" t="s">
        <v>1</v>
      </c>
      <c r="L159" s="29"/>
      <c r="M159" s="136" t="s">
        <v>1</v>
      </c>
      <c r="N159" s="137" t="s">
        <v>43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150</v>
      </c>
      <c r="AT159" s="140" t="s">
        <v>145</v>
      </c>
      <c r="AU159" s="140" t="s">
        <v>88</v>
      </c>
      <c r="AY159" s="14" t="s">
        <v>143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4" t="s">
        <v>86</v>
      </c>
      <c r="BK159" s="141">
        <f>ROUND(I159*H159,2)</f>
        <v>0</v>
      </c>
      <c r="BL159" s="14" t="s">
        <v>150</v>
      </c>
      <c r="BM159" s="140" t="s">
        <v>372</v>
      </c>
    </row>
    <row r="160" spans="2:47" s="1" customFormat="1" ht="19.5">
      <c r="B160" s="29"/>
      <c r="D160" s="142" t="s">
        <v>152</v>
      </c>
      <c r="F160" s="143" t="s">
        <v>168</v>
      </c>
      <c r="I160" s="144"/>
      <c r="L160" s="29"/>
      <c r="M160" s="145"/>
      <c r="T160" s="53"/>
      <c r="AT160" s="14" t="s">
        <v>152</v>
      </c>
      <c r="AU160" s="14" t="s">
        <v>88</v>
      </c>
    </row>
    <row r="161" spans="2:51" s="12" customFormat="1" ht="11.25">
      <c r="B161" s="146"/>
      <c r="D161" s="142" t="s">
        <v>154</v>
      </c>
      <c r="E161" s="147" t="s">
        <v>1</v>
      </c>
      <c r="F161" s="148" t="s">
        <v>373</v>
      </c>
      <c r="H161" s="149">
        <v>4</v>
      </c>
      <c r="I161" s="150"/>
      <c r="L161" s="146"/>
      <c r="M161" s="151"/>
      <c r="T161" s="152"/>
      <c r="AT161" s="147" t="s">
        <v>154</v>
      </c>
      <c r="AU161" s="147" t="s">
        <v>88</v>
      </c>
      <c r="AV161" s="12" t="s">
        <v>88</v>
      </c>
      <c r="AW161" s="12" t="s">
        <v>34</v>
      </c>
      <c r="AX161" s="12" t="s">
        <v>86</v>
      </c>
      <c r="AY161" s="147" t="s">
        <v>143</v>
      </c>
    </row>
    <row r="162" spans="2:65" s="1" customFormat="1" ht="37.9" customHeight="1">
      <c r="B162" s="29"/>
      <c r="C162" s="129" t="s">
        <v>217</v>
      </c>
      <c r="D162" s="129" t="s">
        <v>145</v>
      </c>
      <c r="E162" s="130" t="s">
        <v>239</v>
      </c>
      <c r="F162" s="131" t="s">
        <v>240</v>
      </c>
      <c r="G162" s="132" t="s">
        <v>148</v>
      </c>
      <c r="H162" s="133">
        <v>4</v>
      </c>
      <c r="I162" s="134"/>
      <c r="J162" s="135">
        <f>ROUND(I162*H162,2)</f>
        <v>0</v>
      </c>
      <c r="K162" s="131" t="s">
        <v>1</v>
      </c>
      <c r="L162" s="29"/>
      <c r="M162" s="136" t="s">
        <v>1</v>
      </c>
      <c r="N162" s="137" t="s">
        <v>43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150</v>
      </c>
      <c r="AT162" s="140" t="s">
        <v>145</v>
      </c>
      <c r="AU162" s="140" t="s">
        <v>88</v>
      </c>
      <c r="AY162" s="14" t="s">
        <v>143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4" t="s">
        <v>86</v>
      </c>
      <c r="BK162" s="141">
        <f>ROUND(I162*H162,2)</f>
        <v>0</v>
      </c>
      <c r="BL162" s="14" t="s">
        <v>150</v>
      </c>
      <c r="BM162" s="140" t="s">
        <v>374</v>
      </c>
    </row>
    <row r="163" spans="2:47" s="1" customFormat="1" ht="29.25">
      <c r="B163" s="29"/>
      <c r="D163" s="142" t="s">
        <v>152</v>
      </c>
      <c r="F163" s="143" t="s">
        <v>240</v>
      </c>
      <c r="I163" s="144"/>
      <c r="L163" s="29"/>
      <c r="M163" s="145"/>
      <c r="T163" s="53"/>
      <c r="AT163" s="14" t="s">
        <v>152</v>
      </c>
      <c r="AU163" s="14" t="s">
        <v>88</v>
      </c>
    </row>
    <row r="164" spans="2:51" s="12" customFormat="1" ht="11.25">
      <c r="B164" s="146"/>
      <c r="D164" s="142" t="s">
        <v>154</v>
      </c>
      <c r="E164" s="147" t="s">
        <v>1</v>
      </c>
      <c r="F164" s="148" t="s">
        <v>373</v>
      </c>
      <c r="H164" s="149">
        <v>4</v>
      </c>
      <c r="I164" s="150"/>
      <c r="L164" s="146"/>
      <c r="M164" s="151"/>
      <c r="T164" s="152"/>
      <c r="AT164" s="147" t="s">
        <v>154</v>
      </c>
      <c r="AU164" s="147" t="s">
        <v>88</v>
      </c>
      <c r="AV164" s="12" t="s">
        <v>88</v>
      </c>
      <c r="AW164" s="12" t="s">
        <v>34</v>
      </c>
      <c r="AX164" s="12" t="s">
        <v>86</v>
      </c>
      <c r="AY164" s="147" t="s">
        <v>143</v>
      </c>
    </row>
    <row r="165" spans="2:63" s="11" customFormat="1" ht="22.9" customHeight="1">
      <c r="B165" s="117"/>
      <c r="D165" s="118" t="s">
        <v>77</v>
      </c>
      <c r="E165" s="127" t="s">
        <v>169</v>
      </c>
      <c r="F165" s="127" t="s">
        <v>242</v>
      </c>
      <c r="I165" s="120"/>
      <c r="J165" s="128">
        <f>BK165</f>
        <v>0</v>
      </c>
      <c r="L165" s="117"/>
      <c r="M165" s="122"/>
      <c r="P165" s="123">
        <f>SUM(P166:P175)</f>
        <v>0</v>
      </c>
      <c r="R165" s="123">
        <f>SUM(R166:R175)</f>
        <v>9.009904319999999</v>
      </c>
      <c r="T165" s="124">
        <f>SUM(T166:T175)</f>
        <v>0</v>
      </c>
      <c r="AR165" s="118" t="s">
        <v>86</v>
      </c>
      <c r="AT165" s="125" t="s">
        <v>77</v>
      </c>
      <c r="AU165" s="125" t="s">
        <v>86</v>
      </c>
      <c r="AY165" s="118" t="s">
        <v>143</v>
      </c>
      <c r="BK165" s="126">
        <f>SUM(BK166:BK175)</f>
        <v>0</v>
      </c>
    </row>
    <row r="166" spans="2:65" s="1" customFormat="1" ht="21.75" customHeight="1">
      <c r="B166" s="29"/>
      <c r="C166" s="129" t="s">
        <v>223</v>
      </c>
      <c r="D166" s="129" t="s">
        <v>145</v>
      </c>
      <c r="E166" s="130" t="s">
        <v>244</v>
      </c>
      <c r="F166" s="131" t="s">
        <v>245</v>
      </c>
      <c r="G166" s="132" t="s">
        <v>172</v>
      </c>
      <c r="H166" s="133">
        <v>9.856</v>
      </c>
      <c r="I166" s="134"/>
      <c r="J166" s="135">
        <f>ROUND(I166*H166,2)</f>
        <v>0</v>
      </c>
      <c r="K166" s="131" t="s">
        <v>149</v>
      </c>
      <c r="L166" s="29"/>
      <c r="M166" s="136" t="s">
        <v>1</v>
      </c>
      <c r="N166" s="137" t="s">
        <v>43</v>
      </c>
      <c r="P166" s="138">
        <f>O166*H166</f>
        <v>0</v>
      </c>
      <c r="Q166" s="138">
        <v>0.69</v>
      </c>
      <c r="R166" s="138">
        <f>Q166*H166</f>
        <v>6.80064</v>
      </c>
      <c r="S166" s="138">
        <v>0</v>
      </c>
      <c r="T166" s="139">
        <f>S166*H166</f>
        <v>0</v>
      </c>
      <c r="AR166" s="140" t="s">
        <v>150</v>
      </c>
      <c r="AT166" s="140" t="s">
        <v>145</v>
      </c>
      <c r="AU166" s="140" t="s">
        <v>88</v>
      </c>
      <c r="AY166" s="14" t="s">
        <v>143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4" t="s">
        <v>86</v>
      </c>
      <c r="BK166" s="141">
        <f>ROUND(I166*H166,2)</f>
        <v>0</v>
      </c>
      <c r="BL166" s="14" t="s">
        <v>150</v>
      </c>
      <c r="BM166" s="140" t="s">
        <v>375</v>
      </c>
    </row>
    <row r="167" spans="2:47" s="1" customFormat="1" ht="19.5">
      <c r="B167" s="29"/>
      <c r="D167" s="142" t="s">
        <v>152</v>
      </c>
      <c r="F167" s="143" t="s">
        <v>247</v>
      </c>
      <c r="I167" s="144"/>
      <c r="L167" s="29"/>
      <c r="M167" s="145"/>
      <c r="T167" s="53"/>
      <c r="AT167" s="14" t="s">
        <v>152</v>
      </c>
      <c r="AU167" s="14" t="s">
        <v>88</v>
      </c>
    </row>
    <row r="168" spans="2:51" s="12" customFormat="1" ht="11.25">
      <c r="B168" s="146"/>
      <c r="D168" s="142" t="s">
        <v>154</v>
      </c>
      <c r="E168" s="147" t="s">
        <v>1</v>
      </c>
      <c r="F168" s="148" t="s">
        <v>376</v>
      </c>
      <c r="H168" s="149">
        <v>9.856</v>
      </c>
      <c r="I168" s="150"/>
      <c r="L168" s="146"/>
      <c r="M168" s="151"/>
      <c r="T168" s="152"/>
      <c r="AT168" s="147" t="s">
        <v>154</v>
      </c>
      <c r="AU168" s="147" t="s">
        <v>88</v>
      </c>
      <c r="AV168" s="12" t="s">
        <v>88</v>
      </c>
      <c r="AW168" s="12" t="s">
        <v>34</v>
      </c>
      <c r="AX168" s="12" t="s">
        <v>86</v>
      </c>
      <c r="AY168" s="147" t="s">
        <v>143</v>
      </c>
    </row>
    <row r="169" spans="2:65" s="1" customFormat="1" ht="24.2" customHeight="1">
      <c r="B169" s="29"/>
      <c r="C169" s="129" t="s">
        <v>8</v>
      </c>
      <c r="D169" s="129" t="s">
        <v>145</v>
      </c>
      <c r="E169" s="130" t="s">
        <v>250</v>
      </c>
      <c r="F169" s="131" t="s">
        <v>251</v>
      </c>
      <c r="G169" s="132" t="s">
        <v>172</v>
      </c>
      <c r="H169" s="133">
        <v>9.856</v>
      </c>
      <c r="I169" s="134"/>
      <c r="J169" s="135">
        <f>ROUND(I169*H169,2)</f>
        <v>0</v>
      </c>
      <c r="K169" s="131" t="s">
        <v>149</v>
      </c>
      <c r="L169" s="29"/>
      <c r="M169" s="136" t="s">
        <v>1</v>
      </c>
      <c r="N169" s="137" t="s">
        <v>43</v>
      </c>
      <c r="P169" s="138">
        <f>O169*H169</f>
        <v>0</v>
      </c>
      <c r="Q169" s="138">
        <v>0.08922</v>
      </c>
      <c r="R169" s="138">
        <f>Q169*H169</f>
        <v>0.87935232</v>
      </c>
      <c r="S169" s="138">
        <v>0</v>
      </c>
      <c r="T169" s="139">
        <f>S169*H169</f>
        <v>0</v>
      </c>
      <c r="AR169" s="140" t="s">
        <v>150</v>
      </c>
      <c r="AT169" s="140" t="s">
        <v>145</v>
      </c>
      <c r="AU169" s="140" t="s">
        <v>88</v>
      </c>
      <c r="AY169" s="14" t="s">
        <v>143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4" t="s">
        <v>86</v>
      </c>
      <c r="BK169" s="141">
        <f>ROUND(I169*H169,2)</f>
        <v>0</v>
      </c>
      <c r="BL169" s="14" t="s">
        <v>150</v>
      </c>
      <c r="BM169" s="140" t="s">
        <v>377</v>
      </c>
    </row>
    <row r="170" spans="2:47" s="1" customFormat="1" ht="48.75">
      <c r="B170" s="29"/>
      <c r="D170" s="142" t="s">
        <v>152</v>
      </c>
      <c r="F170" s="143" t="s">
        <v>253</v>
      </c>
      <c r="I170" s="144"/>
      <c r="L170" s="29"/>
      <c r="M170" s="145"/>
      <c r="T170" s="53"/>
      <c r="AT170" s="14" t="s">
        <v>152</v>
      </c>
      <c r="AU170" s="14" t="s">
        <v>88</v>
      </c>
    </row>
    <row r="171" spans="2:51" s="12" customFormat="1" ht="11.25">
      <c r="B171" s="146"/>
      <c r="D171" s="142" t="s">
        <v>154</v>
      </c>
      <c r="E171" s="147" t="s">
        <v>1</v>
      </c>
      <c r="F171" s="148" t="s">
        <v>376</v>
      </c>
      <c r="H171" s="149">
        <v>9.856</v>
      </c>
      <c r="I171" s="150"/>
      <c r="L171" s="146"/>
      <c r="M171" s="151"/>
      <c r="T171" s="152"/>
      <c r="AT171" s="147" t="s">
        <v>154</v>
      </c>
      <c r="AU171" s="147" t="s">
        <v>88</v>
      </c>
      <c r="AV171" s="12" t="s">
        <v>88</v>
      </c>
      <c r="AW171" s="12" t="s">
        <v>34</v>
      </c>
      <c r="AX171" s="12" t="s">
        <v>86</v>
      </c>
      <c r="AY171" s="147" t="s">
        <v>143</v>
      </c>
    </row>
    <row r="172" spans="2:65" s="1" customFormat="1" ht="21.75" customHeight="1">
      <c r="B172" s="29"/>
      <c r="C172" s="153" t="s">
        <v>234</v>
      </c>
      <c r="D172" s="153" t="s">
        <v>228</v>
      </c>
      <c r="E172" s="154" t="s">
        <v>254</v>
      </c>
      <c r="F172" s="155" t="s">
        <v>255</v>
      </c>
      <c r="G172" s="156" t="s">
        <v>172</v>
      </c>
      <c r="H172" s="157">
        <v>10.152</v>
      </c>
      <c r="I172" s="158"/>
      <c r="J172" s="159">
        <f>ROUND(I172*H172,2)</f>
        <v>0</v>
      </c>
      <c r="K172" s="155" t="s">
        <v>149</v>
      </c>
      <c r="L172" s="160"/>
      <c r="M172" s="161" t="s">
        <v>1</v>
      </c>
      <c r="N172" s="162" t="s">
        <v>43</v>
      </c>
      <c r="P172" s="138">
        <f>O172*H172</f>
        <v>0</v>
      </c>
      <c r="Q172" s="138">
        <v>0.131</v>
      </c>
      <c r="R172" s="138">
        <f>Q172*H172</f>
        <v>1.329912</v>
      </c>
      <c r="S172" s="138">
        <v>0</v>
      </c>
      <c r="T172" s="139">
        <f>S172*H172</f>
        <v>0</v>
      </c>
      <c r="AR172" s="140" t="s">
        <v>189</v>
      </c>
      <c r="AT172" s="140" t="s">
        <v>228</v>
      </c>
      <c r="AU172" s="140" t="s">
        <v>88</v>
      </c>
      <c r="AY172" s="14" t="s">
        <v>143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4" t="s">
        <v>86</v>
      </c>
      <c r="BK172" s="141">
        <f>ROUND(I172*H172,2)</f>
        <v>0</v>
      </c>
      <c r="BL172" s="14" t="s">
        <v>150</v>
      </c>
      <c r="BM172" s="140" t="s">
        <v>378</v>
      </c>
    </row>
    <row r="173" spans="2:47" s="1" customFormat="1" ht="11.25">
      <c r="B173" s="29"/>
      <c r="D173" s="142" t="s">
        <v>152</v>
      </c>
      <c r="F173" s="143" t="s">
        <v>255</v>
      </c>
      <c r="I173" s="144"/>
      <c r="L173" s="29"/>
      <c r="M173" s="145"/>
      <c r="T173" s="53"/>
      <c r="AT173" s="14" t="s">
        <v>152</v>
      </c>
      <c r="AU173" s="14" t="s">
        <v>88</v>
      </c>
    </row>
    <row r="174" spans="2:51" s="12" customFormat="1" ht="11.25">
      <c r="B174" s="146"/>
      <c r="D174" s="142" t="s">
        <v>154</v>
      </c>
      <c r="E174" s="147" t="s">
        <v>1</v>
      </c>
      <c r="F174" s="148" t="s">
        <v>376</v>
      </c>
      <c r="H174" s="149">
        <v>9.856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34</v>
      </c>
      <c r="AX174" s="12" t="s">
        <v>86</v>
      </c>
      <c r="AY174" s="147" t="s">
        <v>143</v>
      </c>
    </row>
    <row r="175" spans="2:51" s="12" customFormat="1" ht="11.25">
      <c r="B175" s="146"/>
      <c r="D175" s="142" t="s">
        <v>154</v>
      </c>
      <c r="F175" s="148" t="s">
        <v>379</v>
      </c>
      <c r="H175" s="149">
        <v>10.152</v>
      </c>
      <c r="I175" s="150"/>
      <c r="L175" s="146"/>
      <c r="M175" s="151"/>
      <c r="T175" s="152"/>
      <c r="AT175" s="147" t="s">
        <v>154</v>
      </c>
      <c r="AU175" s="147" t="s">
        <v>88</v>
      </c>
      <c r="AV175" s="12" t="s">
        <v>88</v>
      </c>
      <c r="AW175" s="12" t="s">
        <v>4</v>
      </c>
      <c r="AX175" s="12" t="s">
        <v>86</v>
      </c>
      <c r="AY175" s="147" t="s">
        <v>143</v>
      </c>
    </row>
    <row r="176" spans="2:63" s="11" customFormat="1" ht="22.9" customHeight="1">
      <c r="B176" s="117"/>
      <c r="D176" s="118" t="s">
        <v>77</v>
      </c>
      <c r="E176" s="127" t="s">
        <v>194</v>
      </c>
      <c r="F176" s="127" t="s">
        <v>258</v>
      </c>
      <c r="I176" s="120"/>
      <c r="J176" s="128">
        <f>BK176</f>
        <v>0</v>
      </c>
      <c r="L176" s="117"/>
      <c r="M176" s="122"/>
      <c r="P176" s="123">
        <f>SUM(P177:P195)</f>
        <v>0</v>
      </c>
      <c r="R176" s="123">
        <f>SUM(R177:R195)</f>
        <v>11.935631999999998</v>
      </c>
      <c r="T176" s="124">
        <f>SUM(T177:T195)</f>
        <v>9.745750000000001</v>
      </c>
      <c r="AR176" s="118" t="s">
        <v>86</v>
      </c>
      <c r="AT176" s="125" t="s">
        <v>77</v>
      </c>
      <c r="AU176" s="125" t="s">
        <v>86</v>
      </c>
      <c r="AY176" s="118" t="s">
        <v>143</v>
      </c>
      <c r="BK176" s="126">
        <f>SUM(BK177:BK195)</f>
        <v>0</v>
      </c>
    </row>
    <row r="177" spans="2:65" s="1" customFormat="1" ht="33" customHeight="1">
      <c r="B177" s="29"/>
      <c r="C177" s="129" t="s">
        <v>238</v>
      </c>
      <c r="D177" s="129" t="s">
        <v>145</v>
      </c>
      <c r="E177" s="130" t="s">
        <v>259</v>
      </c>
      <c r="F177" s="131" t="s">
        <v>260</v>
      </c>
      <c r="G177" s="132" t="s">
        <v>261</v>
      </c>
      <c r="H177" s="133">
        <v>11.6</v>
      </c>
      <c r="I177" s="134"/>
      <c r="J177" s="135">
        <f>ROUND(I177*H177,2)</f>
        <v>0</v>
      </c>
      <c r="K177" s="131" t="s">
        <v>149</v>
      </c>
      <c r="L177" s="29"/>
      <c r="M177" s="136" t="s">
        <v>1</v>
      </c>
      <c r="N177" s="137" t="s">
        <v>43</v>
      </c>
      <c r="P177" s="138">
        <f>O177*H177</f>
        <v>0</v>
      </c>
      <c r="Q177" s="138">
        <v>0.1295</v>
      </c>
      <c r="R177" s="138">
        <f>Q177*H177</f>
        <v>1.5022</v>
      </c>
      <c r="S177" s="138">
        <v>0</v>
      </c>
      <c r="T177" s="139">
        <f>S177*H177</f>
        <v>0</v>
      </c>
      <c r="AR177" s="140" t="s">
        <v>150</v>
      </c>
      <c r="AT177" s="140" t="s">
        <v>145</v>
      </c>
      <c r="AU177" s="140" t="s">
        <v>88</v>
      </c>
      <c r="AY177" s="14" t="s">
        <v>143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4" t="s">
        <v>86</v>
      </c>
      <c r="BK177" s="141">
        <f>ROUND(I177*H177,2)</f>
        <v>0</v>
      </c>
      <c r="BL177" s="14" t="s">
        <v>150</v>
      </c>
      <c r="BM177" s="140" t="s">
        <v>380</v>
      </c>
    </row>
    <row r="178" spans="2:47" s="1" customFormat="1" ht="29.25">
      <c r="B178" s="29"/>
      <c r="D178" s="142" t="s">
        <v>152</v>
      </c>
      <c r="F178" s="143" t="s">
        <v>263</v>
      </c>
      <c r="I178" s="144"/>
      <c r="L178" s="29"/>
      <c r="M178" s="145"/>
      <c r="T178" s="53"/>
      <c r="AT178" s="14" t="s">
        <v>152</v>
      </c>
      <c r="AU178" s="14" t="s">
        <v>88</v>
      </c>
    </row>
    <row r="179" spans="2:51" s="12" customFormat="1" ht="11.25">
      <c r="B179" s="146"/>
      <c r="D179" s="142" t="s">
        <v>154</v>
      </c>
      <c r="E179" s="147" t="s">
        <v>1</v>
      </c>
      <c r="F179" s="148" t="s">
        <v>381</v>
      </c>
      <c r="H179" s="149">
        <v>11.6</v>
      </c>
      <c r="I179" s="150"/>
      <c r="L179" s="146"/>
      <c r="M179" s="151"/>
      <c r="T179" s="152"/>
      <c r="AT179" s="147" t="s">
        <v>154</v>
      </c>
      <c r="AU179" s="147" t="s">
        <v>88</v>
      </c>
      <c r="AV179" s="12" t="s">
        <v>88</v>
      </c>
      <c r="AW179" s="12" t="s">
        <v>34</v>
      </c>
      <c r="AX179" s="12" t="s">
        <v>86</v>
      </c>
      <c r="AY179" s="147" t="s">
        <v>143</v>
      </c>
    </row>
    <row r="180" spans="2:65" s="1" customFormat="1" ht="16.5" customHeight="1">
      <c r="B180" s="29"/>
      <c r="C180" s="153" t="s">
        <v>243</v>
      </c>
      <c r="D180" s="153" t="s">
        <v>228</v>
      </c>
      <c r="E180" s="154" t="s">
        <v>266</v>
      </c>
      <c r="F180" s="155" t="s">
        <v>267</v>
      </c>
      <c r="G180" s="156" t="s">
        <v>261</v>
      </c>
      <c r="H180" s="157">
        <v>11.832</v>
      </c>
      <c r="I180" s="158"/>
      <c r="J180" s="159">
        <f>ROUND(I180*H180,2)</f>
        <v>0</v>
      </c>
      <c r="K180" s="155" t="s">
        <v>149</v>
      </c>
      <c r="L180" s="160"/>
      <c r="M180" s="161" t="s">
        <v>1</v>
      </c>
      <c r="N180" s="162" t="s">
        <v>43</v>
      </c>
      <c r="P180" s="138">
        <f>O180*H180</f>
        <v>0</v>
      </c>
      <c r="Q180" s="138">
        <v>0.036</v>
      </c>
      <c r="R180" s="138">
        <f>Q180*H180</f>
        <v>0.425952</v>
      </c>
      <c r="S180" s="138">
        <v>0</v>
      </c>
      <c r="T180" s="139">
        <f>S180*H180</f>
        <v>0</v>
      </c>
      <c r="AR180" s="140" t="s">
        <v>268</v>
      </c>
      <c r="AT180" s="140" t="s">
        <v>228</v>
      </c>
      <c r="AU180" s="140" t="s">
        <v>88</v>
      </c>
      <c r="AY180" s="14" t="s">
        <v>143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4" t="s">
        <v>86</v>
      </c>
      <c r="BK180" s="141">
        <f>ROUND(I180*H180,2)</f>
        <v>0</v>
      </c>
      <c r="BL180" s="14" t="s">
        <v>268</v>
      </c>
      <c r="BM180" s="140" t="s">
        <v>382</v>
      </c>
    </row>
    <row r="181" spans="2:47" s="1" customFormat="1" ht="11.25">
      <c r="B181" s="29"/>
      <c r="D181" s="142" t="s">
        <v>152</v>
      </c>
      <c r="F181" s="143" t="s">
        <v>267</v>
      </c>
      <c r="I181" s="144"/>
      <c r="L181" s="29"/>
      <c r="M181" s="145"/>
      <c r="T181" s="53"/>
      <c r="AT181" s="14" t="s">
        <v>152</v>
      </c>
      <c r="AU181" s="14" t="s">
        <v>88</v>
      </c>
    </row>
    <row r="182" spans="2:51" s="12" customFormat="1" ht="11.25">
      <c r="B182" s="146"/>
      <c r="D182" s="142" t="s">
        <v>154</v>
      </c>
      <c r="E182" s="147" t="s">
        <v>1</v>
      </c>
      <c r="F182" s="148" t="s">
        <v>381</v>
      </c>
      <c r="H182" s="149">
        <v>11.6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34</v>
      </c>
      <c r="AX182" s="12" t="s">
        <v>86</v>
      </c>
      <c r="AY182" s="147" t="s">
        <v>143</v>
      </c>
    </row>
    <row r="183" spans="2:51" s="12" customFormat="1" ht="11.25">
      <c r="B183" s="146"/>
      <c r="D183" s="142" t="s">
        <v>154</v>
      </c>
      <c r="F183" s="148" t="s">
        <v>383</v>
      </c>
      <c r="H183" s="149">
        <v>11.832</v>
      </c>
      <c r="I183" s="150"/>
      <c r="L183" s="146"/>
      <c r="M183" s="151"/>
      <c r="T183" s="152"/>
      <c r="AT183" s="147" t="s">
        <v>154</v>
      </c>
      <c r="AU183" s="147" t="s">
        <v>88</v>
      </c>
      <c r="AV183" s="12" t="s">
        <v>88</v>
      </c>
      <c r="AW183" s="12" t="s">
        <v>4</v>
      </c>
      <c r="AX183" s="12" t="s">
        <v>86</v>
      </c>
      <c r="AY183" s="147" t="s">
        <v>143</v>
      </c>
    </row>
    <row r="184" spans="2:65" s="1" customFormat="1" ht="24.2" customHeight="1">
      <c r="B184" s="29"/>
      <c r="C184" s="129" t="s">
        <v>249</v>
      </c>
      <c r="D184" s="129" t="s">
        <v>145</v>
      </c>
      <c r="E184" s="130" t="s">
        <v>272</v>
      </c>
      <c r="F184" s="131" t="s">
        <v>273</v>
      </c>
      <c r="G184" s="132" t="s">
        <v>179</v>
      </c>
      <c r="H184" s="133">
        <v>4</v>
      </c>
      <c r="I184" s="134"/>
      <c r="J184" s="135">
        <f>ROUND(I184*H184,2)</f>
        <v>0</v>
      </c>
      <c r="K184" s="131" t="s">
        <v>149</v>
      </c>
      <c r="L184" s="29"/>
      <c r="M184" s="136" t="s">
        <v>1</v>
      </c>
      <c r="N184" s="137" t="s">
        <v>43</v>
      </c>
      <c r="P184" s="138">
        <f>O184*H184</f>
        <v>0</v>
      </c>
      <c r="Q184" s="138">
        <v>2.50187</v>
      </c>
      <c r="R184" s="138">
        <f>Q184*H184</f>
        <v>10.00748</v>
      </c>
      <c r="S184" s="138">
        <v>0</v>
      </c>
      <c r="T184" s="139">
        <f>S184*H184</f>
        <v>0</v>
      </c>
      <c r="AR184" s="140" t="s">
        <v>150</v>
      </c>
      <c r="AT184" s="140" t="s">
        <v>145</v>
      </c>
      <c r="AU184" s="140" t="s">
        <v>88</v>
      </c>
      <c r="AY184" s="14" t="s">
        <v>143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4" t="s">
        <v>86</v>
      </c>
      <c r="BK184" s="141">
        <f>ROUND(I184*H184,2)</f>
        <v>0</v>
      </c>
      <c r="BL184" s="14" t="s">
        <v>150</v>
      </c>
      <c r="BM184" s="140" t="s">
        <v>384</v>
      </c>
    </row>
    <row r="185" spans="2:47" s="1" customFormat="1" ht="19.5">
      <c r="B185" s="29"/>
      <c r="D185" s="142" t="s">
        <v>152</v>
      </c>
      <c r="F185" s="143" t="s">
        <v>275</v>
      </c>
      <c r="I185" s="144"/>
      <c r="L185" s="29"/>
      <c r="M185" s="145"/>
      <c r="T185" s="53"/>
      <c r="AT185" s="14" t="s">
        <v>152</v>
      </c>
      <c r="AU185" s="14" t="s">
        <v>88</v>
      </c>
    </row>
    <row r="186" spans="2:51" s="12" customFormat="1" ht="11.25">
      <c r="B186" s="146"/>
      <c r="D186" s="142" t="s">
        <v>154</v>
      </c>
      <c r="E186" s="147" t="s">
        <v>1</v>
      </c>
      <c r="F186" s="148" t="s">
        <v>373</v>
      </c>
      <c r="H186" s="149">
        <v>4</v>
      </c>
      <c r="I186" s="150"/>
      <c r="L186" s="146"/>
      <c r="M186" s="151"/>
      <c r="T186" s="152"/>
      <c r="AT186" s="147" t="s">
        <v>154</v>
      </c>
      <c r="AU186" s="147" t="s">
        <v>88</v>
      </c>
      <c r="AV186" s="12" t="s">
        <v>88</v>
      </c>
      <c r="AW186" s="12" t="s">
        <v>34</v>
      </c>
      <c r="AX186" s="12" t="s">
        <v>86</v>
      </c>
      <c r="AY186" s="147" t="s">
        <v>143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385</v>
      </c>
      <c r="F187" s="131" t="s">
        <v>386</v>
      </c>
      <c r="G187" s="132" t="s">
        <v>179</v>
      </c>
      <c r="H187" s="133">
        <v>3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2.2</v>
      </c>
      <c r="T187" s="139">
        <f>S187*H187</f>
        <v>6.6000000000000005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387</v>
      </c>
    </row>
    <row r="188" spans="2:47" s="1" customFormat="1" ht="11.25">
      <c r="B188" s="29"/>
      <c r="D188" s="142" t="s">
        <v>152</v>
      </c>
      <c r="F188" s="143" t="s">
        <v>388</v>
      </c>
      <c r="I188" s="144"/>
      <c r="L188" s="29"/>
      <c r="M188" s="145"/>
      <c r="T188" s="53"/>
      <c r="AT188" s="14" t="s">
        <v>152</v>
      </c>
      <c r="AU188" s="14" t="s">
        <v>88</v>
      </c>
    </row>
    <row r="189" spans="2:51" s="12" customFormat="1" ht="11.25">
      <c r="B189" s="146"/>
      <c r="D189" s="142" t="s">
        <v>154</v>
      </c>
      <c r="E189" s="147" t="s">
        <v>1</v>
      </c>
      <c r="F189" s="148" t="s">
        <v>334</v>
      </c>
      <c r="H189" s="149">
        <v>3</v>
      </c>
      <c r="I189" s="150"/>
      <c r="L189" s="146"/>
      <c r="M189" s="151"/>
      <c r="T189" s="152"/>
      <c r="AT189" s="147" t="s">
        <v>154</v>
      </c>
      <c r="AU189" s="147" t="s">
        <v>88</v>
      </c>
      <c r="AV189" s="12" t="s">
        <v>88</v>
      </c>
      <c r="AW189" s="12" t="s">
        <v>34</v>
      </c>
      <c r="AX189" s="12" t="s">
        <v>86</v>
      </c>
      <c r="AY189" s="147" t="s">
        <v>143</v>
      </c>
    </row>
    <row r="190" spans="2:65" s="1" customFormat="1" ht="33" customHeight="1">
      <c r="B190" s="29"/>
      <c r="C190" s="129" t="s">
        <v>7</v>
      </c>
      <c r="D190" s="129" t="s">
        <v>145</v>
      </c>
      <c r="E190" s="130" t="s">
        <v>389</v>
      </c>
      <c r="F190" s="131" t="s">
        <v>390</v>
      </c>
      <c r="G190" s="132" t="s">
        <v>213</v>
      </c>
      <c r="H190" s="133">
        <v>0.75</v>
      </c>
      <c r="I190" s="134"/>
      <c r="J190" s="135">
        <f>ROUND(I190*H190,2)</f>
        <v>0</v>
      </c>
      <c r="K190" s="131" t="s">
        <v>149</v>
      </c>
      <c r="L190" s="29"/>
      <c r="M190" s="136" t="s">
        <v>1</v>
      </c>
      <c r="N190" s="137" t="s">
        <v>43</v>
      </c>
      <c r="P190" s="138">
        <f>O190*H190</f>
        <v>0</v>
      </c>
      <c r="Q190" s="138">
        <v>0</v>
      </c>
      <c r="R190" s="138">
        <f>Q190*H190</f>
        <v>0</v>
      </c>
      <c r="S190" s="138">
        <v>1.261</v>
      </c>
      <c r="T190" s="139">
        <f>S190*H190</f>
        <v>0.9457499999999999</v>
      </c>
      <c r="AR190" s="140" t="s">
        <v>150</v>
      </c>
      <c r="AT190" s="140" t="s">
        <v>145</v>
      </c>
      <c r="AU190" s="140" t="s">
        <v>88</v>
      </c>
      <c r="AY190" s="14" t="s">
        <v>143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4" t="s">
        <v>86</v>
      </c>
      <c r="BK190" s="141">
        <f>ROUND(I190*H190,2)</f>
        <v>0</v>
      </c>
      <c r="BL190" s="14" t="s">
        <v>150</v>
      </c>
      <c r="BM190" s="140" t="s">
        <v>391</v>
      </c>
    </row>
    <row r="191" spans="2:47" s="1" customFormat="1" ht="29.25">
      <c r="B191" s="29"/>
      <c r="D191" s="142" t="s">
        <v>152</v>
      </c>
      <c r="F191" s="143" t="s">
        <v>392</v>
      </c>
      <c r="I191" s="144"/>
      <c r="L191" s="29"/>
      <c r="M191" s="145"/>
      <c r="T191" s="53"/>
      <c r="AT191" s="14" t="s">
        <v>152</v>
      </c>
      <c r="AU191" s="14" t="s">
        <v>88</v>
      </c>
    </row>
    <row r="192" spans="2:51" s="12" customFormat="1" ht="11.25">
      <c r="B192" s="146"/>
      <c r="D192" s="142" t="s">
        <v>154</v>
      </c>
      <c r="E192" s="147" t="s">
        <v>1</v>
      </c>
      <c r="F192" s="148" t="s">
        <v>393</v>
      </c>
      <c r="H192" s="149">
        <v>0.75</v>
      </c>
      <c r="I192" s="150"/>
      <c r="L192" s="146"/>
      <c r="M192" s="151"/>
      <c r="T192" s="152"/>
      <c r="AT192" s="147" t="s">
        <v>154</v>
      </c>
      <c r="AU192" s="147" t="s">
        <v>88</v>
      </c>
      <c r="AV192" s="12" t="s">
        <v>88</v>
      </c>
      <c r="AW192" s="12" t="s">
        <v>34</v>
      </c>
      <c r="AX192" s="12" t="s">
        <v>86</v>
      </c>
      <c r="AY192" s="147" t="s">
        <v>143</v>
      </c>
    </row>
    <row r="193" spans="2:65" s="1" customFormat="1" ht="37.9" customHeight="1">
      <c r="B193" s="29"/>
      <c r="C193" s="129" t="s">
        <v>265</v>
      </c>
      <c r="D193" s="129" t="s">
        <v>145</v>
      </c>
      <c r="E193" s="130" t="s">
        <v>394</v>
      </c>
      <c r="F193" s="131" t="s">
        <v>395</v>
      </c>
      <c r="G193" s="132" t="s">
        <v>179</v>
      </c>
      <c r="H193" s="133">
        <v>1</v>
      </c>
      <c r="I193" s="134"/>
      <c r="J193" s="135">
        <f>ROUND(I193*H193,2)</f>
        <v>0</v>
      </c>
      <c r="K193" s="131" t="s">
        <v>149</v>
      </c>
      <c r="L193" s="29"/>
      <c r="M193" s="136" t="s">
        <v>1</v>
      </c>
      <c r="N193" s="137" t="s">
        <v>43</v>
      </c>
      <c r="P193" s="138">
        <f>O193*H193</f>
        <v>0</v>
      </c>
      <c r="Q193" s="138">
        <v>0</v>
      </c>
      <c r="R193" s="138">
        <f>Q193*H193</f>
        <v>0</v>
      </c>
      <c r="S193" s="138">
        <v>2.2</v>
      </c>
      <c r="T193" s="139">
        <f>S193*H193</f>
        <v>2.2</v>
      </c>
      <c r="AR193" s="140" t="s">
        <v>150</v>
      </c>
      <c r="AT193" s="140" t="s">
        <v>145</v>
      </c>
      <c r="AU193" s="140" t="s">
        <v>88</v>
      </c>
      <c r="AY193" s="14" t="s">
        <v>143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4" t="s">
        <v>86</v>
      </c>
      <c r="BK193" s="141">
        <f>ROUND(I193*H193,2)</f>
        <v>0</v>
      </c>
      <c r="BL193" s="14" t="s">
        <v>150</v>
      </c>
      <c r="BM193" s="140" t="s">
        <v>396</v>
      </c>
    </row>
    <row r="194" spans="2:47" s="1" customFormat="1" ht="19.5">
      <c r="B194" s="29"/>
      <c r="D194" s="142" t="s">
        <v>152</v>
      </c>
      <c r="F194" s="143" t="s">
        <v>397</v>
      </c>
      <c r="I194" s="144"/>
      <c r="L194" s="29"/>
      <c r="M194" s="145"/>
      <c r="T194" s="53"/>
      <c r="AT194" s="14" t="s">
        <v>152</v>
      </c>
      <c r="AU194" s="14" t="s">
        <v>88</v>
      </c>
    </row>
    <row r="195" spans="2:51" s="12" customFormat="1" ht="11.25">
      <c r="B195" s="146"/>
      <c r="D195" s="142" t="s">
        <v>154</v>
      </c>
      <c r="E195" s="147" t="s">
        <v>1</v>
      </c>
      <c r="F195" s="148" t="s">
        <v>398</v>
      </c>
      <c r="H195" s="149">
        <v>1</v>
      </c>
      <c r="I195" s="150"/>
      <c r="L195" s="146"/>
      <c r="M195" s="151"/>
      <c r="T195" s="152"/>
      <c r="AT195" s="147" t="s">
        <v>154</v>
      </c>
      <c r="AU195" s="147" t="s">
        <v>88</v>
      </c>
      <c r="AV195" s="12" t="s">
        <v>88</v>
      </c>
      <c r="AW195" s="12" t="s">
        <v>34</v>
      </c>
      <c r="AX195" s="12" t="s">
        <v>86</v>
      </c>
      <c r="AY195" s="147" t="s">
        <v>143</v>
      </c>
    </row>
    <row r="196" spans="2:63" s="11" customFormat="1" ht="22.9" customHeight="1">
      <c r="B196" s="117"/>
      <c r="D196" s="118" t="s">
        <v>77</v>
      </c>
      <c r="E196" s="127" t="s">
        <v>399</v>
      </c>
      <c r="F196" s="127" t="s">
        <v>400</v>
      </c>
      <c r="I196" s="120"/>
      <c r="J196" s="128">
        <f>BK196</f>
        <v>0</v>
      </c>
      <c r="L196" s="117"/>
      <c r="M196" s="122"/>
      <c r="P196" s="123">
        <f>SUM(P197:P208)</f>
        <v>0</v>
      </c>
      <c r="R196" s="123">
        <f>SUM(R197:R208)</f>
        <v>0</v>
      </c>
      <c r="T196" s="124">
        <f>SUM(T197:T208)</f>
        <v>0</v>
      </c>
      <c r="AR196" s="118" t="s">
        <v>86</v>
      </c>
      <c r="AT196" s="125" t="s">
        <v>77</v>
      </c>
      <c r="AU196" s="125" t="s">
        <v>86</v>
      </c>
      <c r="AY196" s="118" t="s">
        <v>143</v>
      </c>
      <c r="BK196" s="126">
        <f>SUM(BK197:BK208)</f>
        <v>0</v>
      </c>
    </row>
    <row r="197" spans="2:65" s="1" customFormat="1" ht="16.5" customHeight="1">
      <c r="B197" s="29"/>
      <c r="C197" s="129" t="s">
        <v>271</v>
      </c>
      <c r="D197" s="129" t="s">
        <v>145</v>
      </c>
      <c r="E197" s="130" t="s">
        <v>401</v>
      </c>
      <c r="F197" s="131" t="s">
        <v>402</v>
      </c>
      <c r="G197" s="132" t="s">
        <v>213</v>
      </c>
      <c r="H197" s="133">
        <v>9.746</v>
      </c>
      <c r="I197" s="134"/>
      <c r="J197" s="135">
        <f>ROUND(I197*H197,2)</f>
        <v>0</v>
      </c>
      <c r="K197" s="131" t="s">
        <v>149</v>
      </c>
      <c r="L197" s="29"/>
      <c r="M197" s="136" t="s">
        <v>1</v>
      </c>
      <c r="N197" s="137" t="s">
        <v>43</v>
      </c>
      <c r="P197" s="138">
        <f>O197*H197</f>
        <v>0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150</v>
      </c>
      <c r="AT197" s="140" t="s">
        <v>145</v>
      </c>
      <c r="AU197" s="140" t="s">
        <v>88</v>
      </c>
      <c r="AY197" s="14" t="s">
        <v>143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4" t="s">
        <v>86</v>
      </c>
      <c r="BK197" s="141">
        <f>ROUND(I197*H197,2)</f>
        <v>0</v>
      </c>
      <c r="BL197" s="14" t="s">
        <v>150</v>
      </c>
      <c r="BM197" s="140" t="s">
        <v>403</v>
      </c>
    </row>
    <row r="198" spans="2:47" s="1" customFormat="1" ht="19.5">
      <c r="B198" s="29"/>
      <c r="D198" s="142" t="s">
        <v>152</v>
      </c>
      <c r="F198" s="143" t="s">
        <v>404</v>
      </c>
      <c r="I198" s="144"/>
      <c r="L198" s="29"/>
      <c r="M198" s="145"/>
      <c r="T198" s="53"/>
      <c r="AT198" s="14" t="s">
        <v>152</v>
      </c>
      <c r="AU198" s="14" t="s">
        <v>88</v>
      </c>
    </row>
    <row r="199" spans="2:51" s="12" customFormat="1" ht="11.25">
      <c r="B199" s="146"/>
      <c r="D199" s="142" t="s">
        <v>154</v>
      </c>
      <c r="E199" s="147" t="s">
        <v>1</v>
      </c>
      <c r="F199" s="148" t="s">
        <v>405</v>
      </c>
      <c r="H199" s="149">
        <v>9.746</v>
      </c>
      <c r="I199" s="150"/>
      <c r="L199" s="146"/>
      <c r="M199" s="151"/>
      <c r="T199" s="152"/>
      <c r="AT199" s="147" t="s">
        <v>154</v>
      </c>
      <c r="AU199" s="147" t="s">
        <v>88</v>
      </c>
      <c r="AV199" s="12" t="s">
        <v>88</v>
      </c>
      <c r="AW199" s="12" t="s">
        <v>34</v>
      </c>
      <c r="AX199" s="12" t="s">
        <v>86</v>
      </c>
      <c r="AY199" s="147" t="s">
        <v>143</v>
      </c>
    </row>
    <row r="200" spans="2:65" s="1" customFormat="1" ht="24.2" customHeight="1">
      <c r="B200" s="29"/>
      <c r="C200" s="129" t="s">
        <v>278</v>
      </c>
      <c r="D200" s="129" t="s">
        <v>145</v>
      </c>
      <c r="E200" s="130" t="s">
        <v>406</v>
      </c>
      <c r="F200" s="131" t="s">
        <v>407</v>
      </c>
      <c r="G200" s="132" t="s">
        <v>213</v>
      </c>
      <c r="H200" s="133">
        <v>189.449</v>
      </c>
      <c r="I200" s="134"/>
      <c r="J200" s="135">
        <f>ROUND(I200*H200,2)</f>
        <v>0</v>
      </c>
      <c r="K200" s="131" t="s">
        <v>149</v>
      </c>
      <c r="L200" s="29"/>
      <c r="M200" s="136" t="s">
        <v>1</v>
      </c>
      <c r="N200" s="137" t="s">
        <v>43</v>
      </c>
      <c r="P200" s="138">
        <f>O200*H200</f>
        <v>0</v>
      </c>
      <c r="Q200" s="138">
        <v>0</v>
      </c>
      <c r="R200" s="138">
        <f>Q200*H200</f>
        <v>0</v>
      </c>
      <c r="S200" s="138">
        <v>0</v>
      </c>
      <c r="T200" s="139">
        <f>S200*H200</f>
        <v>0</v>
      </c>
      <c r="AR200" s="140" t="s">
        <v>150</v>
      </c>
      <c r="AT200" s="140" t="s">
        <v>145</v>
      </c>
      <c r="AU200" s="140" t="s">
        <v>88</v>
      </c>
      <c r="AY200" s="14" t="s">
        <v>143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4" t="s">
        <v>86</v>
      </c>
      <c r="BK200" s="141">
        <f>ROUND(I200*H200,2)</f>
        <v>0</v>
      </c>
      <c r="BL200" s="14" t="s">
        <v>150</v>
      </c>
      <c r="BM200" s="140" t="s">
        <v>408</v>
      </c>
    </row>
    <row r="201" spans="2:47" s="1" customFormat="1" ht="29.25">
      <c r="B201" s="29"/>
      <c r="D201" s="142" t="s">
        <v>152</v>
      </c>
      <c r="F201" s="143" t="s">
        <v>409</v>
      </c>
      <c r="I201" s="144"/>
      <c r="L201" s="29"/>
      <c r="M201" s="145"/>
      <c r="T201" s="53"/>
      <c r="AT201" s="14" t="s">
        <v>152</v>
      </c>
      <c r="AU201" s="14" t="s">
        <v>88</v>
      </c>
    </row>
    <row r="202" spans="2:51" s="12" customFormat="1" ht="11.25">
      <c r="B202" s="146"/>
      <c r="D202" s="142" t="s">
        <v>154</v>
      </c>
      <c r="E202" s="147" t="s">
        <v>1</v>
      </c>
      <c r="F202" s="148" t="s">
        <v>410</v>
      </c>
      <c r="H202" s="149">
        <v>189.449</v>
      </c>
      <c r="I202" s="150"/>
      <c r="L202" s="146"/>
      <c r="M202" s="151"/>
      <c r="T202" s="152"/>
      <c r="AT202" s="147" t="s">
        <v>154</v>
      </c>
      <c r="AU202" s="147" t="s">
        <v>88</v>
      </c>
      <c r="AV202" s="12" t="s">
        <v>88</v>
      </c>
      <c r="AW202" s="12" t="s">
        <v>34</v>
      </c>
      <c r="AX202" s="12" t="s">
        <v>86</v>
      </c>
      <c r="AY202" s="147" t="s">
        <v>143</v>
      </c>
    </row>
    <row r="203" spans="2:65" s="1" customFormat="1" ht="24.2" customHeight="1">
      <c r="B203" s="29"/>
      <c r="C203" s="129" t="s">
        <v>411</v>
      </c>
      <c r="D203" s="129" t="s">
        <v>145</v>
      </c>
      <c r="E203" s="130" t="s">
        <v>412</v>
      </c>
      <c r="F203" s="131" t="s">
        <v>413</v>
      </c>
      <c r="G203" s="132" t="s">
        <v>213</v>
      </c>
      <c r="H203" s="133">
        <v>9.746</v>
      </c>
      <c r="I203" s="134"/>
      <c r="J203" s="135">
        <f>ROUND(I203*H203,2)</f>
        <v>0</v>
      </c>
      <c r="K203" s="131" t="s">
        <v>149</v>
      </c>
      <c r="L203" s="29"/>
      <c r="M203" s="136" t="s">
        <v>1</v>
      </c>
      <c r="N203" s="137" t="s">
        <v>43</v>
      </c>
      <c r="P203" s="138">
        <f>O203*H203</f>
        <v>0</v>
      </c>
      <c r="Q203" s="138">
        <v>0</v>
      </c>
      <c r="R203" s="138">
        <f>Q203*H203</f>
        <v>0</v>
      </c>
      <c r="S203" s="138">
        <v>0</v>
      </c>
      <c r="T203" s="139">
        <f>S203*H203</f>
        <v>0</v>
      </c>
      <c r="AR203" s="140" t="s">
        <v>150</v>
      </c>
      <c r="AT203" s="140" t="s">
        <v>145</v>
      </c>
      <c r="AU203" s="140" t="s">
        <v>88</v>
      </c>
      <c r="AY203" s="14" t="s">
        <v>143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4" t="s">
        <v>86</v>
      </c>
      <c r="BK203" s="141">
        <f>ROUND(I203*H203,2)</f>
        <v>0</v>
      </c>
      <c r="BL203" s="14" t="s">
        <v>150</v>
      </c>
      <c r="BM203" s="140" t="s">
        <v>414</v>
      </c>
    </row>
    <row r="204" spans="2:47" s="1" customFormat="1" ht="19.5">
      <c r="B204" s="29"/>
      <c r="D204" s="142" t="s">
        <v>152</v>
      </c>
      <c r="F204" s="143" t="s">
        <v>415</v>
      </c>
      <c r="I204" s="144"/>
      <c r="L204" s="29"/>
      <c r="M204" s="145"/>
      <c r="T204" s="53"/>
      <c r="AT204" s="14" t="s">
        <v>152</v>
      </c>
      <c r="AU204" s="14" t="s">
        <v>88</v>
      </c>
    </row>
    <row r="205" spans="2:51" s="12" customFormat="1" ht="11.25">
      <c r="B205" s="146"/>
      <c r="D205" s="142" t="s">
        <v>154</v>
      </c>
      <c r="E205" s="147" t="s">
        <v>1</v>
      </c>
      <c r="F205" s="148" t="s">
        <v>405</v>
      </c>
      <c r="H205" s="149">
        <v>9.746</v>
      </c>
      <c r="I205" s="150"/>
      <c r="L205" s="146"/>
      <c r="M205" s="151"/>
      <c r="T205" s="152"/>
      <c r="AT205" s="147" t="s">
        <v>154</v>
      </c>
      <c r="AU205" s="147" t="s">
        <v>88</v>
      </c>
      <c r="AV205" s="12" t="s">
        <v>88</v>
      </c>
      <c r="AW205" s="12" t="s">
        <v>34</v>
      </c>
      <c r="AX205" s="12" t="s">
        <v>86</v>
      </c>
      <c r="AY205" s="147" t="s">
        <v>143</v>
      </c>
    </row>
    <row r="206" spans="2:65" s="1" customFormat="1" ht="37.9" customHeight="1">
      <c r="B206" s="29"/>
      <c r="C206" s="129" t="s">
        <v>416</v>
      </c>
      <c r="D206" s="129" t="s">
        <v>145</v>
      </c>
      <c r="E206" s="130" t="s">
        <v>417</v>
      </c>
      <c r="F206" s="131" t="s">
        <v>418</v>
      </c>
      <c r="G206" s="132" t="s">
        <v>213</v>
      </c>
      <c r="H206" s="133">
        <v>9.746</v>
      </c>
      <c r="I206" s="134"/>
      <c r="J206" s="135">
        <f>ROUND(I206*H206,2)</f>
        <v>0</v>
      </c>
      <c r="K206" s="131" t="s">
        <v>149</v>
      </c>
      <c r="L206" s="29"/>
      <c r="M206" s="136" t="s">
        <v>1</v>
      </c>
      <c r="N206" s="137" t="s">
        <v>43</v>
      </c>
      <c r="P206" s="138">
        <f>O206*H206</f>
        <v>0</v>
      </c>
      <c r="Q206" s="138">
        <v>0</v>
      </c>
      <c r="R206" s="138">
        <f>Q206*H206</f>
        <v>0</v>
      </c>
      <c r="S206" s="138">
        <v>0</v>
      </c>
      <c r="T206" s="139">
        <f>S206*H206</f>
        <v>0</v>
      </c>
      <c r="AR206" s="140" t="s">
        <v>150</v>
      </c>
      <c r="AT206" s="140" t="s">
        <v>145</v>
      </c>
      <c r="AU206" s="140" t="s">
        <v>88</v>
      </c>
      <c r="AY206" s="14" t="s">
        <v>143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4" t="s">
        <v>86</v>
      </c>
      <c r="BK206" s="141">
        <f>ROUND(I206*H206,2)</f>
        <v>0</v>
      </c>
      <c r="BL206" s="14" t="s">
        <v>150</v>
      </c>
      <c r="BM206" s="140" t="s">
        <v>419</v>
      </c>
    </row>
    <row r="207" spans="2:47" s="1" customFormat="1" ht="29.25">
      <c r="B207" s="29"/>
      <c r="D207" s="142" t="s">
        <v>152</v>
      </c>
      <c r="F207" s="143" t="s">
        <v>420</v>
      </c>
      <c r="I207" s="144"/>
      <c r="L207" s="29"/>
      <c r="M207" s="145"/>
      <c r="T207" s="53"/>
      <c r="AT207" s="14" t="s">
        <v>152</v>
      </c>
      <c r="AU207" s="14" t="s">
        <v>88</v>
      </c>
    </row>
    <row r="208" spans="2:51" s="12" customFormat="1" ht="11.25">
      <c r="B208" s="146"/>
      <c r="D208" s="142" t="s">
        <v>154</v>
      </c>
      <c r="E208" s="147" t="s">
        <v>1</v>
      </c>
      <c r="F208" s="148" t="s">
        <v>405</v>
      </c>
      <c r="H208" s="149">
        <v>9.746</v>
      </c>
      <c r="I208" s="150"/>
      <c r="L208" s="146"/>
      <c r="M208" s="151"/>
      <c r="T208" s="152"/>
      <c r="AT208" s="147" t="s">
        <v>154</v>
      </c>
      <c r="AU208" s="147" t="s">
        <v>88</v>
      </c>
      <c r="AV208" s="12" t="s">
        <v>88</v>
      </c>
      <c r="AW208" s="12" t="s">
        <v>34</v>
      </c>
      <c r="AX208" s="12" t="s">
        <v>86</v>
      </c>
      <c r="AY208" s="147" t="s">
        <v>143</v>
      </c>
    </row>
    <row r="209" spans="2:63" s="11" customFormat="1" ht="22.9" customHeight="1">
      <c r="B209" s="117"/>
      <c r="D209" s="118" t="s">
        <v>77</v>
      </c>
      <c r="E209" s="127" t="s">
        <v>276</v>
      </c>
      <c r="F209" s="127" t="s">
        <v>277</v>
      </c>
      <c r="I209" s="120"/>
      <c r="J209" s="128">
        <f>BK209</f>
        <v>0</v>
      </c>
      <c r="L209" s="117"/>
      <c r="M209" s="122"/>
      <c r="P209" s="123">
        <f>SUM(P210:P211)</f>
        <v>0</v>
      </c>
      <c r="R209" s="123">
        <f>SUM(R210:R211)</f>
        <v>0</v>
      </c>
      <c r="T209" s="124">
        <f>SUM(T210:T211)</f>
        <v>0</v>
      </c>
      <c r="AR209" s="118" t="s">
        <v>86</v>
      </c>
      <c r="AT209" s="125" t="s">
        <v>77</v>
      </c>
      <c r="AU209" s="125" t="s">
        <v>86</v>
      </c>
      <c r="AY209" s="118" t="s">
        <v>143</v>
      </c>
      <c r="BK209" s="126">
        <f>SUM(BK210:BK211)</f>
        <v>0</v>
      </c>
    </row>
    <row r="210" spans="2:65" s="1" customFormat="1" ht="24.2" customHeight="1">
      <c r="B210" s="29"/>
      <c r="C210" s="129" t="s">
        <v>421</v>
      </c>
      <c r="D210" s="129" t="s">
        <v>145</v>
      </c>
      <c r="E210" s="130" t="s">
        <v>279</v>
      </c>
      <c r="F210" s="131" t="s">
        <v>280</v>
      </c>
      <c r="G210" s="132" t="s">
        <v>213</v>
      </c>
      <c r="H210" s="133">
        <v>20.52</v>
      </c>
      <c r="I210" s="134"/>
      <c r="J210" s="135">
        <f>ROUND(I210*H210,2)</f>
        <v>0</v>
      </c>
      <c r="K210" s="131" t="s">
        <v>149</v>
      </c>
      <c r="L210" s="29"/>
      <c r="M210" s="136" t="s">
        <v>1</v>
      </c>
      <c r="N210" s="137" t="s">
        <v>43</v>
      </c>
      <c r="P210" s="138">
        <f>O210*H210</f>
        <v>0</v>
      </c>
      <c r="Q210" s="138">
        <v>0</v>
      </c>
      <c r="R210" s="138">
        <f>Q210*H210</f>
        <v>0</v>
      </c>
      <c r="S210" s="138">
        <v>0</v>
      </c>
      <c r="T210" s="139">
        <f>S210*H210</f>
        <v>0</v>
      </c>
      <c r="AR210" s="140" t="s">
        <v>150</v>
      </c>
      <c r="AT210" s="140" t="s">
        <v>145</v>
      </c>
      <c r="AU210" s="140" t="s">
        <v>88</v>
      </c>
      <c r="AY210" s="14" t="s">
        <v>143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4" t="s">
        <v>86</v>
      </c>
      <c r="BK210" s="141">
        <f>ROUND(I210*H210,2)</f>
        <v>0</v>
      </c>
      <c r="BL210" s="14" t="s">
        <v>150</v>
      </c>
      <c r="BM210" s="140" t="s">
        <v>422</v>
      </c>
    </row>
    <row r="211" spans="2:47" s="1" customFormat="1" ht="19.5">
      <c r="B211" s="29"/>
      <c r="D211" s="142" t="s">
        <v>152</v>
      </c>
      <c r="F211" s="143" t="s">
        <v>282</v>
      </c>
      <c r="I211" s="144"/>
      <c r="L211" s="29"/>
      <c r="M211" s="163"/>
      <c r="N211" s="164"/>
      <c r="O211" s="164"/>
      <c r="P211" s="164"/>
      <c r="Q211" s="164"/>
      <c r="R211" s="164"/>
      <c r="S211" s="164"/>
      <c r="T211" s="165"/>
      <c r="AT211" s="14" t="s">
        <v>152</v>
      </c>
      <c r="AU211" s="14" t="s">
        <v>88</v>
      </c>
    </row>
    <row r="212" spans="2:12" s="1" customFormat="1" ht="6.95" customHeight="1">
      <c r="B212" s="41"/>
      <c r="C212" s="42"/>
      <c r="D212" s="42"/>
      <c r="E212" s="42"/>
      <c r="F212" s="42"/>
      <c r="G212" s="42"/>
      <c r="H212" s="42"/>
      <c r="I212" s="42"/>
      <c r="J212" s="42"/>
      <c r="K212" s="42"/>
      <c r="L212" s="29"/>
    </row>
  </sheetData>
  <sheetProtection algorithmName="SHA-512" hashValue="HCrhGykkAAmKF9fN3TK3IWvJu1fmtMSHv3Fp24Bzyjhg2HUHOzHfUKN+YWqMxk3FwyZyylQP93tBoauKNZUiqw==" saltValue="zDgyb5eFSt2CuG7QxgZHP/Au/puA77VypQ6cXcMbr89J7gEeUoW9PXkUhWlqgBqJ9wy2JH2ADxy+kSPiYxMEdw==" spinCount="100000" sheet="1" objects="1" scenarios="1" formatColumns="0" formatRows="0" autoFilter="0"/>
  <autoFilter ref="C121:K21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12"/>
  <sheetViews>
    <sheetView showGridLines="0" workbookViewId="0" topLeftCell="A143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101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423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ROUND((SUM(BE122:BE211)),2)</f>
        <v>0</v>
      </c>
      <c r="I33" s="89">
        <v>0.21</v>
      </c>
      <c r="J33" s="88">
        <f>ROUND(((SUM(BE122:BE211))*I33),2)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ROUND((SUM(BF122:BF211)),2)</f>
        <v>0</v>
      </c>
      <c r="I34" s="89">
        <v>0.15</v>
      </c>
      <c r="J34" s="88">
        <f>ROUND(((SUM(BF122:BF211))*I34),2)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ROUND((SUM(BG122:BG211)),2)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ROUND((SUM(BH122:BH211)),2)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ROUND((SUM(BI122:BI211)),2)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04 - NN - Na Cihelně 1327 - Český Brod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J122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J123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J124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J165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J176</f>
        <v>0</v>
      </c>
      <c r="L100" s="105"/>
    </row>
    <row r="101" spans="2:12" s="9" customFormat="1" ht="19.9" customHeight="1">
      <c r="B101" s="105"/>
      <c r="D101" s="106" t="s">
        <v>351</v>
      </c>
      <c r="E101" s="107"/>
      <c r="F101" s="107"/>
      <c r="G101" s="107"/>
      <c r="H101" s="107"/>
      <c r="I101" s="107"/>
      <c r="J101" s="108">
        <f>J196</f>
        <v>0</v>
      </c>
      <c r="L101" s="105"/>
    </row>
    <row r="102" spans="2:12" s="9" customFormat="1" ht="19.9" customHeight="1">
      <c r="B102" s="105"/>
      <c r="D102" s="106" t="s">
        <v>127</v>
      </c>
      <c r="E102" s="107"/>
      <c r="F102" s="107"/>
      <c r="G102" s="107"/>
      <c r="H102" s="107"/>
      <c r="I102" s="107"/>
      <c r="J102" s="108">
        <f>J209</f>
        <v>0</v>
      </c>
      <c r="L102" s="105"/>
    </row>
    <row r="103" spans="2:12" s="1" customFormat="1" ht="21.75" customHeight="1">
      <c r="B103" s="29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2" s="1" customFormat="1" ht="24.95" customHeight="1">
      <c r="B109" s="29"/>
      <c r="C109" s="18" t="s">
        <v>128</v>
      </c>
      <c r="L109" s="29"/>
    </row>
    <row r="110" spans="2:12" s="1" customFormat="1" ht="6.95" customHeight="1">
      <c r="B110" s="29"/>
      <c r="L110" s="29"/>
    </row>
    <row r="111" spans="2:12" s="1" customFormat="1" ht="12" customHeight="1">
      <c r="B111" s="29"/>
      <c r="C111" s="24" t="s">
        <v>16</v>
      </c>
      <c r="L111" s="29"/>
    </row>
    <row r="112" spans="2:12" s="1" customFormat="1" ht="16.5" customHeight="1">
      <c r="B112" s="29"/>
      <c r="E112" s="207" t="str">
        <f>E7</f>
        <v>Polopodzemní kontejnery - Český Brod</v>
      </c>
      <c r="F112" s="208"/>
      <c r="G112" s="208"/>
      <c r="H112" s="208"/>
      <c r="L112" s="29"/>
    </row>
    <row r="113" spans="2:12" s="1" customFormat="1" ht="12" customHeight="1">
      <c r="B113" s="29"/>
      <c r="C113" s="24" t="s">
        <v>116</v>
      </c>
      <c r="L113" s="29"/>
    </row>
    <row r="114" spans="2:12" s="1" customFormat="1" ht="16.5" customHeight="1">
      <c r="B114" s="29"/>
      <c r="E114" s="173" t="str">
        <f>E9</f>
        <v>SO 04 - NN - Na Cihelně 1327 - Český Brod</v>
      </c>
      <c r="F114" s="209"/>
      <c r="G114" s="209"/>
      <c r="H114" s="209"/>
      <c r="L114" s="29"/>
    </row>
    <row r="115" spans="2:12" s="1" customFormat="1" ht="6.95" customHeight="1">
      <c r="B115" s="29"/>
      <c r="L115" s="29"/>
    </row>
    <row r="116" spans="2:12" s="1" customFormat="1" ht="12" customHeight="1">
      <c r="B116" s="29"/>
      <c r="C116" s="24" t="s">
        <v>20</v>
      </c>
      <c r="F116" s="22" t="str">
        <f>F12</f>
        <v>Český Brod</v>
      </c>
      <c r="I116" s="24" t="s">
        <v>22</v>
      </c>
      <c r="J116" s="49" t="str">
        <f>IF(J12="","",J12)</f>
        <v>17. 10. 2023</v>
      </c>
      <c r="L116" s="29"/>
    </row>
    <row r="117" spans="2:12" s="1" customFormat="1" ht="6.95" customHeight="1">
      <c r="B117" s="29"/>
      <c r="L117" s="29"/>
    </row>
    <row r="118" spans="2:12" s="1" customFormat="1" ht="40.15" customHeight="1">
      <c r="B118" s="29"/>
      <c r="C118" s="24" t="s">
        <v>24</v>
      </c>
      <c r="F118" s="22" t="str">
        <f>E15</f>
        <v xml:space="preserve">Město Český Brod, Náměstí Husovo 70, 282 01 Český </v>
      </c>
      <c r="I118" s="24" t="s">
        <v>31</v>
      </c>
      <c r="J118" s="27" t="str">
        <f>E21</f>
        <v>LNConsult s.r.o., U hřiště 250, 250 83 Škvorec</v>
      </c>
      <c r="L118" s="29"/>
    </row>
    <row r="119" spans="2:12" s="1" customFormat="1" ht="15.2" customHeight="1">
      <c r="B119" s="29"/>
      <c r="C119" s="24" t="s">
        <v>29</v>
      </c>
      <c r="F119" s="22" t="str">
        <f>IF(E18="","",E18)</f>
        <v>Vyplň údaj</v>
      </c>
      <c r="I119" s="24" t="s">
        <v>35</v>
      </c>
      <c r="J119" s="27" t="str">
        <f>E24</f>
        <v xml:space="preserve"> </v>
      </c>
      <c r="L119" s="29"/>
    </row>
    <row r="120" spans="2:12" s="1" customFormat="1" ht="10.35" customHeight="1">
      <c r="B120" s="29"/>
      <c r="L120" s="29"/>
    </row>
    <row r="121" spans="2:20" s="10" customFormat="1" ht="29.25" customHeight="1">
      <c r="B121" s="109"/>
      <c r="C121" s="110" t="s">
        <v>129</v>
      </c>
      <c r="D121" s="111" t="s">
        <v>63</v>
      </c>
      <c r="E121" s="111" t="s">
        <v>59</v>
      </c>
      <c r="F121" s="111" t="s">
        <v>60</v>
      </c>
      <c r="G121" s="111" t="s">
        <v>130</v>
      </c>
      <c r="H121" s="111" t="s">
        <v>131</v>
      </c>
      <c r="I121" s="111" t="s">
        <v>132</v>
      </c>
      <c r="J121" s="111" t="s">
        <v>120</v>
      </c>
      <c r="K121" s="112" t="s">
        <v>133</v>
      </c>
      <c r="L121" s="109"/>
      <c r="M121" s="56" t="s">
        <v>1</v>
      </c>
      <c r="N121" s="57" t="s">
        <v>42</v>
      </c>
      <c r="O121" s="57" t="s">
        <v>134</v>
      </c>
      <c r="P121" s="57" t="s">
        <v>135</v>
      </c>
      <c r="Q121" s="57" t="s">
        <v>136</v>
      </c>
      <c r="R121" s="57" t="s">
        <v>137</v>
      </c>
      <c r="S121" s="57" t="s">
        <v>138</v>
      </c>
      <c r="T121" s="58" t="s">
        <v>139</v>
      </c>
    </row>
    <row r="122" spans="2:63" s="1" customFormat="1" ht="22.9" customHeight="1">
      <c r="B122" s="29"/>
      <c r="C122" s="61" t="s">
        <v>140</v>
      </c>
      <c r="J122" s="113">
        <f>BK122</f>
        <v>0</v>
      </c>
      <c r="L122" s="29"/>
      <c r="M122" s="59"/>
      <c r="N122" s="50"/>
      <c r="O122" s="50"/>
      <c r="P122" s="114">
        <f>P123</f>
        <v>0</v>
      </c>
      <c r="Q122" s="50"/>
      <c r="R122" s="114">
        <f>R123</f>
        <v>20.945956319999997</v>
      </c>
      <c r="S122" s="50"/>
      <c r="T122" s="115">
        <f>T123</f>
        <v>9.745750000000001</v>
      </c>
      <c r="AT122" s="14" t="s">
        <v>77</v>
      </c>
      <c r="AU122" s="14" t="s">
        <v>122</v>
      </c>
      <c r="BK122" s="116">
        <f>BK123</f>
        <v>0</v>
      </c>
    </row>
    <row r="123" spans="2:63" s="11" customFormat="1" ht="25.9" customHeight="1">
      <c r="B123" s="117"/>
      <c r="D123" s="118" t="s">
        <v>77</v>
      </c>
      <c r="E123" s="119" t="s">
        <v>141</v>
      </c>
      <c r="F123" s="119" t="s">
        <v>142</v>
      </c>
      <c r="I123" s="120"/>
      <c r="J123" s="121">
        <f>BK123</f>
        <v>0</v>
      </c>
      <c r="L123" s="117"/>
      <c r="M123" s="122"/>
      <c r="P123" s="123">
        <f>P124+P165+P176+P196+P209</f>
        <v>0</v>
      </c>
      <c r="R123" s="123">
        <f>R124+R165+R176+R196+R209</f>
        <v>20.945956319999997</v>
      </c>
      <c r="T123" s="124">
        <f>T124+T165+T176+T196+T209</f>
        <v>9.745750000000001</v>
      </c>
      <c r="AR123" s="118" t="s">
        <v>86</v>
      </c>
      <c r="AT123" s="125" t="s">
        <v>77</v>
      </c>
      <c r="AU123" s="125" t="s">
        <v>78</v>
      </c>
      <c r="AY123" s="118" t="s">
        <v>143</v>
      </c>
      <c r="BK123" s="126">
        <f>BK124+BK165+BK176+BK196+BK209</f>
        <v>0</v>
      </c>
    </row>
    <row r="124" spans="2:63" s="11" customFormat="1" ht="22.9" customHeight="1">
      <c r="B124" s="117"/>
      <c r="D124" s="118" t="s">
        <v>77</v>
      </c>
      <c r="E124" s="127" t="s">
        <v>86</v>
      </c>
      <c r="F124" s="127" t="s">
        <v>144</v>
      </c>
      <c r="I124" s="120"/>
      <c r="J124" s="128">
        <f>BK124</f>
        <v>0</v>
      </c>
      <c r="L124" s="117"/>
      <c r="M124" s="122"/>
      <c r="P124" s="123">
        <f>SUM(P125:P164)</f>
        <v>0</v>
      </c>
      <c r="R124" s="123">
        <f>SUM(R125:R164)</f>
        <v>0.00042</v>
      </c>
      <c r="T124" s="124">
        <f>SUM(T125:T164)</f>
        <v>0</v>
      </c>
      <c r="AR124" s="118" t="s">
        <v>86</v>
      </c>
      <c r="AT124" s="125" t="s">
        <v>77</v>
      </c>
      <c r="AU124" s="125" t="s">
        <v>86</v>
      </c>
      <c r="AY124" s="118" t="s">
        <v>143</v>
      </c>
      <c r="BK124" s="126">
        <f>SUM(BK125:BK164)</f>
        <v>0</v>
      </c>
    </row>
    <row r="125" spans="2:65" s="1" customFormat="1" ht="24.2" customHeight="1">
      <c r="B125" s="29"/>
      <c r="C125" s="129" t="s">
        <v>86</v>
      </c>
      <c r="D125" s="129" t="s">
        <v>145</v>
      </c>
      <c r="E125" s="130" t="s">
        <v>170</v>
      </c>
      <c r="F125" s="131" t="s">
        <v>171</v>
      </c>
      <c r="G125" s="132" t="s">
        <v>172</v>
      </c>
      <c r="H125" s="133">
        <v>21</v>
      </c>
      <c r="I125" s="134"/>
      <c r="J125" s="135">
        <f>ROUND(I125*H125,2)</f>
        <v>0</v>
      </c>
      <c r="K125" s="131" t="s">
        <v>149</v>
      </c>
      <c r="L125" s="29"/>
      <c r="M125" s="136" t="s">
        <v>1</v>
      </c>
      <c r="N125" s="137" t="s">
        <v>43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150</v>
      </c>
      <c r="AT125" s="140" t="s">
        <v>145</v>
      </c>
      <c r="AU125" s="140" t="s">
        <v>88</v>
      </c>
      <c r="AY125" s="14" t="s">
        <v>143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4" t="s">
        <v>86</v>
      </c>
      <c r="BK125" s="141">
        <f>ROUND(I125*H125,2)</f>
        <v>0</v>
      </c>
      <c r="BL125" s="14" t="s">
        <v>150</v>
      </c>
      <c r="BM125" s="140" t="s">
        <v>352</v>
      </c>
    </row>
    <row r="126" spans="2:47" s="1" customFormat="1" ht="19.5">
      <c r="B126" s="29"/>
      <c r="D126" s="142" t="s">
        <v>152</v>
      </c>
      <c r="F126" s="143" t="s">
        <v>174</v>
      </c>
      <c r="I126" s="144"/>
      <c r="L126" s="29"/>
      <c r="M126" s="145"/>
      <c r="T126" s="53"/>
      <c r="AT126" s="14" t="s">
        <v>152</v>
      </c>
      <c r="AU126" s="14" t="s">
        <v>88</v>
      </c>
    </row>
    <row r="127" spans="2:51" s="12" customFormat="1" ht="11.25">
      <c r="B127" s="146"/>
      <c r="D127" s="142" t="s">
        <v>154</v>
      </c>
      <c r="E127" s="147" t="s">
        <v>1</v>
      </c>
      <c r="F127" s="148" t="s">
        <v>353</v>
      </c>
      <c r="H127" s="149">
        <v>21</v>
      </c>
      <c r="I127" s="150"/>
      <c r="L127" s="146"/>
      <c r="M127" s="151"/>
      <c r="T127" s="152"/>
      <c r="AT127" s="147" t="s">
        <v>154</v>
      </c>
      <c r="AU127" s="147" t="s">
        <v>88</v>
      </c>
      <c r="AV127" s="12" t="s">
        <v>88</v>
      </c>
      <c r="AW127" s="12" t="s">
        <v>34</v>
      </c>
      <c r="AX127" s="12" t="s">
        <v>86</v>
      </c>
      <c r="AY127" s="147" t="s">
        <v>143</v>
      </c>
    </row>
    <row r="128" spans="2:65" s="1" customFormat="1" ht="24.2" customHeight="1">
      <c r="B128" s="29"/>
      <c r="C128" s="129" t="s">
        <v>88</v>
      </c>
      <c r="D128" s="129" t="s">
        <v>145</v>
      </c>
      <c r="E128" s="130" t="s">
        <v>177</v>
      </c>
      <c r="F128" s="131" t="s">
        <v>178</v>
      </c>
      <c r="G128" s="132" t="s">
        <v>179</v>
      </c>
      <c r="H128" s="133">
        <v>1.5</v>
      </c>
      <c r="I128" s="134"/>
      <c r="J128" s="135">
        <f>ROUND(I128*H128,2)</f>
        <v>0</v>
      </c>
      <c r="K128" s="131" t="s">
        <v>149</v>
      </c>
      <c r="L128" s="29"/>
      <c r="M128" s="136" t="s">
        <v>1</v>
      </c>
      <c r="N128" s="137" t="s">
        <v>43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150</v>
      </c>
      <c r="AT128" s="140" t="s">
        <v>145</v>
      </c>
      <c r="AU128" s="140" t="s">
        <v>88</v>
      </c>
      <c r="AY128" s="14" t="s">
        <v>143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4" t="s">
        <v>86</v>
      </c>
      <c r="BK128" s="141">
        <f>ROUND(I128*H128,2)</f>
        <v>0</v>
      </c>
      <c r="BL128" s="14" t="s">
        <v>150</v>
      </c>
      <c r="BM128" s="140" t="s">
        <v>354</v>
      </c>
    </row>
    <row r="129" spans="2:47" s="1" customFormat="1" ht="19.5">
      <c r="B129" s="29"/>
      <c r="D129" s="142" t="s">
        <v>152</v>
      </c>
      <c r="F129" s="143" t="s">
        <v>181</v>
      </c>
      <c r="I129" s="144"/>
      <c r="L129" s="29"/>
      <c r="M129" s="145"/>
      <c r="T129" s="53"/>
      <c r="AT129" s="14" t="s">
        <v>152</v>
      </c>
      <c r="AU129" s="14" t="s">
        <v>88</v>
      </c>
    </row>
    <row r="130" spans="2:51" s="12" customFormat="1" ht="11.25">
      <c r="B130" s="146"/>
      <c r="D130" s="142" t="s">
        <v>154</v>
      </c>
      <c r="E130" s="147" t="s">
        <v>1</v>
      </c>
      <c r="F130" s="148" t="s">
        <v>355</v>
      </c>
      <c r="H130" s="149">
        <v>1.5</v>
      </c>
      <c r="I130" s="150"/>
      <c r="L130" s="146"/>
      <c r="M130" s="151"/>
      <c r="T130" s="152"/>
      <c r="AT130" s="147" t="s">
        <v>154</v>
      </c>
      <c r="AU130" s="147" t="s">
        <v>88</v>
      </c>
      <c r="AV130" s="12" t="s">
        <v>88</v>
      </c>
      <c r="AW130" s="12" t="s">
        <v>34</v>
      </c>
      <c r="AX130" s="12" t="s">
        <v>86</v>
      </c>
      <c r="AY130" s="147" t="s">
        <v>143</v>
      </c>
    </row>
    <row r="131" spans="2:65" s="1" customFormat="1" ht="33" customHeight="1">
      <c r="B131" s="29"/>
      <c r="C131" s="129" t="s">
        <v>160</v>
      </c>
      <c r="D131" s="129" t="s">
        <v>145</v>
      </c>
      <c r="E131" s="130" t="s">
        <v>184</v>
      </c>
      <c r="F131" s="131" t="s">
        <v>185</v>
      </c>
      <c r="G131" s="132" t="s">
        <v>179</v>
      </c>
      <c r="H131" s="133">
        <v>19.254</v>
      </c>
      <c r="I131" s="134"/>
      <c r="J131" s="135">
        <f>ROUND(I131*H131,2)</f>
        <v>0</v>
      </c>
      <c r="K131" s="131" t="s">
        <v>149</v>
      </c>
      <c r="L131" s="29"/>
      <c r="M131" s="136" t="s">
        <v>1</v>
      </c>
      <c r="N131" s="137" t="s">
        <v>43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150</v>
      </c>
      <c r="AT131" s="140" t="s">
        <v>145</v>
      </c>
      <c r="AU131" s="140" t="s">
        <v>88</v>
      </c>
      <c r="AY131" s="14" t="s">
        <v>143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4" t="s">
        <v>86</v>
      </c>
      <c r="BK131" s="141">
        <f>ROUND(I131*H131,2)</f>
        <v>0</v>
      </c>
      <c r="BL131" s="14" t="s">
        <v>150</v>
      </c>
      <c r="BM131" s="140" t="s">
        <v>356</v>
      </c>
    </row>
    <row r="132" spans="2:47" s="1" customFormat="1" ht="19.5">
      <c r="B132" s="29"/>
      <c r="D132" s="142" t="s">
        <v>152</v>
      </c>
      <c r="F132" s="143" t="s">
        <v>187</v>
      </c>
      <c r="I132" s="144"/>
      <c r="L132" s="29"/>
      <c r="M132" s="145"/>
      <c r="T132" s="53"/>
      <c r="AT132" s="14" t="s">
        <v>152</v>
      </c>
      <c r="AU132" s="14" t="s">
        <v>88</v>
      </c>
    </row>
    <row r="133" spans="2:51" s="12" customFormat="1" ht="11.25">
      <c r="B133" s="146"/>
      <c r="D133" s="142" t="s">
        <v>154</v>
      </c>
      <c r="E133" s="147" t="s">
        <v>1</v>
      </c>
      <c r="F133" s="148" t="s">
        <v>357</v>
      </c>
      <c r="H133" s="149">
        <v>19.254</v>
      </c>
      <c r="I133" s="150"/>
      <c r="L133" s="146"/>
      <c r="M133" s="151"/>
      <c r="T133" s="152"/>
      <c r="AT133" s="147" t="s">
        <v>154</v>
      </c>
      <c r="AU133" s="147" t="s">
        <v>88</v>
      </c>
      <c r="AV133" s="12" t="s">
        <v>88</v>
      </c>
      <c r="AW133" s="12" t="s">
        <v>34</v>
      </c>
      <c r="AX133" s="12" t="s">
        <v>86</v>
      </c>
      <c r="AY133" s="147" t="s">
        <v>143</v>
      </c>
    </row>
    <row r="134" spans="2:65" s="1" customFormat="1" ht="37.9" customHeight="1">
      <c r="B134" s="29"/>
      <c r="C134" s="129" t="s">
        <v>150</v>
      </c>
      <c r="D134" s="129" t="s">
        <v>145</v>
      </c>
      <c r="E134" s="130" t="s">
        <v>195</v>
      </c>
      <c r="F134" s="131" t="s">
        <v>196</v>
      </c>
      <c r="G134" s="132" t="s">
        <v>179</v>
      </c>
      <c r="H134" s="133">
        <v>19.254</v>
      </c>
      <c r="I134" s="134"/>
      <c r="J134" s="135">
        <f>ROUND(I134*H134,2)</f>
        <v>0</v>
      </c>
      <c r="K134" s="131" t="s">
        <v>149</v>
      </c>
      <c r="L134" s="29"/>
      <c r="M134" s="136" t="s">
        <v>1</v>
      </c>
      <c r="N134" s="137" t="s">
        <v>43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150</v>
      </c>
      <c r="AT134" s="140" t="s">
        <v>145</v>
      </c>
      <c r="AU134" s="140" t="s">
        <v>88</v>
      </c>
      <c r="AY134" s="14" t="s">
        <v>143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4" t="s">
        <v>86</v>
      </c>
      <c r="BK134" s="141">
        <f>ROUND(I134*H134,2)</f>
        <v>0</v>
      </c>
      <c r="BL134" s="14" t="s">
        <v>150</v>
      </c>
      <c r="BM134" s="140" t="s">
        <v>358</v>
      </c>
    </row>
    <row r="135" spans="2:47" s="1" customFormat="1" ht="39">
      <c r="B135" s="29"/>
      <c r="D135" s="142" t="s">
        <v>152</v>
      </c>
      <c r="F135" s="143" t="s">
        <v>198</v>
      </c>
      <c r="I135" s="144"/>
      <c r="L135" s="29"/>
      <c r="M135" s="145"/>
      <c r="T135" s="53"/>
      <c r="AT135" s="14" t="s">
        <v>152</v>
      </c>
      <c r="AU135" s="14" t="s">
        <v>88</v>
      </c>
    </row>
    <row r="136" spans="2:51" s="12" customFormat="1" ht="11.25">
      <c r="B136" s="146"/>
      <c r="D136" s="142" t="s">
        <v>154</v>
      </c>
      <c r="E136" s="147" t="s">
        <v>1</v>
      </c>
      <c r="F136" s="148" t="s">
        <v>357</v>
      </c>
      <c r="H136" s="149">
        <v>19.254</v>
      </c>
      <c r="I136" s="150"/>
      <c r="L136" s="146"/>
      <c r="M136" s="151"/>
      <c r="T136" s="152"/>
      <c r="AT136" s="147" t="s">
        <v>154</v>
      </c>
      <c r="AU136" s="147" t="s">
        <v>88</v>
      </c>
      <c r="AV136" s="12" t="s">
        <v>88</v>
      </c>
      <c r="AW136" s="12" t="s">
        <v>34</v>
      </c>
      <c r="AX136" s="12" t="s">
        <v>86</v>
      </c>
      <c r="AY136" s="147" t="s">
        <v>143</v>
      </c>
    </row>
    <row r="137" spans="2:65" s="1" customFormat="1" ht="37.9" customHeight="1">
      <c r="B137" s="29"/>
      <c r="C137" s="129" t="s">
        <v>169</v>
      </c>
      <c r="D137" s="129" t="s">
        <v>145</v>
      </c>
      <c r="E137" s="130" t="s">
        <v>200</v>
      </c>
      <c r="F137" s="131" t="s">
        <v>201</v>
      </c>
      <c r="G137" s="132" t="s">
        <v>179</v>
      </c>
      <c r="H137" s="133">
        <v>192.544</v>
      </c>
      <c r="I137" s="134"/>
      <c r="J137" s="135">
        <f>ROUND(I137*H137,2)</f>
        <v>0</v>
      </c>
      <c r="K137" s="131" t="s">
        <v>149</v>
      </c>
      <c r="L137" s="29"/>
      <c r="M137" s="136" t="s">
        <v>1</v>
      </c>
      <c r="N137" s="137" t="s">
        <v>43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150</v>
      </c>
      <c r="AT137" s="140" t="s">
        <v>145</v>
      </c>
      <c r="AU137" s="140" t="s">
        <v>88</v>
      </c>
      <c r="AY137" s="14" t="s">
        <v>143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86</v>
      </c>
      <c r="BK137" s="141">
        <f>ROUND(I137*H137,2)</f>
        <v>0</v>
      </c>
      <c r="BL137" s="14" t="s">
        <v>150</v>
      </c>
      <c r="BM137" s="140" t="s">
        <v>359</v>
      </c>
    </row>
    <row r="138" spans="2:47" s="1" customFormat="1" ht="48.75">
      <c r="B138" s="29"/>
      <c r="D138" s="142" t="s">
        <v>152</v>
      </c>
      <c r="F138" s="143" t="s">
        <v>203</v>
      </c>
      <c r="I138" s="144"/>
      <c r="L138" s="29"/>
      <c r="M138" s="145"/>
      <c r="T138" s="53"/>
      <c r="AT138" s="14" t="s">
        <v>152</v>
      </c>
      <c r="AU138" s="14" t="s">
        <v>88</v>
      </c>
    </row>
    <row r="139" spans="2:51" s="12" customFormat="1" ht="11.25">
      <c r="B139" s="146"/>
      <c r="D139" s="142" t="s">
        <v>154</v>
      </c>
      <c r="E139" s="147" t="s">
        <v>1</v>
      </c>
      <c r="F139" s="148" t="s">
        <v>360</v>
      </c>
      <c r="H139" s="149">
        <v>192.544</v>
      </c>
      <c r="I139" s="150"/>
      <c r="L139" s="146"/>
      <c r="M139" s="151"/>
      <c r="T139" s="152"/>
      <c r="AT139" s="147" t="s">
        <v>154</v>
      </c>
      <c r="AU139" s="147" t="s">
        <v>88</v>
      </c>
      <c r="AV139" s="12" t="s">
        <v>88</v>
      </c>
      <c r="AW139" s="12" t="s">
        <v>34</v>
      </c>
      <c r="AX139" s="12" t="s">
        <v>86</v>
      </c>
      <c r="AY139" s="147" t="s">
        <v>143</v>
      </c>
    </row>
    <row r="140" spans="2:65" s="1" customFormat="1" ht="24.2" customHeight="1">
      <c r="B140" s="29"/>
      <c r="C140" s="129" t="s">
        <v>176</v>
      </c>
      <c r="D140" s="129" t="s">
        <v>145</v>
      </c>
      <c r="E140" s="130" t="s">
        <v>190</v>
      </c>
      <c r="F140" s="131" t="s">
        <v>191</v>
      </c>
      <c r="G140" s="132" t="s">
        <v>179</v>
      </c>
      <c r="H140" s="133">
        <v>19.254</v>
      </c>
      <c r="I140" s="134"/>
      <c r="J140" s="135">
        <f>ROUND(I140*H140,2)</f>
        <v>0</v>
      </c>
      <c r="K140" s="131" t="s">
        <v>149</v>
      </c>
      <c r="L140" s="29"/>
      <c r="M140" s="136" t="s">
        <v>1</v>
      </c>
      <c r="N140" s="137" t="s">
        <v>43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150</v>
      </c>
      <c r="AT140" s="140" t="s">
        <v>145</v>
      </c>
      <c r="AU140" s="140" t="s">
        <v>88</v>
      </c>
      <c r="AY140" s="14" t="s">
        <v>143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86</v>
      </c>
      <c r="BK140" s="141">
        <f>ROUND(I140*H140,2)</f>
        <v>0</v>
      </c>
      <c r="BL140" s="14" t="s">
        <v>150</v>
      </c>
      <c r="BM140" s="140" t="s">
        <v>361</v>
      </c>
    </row>
    <row r="141" spans="2:47" s="1" customFormat="1" ht="29.25">
      <c r="B141" s="29"/>
      <c r="D141" s="142" t="s">
        <v>152</v>
      </c>
      <c r="F141" s="143" t="s">
        <v>193</v>
      </c>
      <c r="I141" s="144"/>
      <c r="L141" s="29"/>
      <c r="M141" s="145"/>
      <c r="T141" s="53"/>
      <c r="AT141" s="14" t="s">
        <v>152</v>
      </c>
      <c r="AU141" s="14" t="s">
        <v>88</v>
      </c>
    </row>
    <row r="142" spans="2:51" s="12" customFormat="1" ht="11.25">
      <c r="B142" s="146"/>
      <c r="D142" s="142" t="s">
        <v>154</v>
      </c>
      <c r="E142" s="147" t="s">
        <v>1</v>
      </c>
      <c r="F142" s="148" t="s">
        <v>357</v>
      </c>
      <c r="H142" s="149">
        <v>19.254</v>
      </c>
      <c r="I142" s="150"/>
      <c r="L142" s="146"/>
      <c r="M142" s="151"/>
      <c r="T142" s="152"/>
      <c r="AT142" s="147" t="s">
        <v>154</v>
      </c>
      <c r="AU142" s="147" t="s">
        <v>88</v>
      </c>
      <c r="AV142" s="12" t="s">
        <v>88</v>
      </c>
      <c r="AW142" s="12" t="s">
        <v>34</v>
      </c>
      <c r="AX142" s="12" t="s">
        <v>86</v>
      </c>
      <c r="AY142" s="147" t="s">
        <v>143</v>
      </c>
    </row>
    <row r="143" spans="2:65" s="1" customFormat="1" ht="24.2" customHeight="1">
      <c r="B143" s="29"/>
      <c r="C143" s="129" t="s">
        <v>183</v>
      </c>
      <c r="D143" s="129" t="s">
        <v>145</v>
      </c>
      <c r="E143" s="130" t="s">
        <v>206</v>
      </c>
      <c r="F143" s="131" t="s">
        <v>207</v>
      </c>
      <c r="G143" s="132" t="s">
        <v>179</v>
      </c>
      <c r="H143" s="133">
        <v>19.254</v>
      </c>
      <c r="I143" s="134"/>
      <c r="J143" s="135">
        <f>ROUND(I143*H143,2)</f>
        <v>0</v>
      </c>
      <c r="K143" s="131" t="s">
        <v>149</v>
      </c>
      <c r="L143" s="29"/>
      <c r="M143" s="136" t="s">
        <v>1</v>
      </c>
      <c r="N143" s="137" t="s">
        <v>43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150</v>
      </c>
      <c r="AT143" s="140" t="s">
        <v>145</v>
      </c>
      <c r="AU143" s="140" t="s">
        <v>88</v>
      </c>
      <c r="AY143" s="14" t="s">
        <v>143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4" t="s">
        <v>86</v>
      </c>
      <c r="BK143" s="141">
        <f>ROUND(I143*H143,2)</f>
        <v>0</v>
      </c>
      <c r="BL143" s="14" t="s">
        <v>150</v>
      </c>
      <c r="BM143" s="140" t="s">
        <v>362</v>
      </c>
    </row>
    <row r="144" spans="2:47" s="1" customFormat="1" ht="29.25">
      <c r="B144" s="29"/>
      <c r="D144" s="142" t="s">
        <v>152</v>
      </c>
      <c r="F144" s="143" t="s">
        <v>209</v>
      </c>
      <c r="I144" s="144"/>
      <c r="L144" s="29"/>
      <c r="M144" s="145"/>
      <c r="T144" s="53"/>
      <c r="AT144" s="14" t="s">
        <v>152</v>
      </c>
      <c r="AU144" s="14" t="s">
        <v>88</v>
      </c>
    </row>
    <row r="145" spans="2:51" s="12" customFormat="1" ht="11.25">
      <c r="B145" s="146"/>
      <c r="D145" s="142" t="s">
        <v>154</v>
      </c>
      <c r="E145" s="147" t="s">
        <v>1</v>
      </c>
      <c r="F145" s="148" t="s">
        <v>357</v>
      </c>
      <c r="H145" s="149">
        <v>19.254</v>
      </c>
      <c r="I145" s="150"/>
      <c r="L145" s="146"/>
      <c r="M145" s="151"/>
      <c r="T145" s="152"/>
      <c r="AT145" s="147" t="s">
        <v>154</v>
      </c>
      <c r="AU145" s="147" t="s">
        <v>88</v>
      </c>
      <c r="AV145" s="12" t="s">
        <v>88</v>
      </c>
      <c r="AW145" s="12" t="s">
        <v>34</v>
      </c>
      <c r="AX145" s="12" t="s">
        <v>86</v>
      </c>
      <c r="AY145" s="147" t="s">
        <v>143</v>
      </c>
    </row>
    <row r="146" spans="2:65" s="1" customFormat="1" ht="24.2" customHeight="1">
      <c r="B146" s="29"/>
      <c r="C146" s="129" t="s">
        <v>189</v>
      </c>
      <c r="D146" s="129" t="s">
        <v>145</v>
      </c>
      <c r="E146" s="130" t="s">
        <v>211</v>
      </c>
      <c r="F146" s="131" t="s">
        <v>212</v>
      </c>
      <c r="G146" s="132" t="s">
        <v>213</v>
      </c>
      <c r="H146" s="133">
        <v>34.658</v>
      </c>
      <c r="I146" s="134"/>
      <c r="J146" s="135">
        <f>ROUND(I146*H146,2)</f>
        <v>0</v>
      </c>
      <c r="K146" s="131" t="s">
        <v>149</v>
      </c>
      <c r="L146" s="29"/>
      <c r="M146" s="136" t="s">
        <v>1</v>
      </c>
      <c r="N146" s="137" t="s">
        <v>43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150</v>
      </c>
      <c r="AT146" s="140" t="s">
        <v>145</v>
      </c>
      <c r="AU146" s="140" t="s">
        <v>88</v>
      </c>
      <c r="AY146" s="14" t="s">
        <v>143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4" t="s">
        <v>86</v>
      </c>
      <c r="BK146" s="141">
        <f>ROUND(I146*H146,2)</f>
        <v>0</v>
      </c>
      <c r="BL146" s="14" t="s">
        <v>150</v>
      </c>
      <c r="BM146" s="140" t="s">
        <v>363</v>
      </c>
    </row>
    <row r="147" spans="2:47" s="1" customFormat="1" ht="29.25">
      <c r="B147" s="29"/>
      <c r="D147" s="142" t="s">
        <v>152</v>
      </c>
      <c r="F147" s="143" t="s">
        <v>215</v>
      </c>
      <c r="I147" s="144"/>
      <c r="L147" s="29"/>
      <c r="M147" s="145"/>
      <c r="T147" s="53"/>
      <c r="AT147" s="14" t="s">
        <v>152</v>
      </c>
      <c r="AU147" s="14" t="s">
        <v>88</v>
      </c>
    </row>
    <row r="148" spans="2:51" s="12" customFormat="1" ht="11.25">
      <c r="B148" s="146"/>
      <c r="D148" s="142" t="s">
        <v>154</v>
      </c>
      <c r="E148" s="147" t="s">
        <v>1</v>
      </c>
      <c r="F148" s="148" t="s">
        <v>364</v>
      </c>
      <c r="H148" s="149">
        <v>34.658</v>
      </c>
      <c r="I148" s="150"/>
      <c r="L148" s="146"/>
      <c r="M148" s="151"/>
      <c r="T148" s="152"/>
      <c r="AT148" s="147" t="s">
        <v>154</v>
      </c>
      <c r="AU148" s="147" t="s">
        <v>88</v>
      </c>
      <c r="AV148" s="12" t="s">
        <v>88</v>
      </c>
      <c r="AW148" s="12" t="s">
        <v>34</v>
      </c>
      <c r="AX148" s="12" t="s">
        <v>86</v>
      </c>
      <c r="AY148" s="147" t="s">
        <v>143</v>
      </c>
    </row>
    <row r="149" spans="2:65" s="1" customFormat="1" ht="24.2" customHeight="1">
      <c r="B149" s="29"/>
      <c r="C149" s="129" t="s">
        <v>194</v>
      </c>
      <c r="D149" s="129" t="s">
        <v>145</v>
      </c>
      <c r="E149" s="130" t="s">
        <v>218</v>
      </c>
      <c r="F149" s="131" t="s">
        <v>219</v>
      </c>
      <c r="G149" s="132" t="s">
        <v>172</v>
      </c>
      <c r="H149" s="133">
        <v>21</v>
      </c>
      <c r="I149" s="134"/>
      <c r="J149" s="135">
        <f>ROUND(I149*H149,2)</f>
        <v>0</v>
      </c>
      <c r="K149" s="131" t="s">
        <v>149</v>
      </c>
      <c r="L149" s="29"/>
      <c r="M149" s="136" t="s">
        <v>1</v>
      </c>
      <c r="N149" s="137" t="s">
        <v>43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150</v>
      </c>
      <c r="AT149" s="140" t="s">
        <v>145</v>
      </c>
      <c r="AU149" s="140" t="s">
        <v>88</v>
      </c>
      <c r="AY149" s="14" t="s">
        <v>143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4" t="s">
        <v>86</v>
      </c>
      <c r="BK149" s="141">
        <f>ROUND(I149*H149,2)</f>
        <v>0</v>
      </c>
      <c r="BL149" s="14" t="s">
        <v>150</v>
      </c>
      <c r="BM149" s="140" t="s">
        <v>365</v>
      </c>
    </row>
    <row r="150" spans="2:47" s="1" customFormat="1" ht="19.5">
      <c r="B150" s="29"/>
      <c r="D150" s="142" t="s">
        <v>152</v>
      </c>
      <c r="F150" s="143" t="s">
        <v>221</v>
      </c>
      <c r="I150" s="144"/>
      <c r="L150" s="29"/>
      <c r="M150" s="145"/>
      <c r="T150" s="53"/>
      <c r="AT150" s="14" t="s">
        <v>152</v>
      </c>
      <c r="AU150" s="14" t="s">
        <v>88</v>
      </c>
    </row>
    <row r="151" spans="2:51" s="12" customFormat="1" ht="11.25">
      <c r="B151" s="146"/>
      <c r="D151" s="142" t="s">
        <v>154</v>
      </c>
      <c r="E151" s="147" t="s">
        <v>1</v>
      </c>
      <c r="F151" s="148" t="s">
        <v>353</v>
      </c>
      <c r="H151" s="149">
        <v>21</v>
      </c>
      <c r="I151" s="150"/>
      <c r="L151" s="146"/>
      <c r="M151" s="151"/>
      <c r="T151" s="152"/>
      <c r="AT151" s="147" t="s">
        <v>154</v>
      </c>
      <c r="AU151" s="147" t="s">
        <v>88</v>
      </c>
      <c r="AV151" s="12" t="s">
        <v>88</v>
      </c>
      <c r="AW151" s="12" t="s">
        <v>34</v>
      </c>
      <c r="AX151" s="12" t="s">
        <v>86</v>
      </c>
      <c r="AY151" s="147" t="s">
        <v>143</v>
      </c>
    </row>
    <row r="152" spans="2:65" s="1" customFormat="1" ht="24.2" customHeight="1">
      <c r="B152" s="29"/>
      <c r="C152" s="129" t="s">
        <v>199</v>
      </c>
      <c r="D152" s="129" t="s">
        <v>145</v>
      </c>
      <c r="E152" s="130" t="s">
        <v>224</v>
      </c>
      <c r="F152" s="131" t="s">
        <v>225</v>
      </c>
      <c r="G152" s="132" t="s">
        <v>172</v>
      </c>
      <c r="H152" s="133">
        <v>21</v>
      </c>
      <c r="I152" s="134"/>
      <c r="J152" s="135">
        <f>ROUND(I152*H152,2)</f>
        <v>0</v>
      </c>
      <c r="K152" s="131" t="s">
        <v>149</v>
      </c>
      <c r="L152" s="29"/>
      <c r="M152" s="136" t="s">
        <v>1</v>
      </c>
      <c r="N152" s="137" t="s">
        <v>43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150</v>
      </c>
      <c r="AT152" s="140" t="s">
        <v>145</v>
      </c>
      <c r="AU152" s="140" t="s">
        <v>88</v>
      </c>
      <c r="AY152" s="14" t="s">
        <v>143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86</v>
      </c>
      <c r="BK152" s="141">
        <f>ROUND(I152*H152,2)</f>
        <v>0</v>
      </c>
      <c r="BL152" s="14" t="s">
        <v>150</v>
      </c>
      <c r="BM152" s="140" t="s">
        <v>367</v>
      </c>
    </row>
    <row r="153" spans="2:47" s="1" customFormat="1" ht="19.5">
      <c r="B153" s="29"/>
      <c r="D153" s="142" t="s">
        <v>152</v>
      </c>
      <c r="F153" s="143" t="s">
        <v>227</v>
      </c>
      <c r="I153" s="144"/>
      <c r="L153" s="29"/>
      <c r="M153" s="145"/>
      <c r="T153" s="53"/>
      <c r="AT153" s="14" t="s">
        <v>152</v>
      </c>
      <c r="AU153" s="14" t="s">
        <v>88</v>
      </c>
    </row>
    <row r="154" spans="2:51" s="12" customFormat="1" ht="11.25">
      <c r="B154" s="146"/>
      <c r="D154" s="142" t="s">
        <v>154</v>
      </c>
      <c r="E154" s="147" t="s">
        <v>1</v>
      </c>
      <c r="F154" s="148" t="s">
        <v>368</v>
      </c>
      <c r="H154" s="149">
        <v>21</v>
      </c>
      <c r="I154" s="150"/>
      <c r="L154" s="146"/>
      <c r="M154" s="151"/>
      <c r="T154" s="152"/>
      <c r="AT154" s="147" t="s">
        <v>154</v>
      </c>
      <c r="AU154" s="147" t="s">
        <v>88</v>
      </c>
      <c r="AV154" s="12" t="s">
        <v>88</v>
      </c>
      <c r="AW154" s="12" t="s">
        <v>34</v>
      </c>
      <c r="AX154" s="12" t="s">
        <v>86</v>
      </c>
      <c r="AY154" s="147" t="s">
        <v>143</v>
      </c>
    </row>
    <row r="155" spans="2:65" s="1" customFormat="1" ht="16.5" customHeight="1">
      <c r="B155" s="29"/>
      <c r="C155" s="153" t="s">
        <v>205</v>
      </c>
      <c r="D155" s="153" t="s">
        <v>228</v>
      </c>
      <c r="E155" s="154" t="s">
        <v>229</v>
      </c>
      <c r="F155" s="155" t="s">
        <v>230</v>
      </c>
      <c r="G155" s="156" t="s">
        <v>231</v>
      </c>
      <c r="H155" s="157">
        <v>0.42</v>
      </c>
      <c r="I155" s="158"/>
      <c r="J155" s="159">
        <f>ROUND(I155*H155,2)</f>
        <v>0</v>
      </c>
      <c r="K155" s="155" t="s">
        <v>149</v>
      </c>
      <c r="L155" s="160"/>
      <c r="M155" s="161" t="s">
        <v>1</v>
      </c>
      <c r="N155" s="162" t="s">
        <v>43</v>
      </c>
      <c r="P155" s="138">
        <f>O155*H155</f>
        <v>0</v>
      </c>
      <c r="Q155" s="138">
        <v>0.001</v>
      </c>
      <c r="R155" s="138">
        <f>Q155*H155</f>
        <v>0.00042</v>
      </c>
      <c r="S155" s="138">
        <v>0</v>
      </c>
      <c r="T155" s="139">
        <f>S155*H155</f>
        <v>0</v>
      </c>
      <c r="AR155" s="140" t="s">
        <v>189</v>
      </c>
      <c r="AT155" s="140" t="s">
        <v>228</v>
      </c>
      <c r="AU155" s="140" t="s">
        <v>88</v>
      </c>
      <c r="AY155" s="14" t="s">
        <v>143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4" t="s">
        <v>86</v>
      </c>
      <c r="BK155" s="141">
        <f>ROUND(I155*H155,2)</f>
        <v>0</v>
      </c>
      <c r="BL155" s="14" t="s">
        <v>150</v>
      </c>
      <c r="BM155" s="140" t="s">
        <v>369</v>
      </c>
    </row>
    <row r="156" spans="2:47" s="1" customFormat="1" ht="11.25">
      <c r="B156" s="29"/>
      <c r="D156" s="142" t="s">
        <v>152</v>
      </c>
      <c r="F156" s="143" t="s">
        <v>230</v>
      </c>
      <c r="I156" s="144"/>
      <c r="L156" s="29"/>
      <c r="M156" s="145"/>
      <c r="T156" s="53"/>
      <c r="AT156" s="14" t="s">
        <v>152</v>
      </c>
      <c r="AU156" s="14" t="s">
        <v>88</v>
      </c>
    </row>
    <row r="157" spans="2:51" s="12" customFormat="1" ht="11.25">
      <c r="B157" s="146"/>
      <c r="D157" s="142" t="s">
        <v>154</v>
      </c>
      <c r="E157" s="147" t="s">
        <v>1</v>
      </c>
      <c r="F157" s="148" t="s">
        <v>368</v>
      </c>
      <c r="H157" s="149">
        <v>21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34</v>
      </c>
      <c r="AX157" s="12" t="s">
        <v>86</v>
      </c>
      <c r="AY157" s="147" t="s">
        <v>143</v>
      </c>
    </row>
    <row r="158" spans="2:51" s="12" customFormat="1" ht="11.25">
      <c r="B158" s="146"/>
      <c r="D158" s="142" t="s">
        <v>154</v>
      </c>
      <c r="F158" s="148" t="s">
        <v>424</v>
      </c>
      <c r="H158" s="149">
        <v>0.42</v>
      </c>
      <c r="I158" s="150"/>
      <c r="L158" s="146"/>
      <c r="M158" s="151"/>
      <c r="T158" s="152"/>
      <c r="AT158" s="147" t="s">
        <v>154</v>
      </c>
      <c r="AU158" s="147" t="s">
        <v>88</v>
      </c>
      <c r="AV158" s="12" t="s">
        <v>88</v>
      </c>
      <c r="AW158" s="12" t="s">
        <v>4</v>
      </c>
      <c r="AX158" s="12" t="s">
        <v>86</v>
      </c>
      <c r="AY158" s="147" t="s">
        <v>143</v>
      </c>
    </row>
    <row r="159" spans="2:65" s="1" customFormat="1" ht="16.5" customHeight="1">
      <c r="B159" s="29"/>
      <c r="C159" s="129" t="s">
        <v>210</v>
      </c>
      <c r="D159" s="129" t="s">
        <v>145</v>
      </c>
      <c r="E159" s="130" t="s">
        <v>235</v>
      </c>
      <c r="F159" s="131" t="s">
        <v>236</v>
      </c>
      <c r="G159" s="132" t="s">
        <v>148</v>
      </c>
      <c r="H159" s="133">
        <v>4</v>
      </c>
      <c r="I159" s="134"/>
      <c r="J159" s="135">
        <f>ROUND(I159*H159,2)</f>
        <v>0</v>
      </c>
      <c r="K159" s="131" t="s">
        <v>1</v>
      </c>
      <c r="L159" s="29"/>
      <c r="M159" s="136" t="s">
        <v>1</v>
      </c>
      <c r="N159" s="137" t="s">
        <v>43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150</v>
      </c>
      <c r="AT159" s="140" t="s">
        <v>145</v>
      </c>
      <c r="AU159" s="140" t="s">
        <v>88</v>
      </c>
      <c r="AY159" s="14" t="s">
        <v>143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4" t="s">
        <v>86</v>
      </c>
      <c r="BK159" s="141">
        <f>ROUND(I159*H159,2)</f>
        <v>0</v>
      </c>
      <c r="BL159" s="14" t="s">
        <v>150</v>
      </c>
      <c r="BM159" s="140" t="s">
        <v>372</v>
      </c>
    </row>
    <row r="160" spans="2:47" s="1" customFormat="1" ht="19.5">
      <c r="B160" s="29"/>
      <c r="D160" s="142" t="s">
        <v>152</v>
      </c>
      <c r="F160" s="143" t="s">
        <v>168</v>
      </c>
      <c r="I160" s="144"/>
      <c r="L160" s="29"/>
      <c r="M160" s="145"/>
      <c r="T160" s="53"/>
      <c r="AT160" s="14" t="s">
        <v>152</v>
      </c>
      <c r="AU160" s="14" t="s">
        <v>88</v>
      </c>
    </row>
    <row r="161" spans="2:51" s="12" customFormat="1" ht="11.25">
      <c r="B161" s="146"/>
      <c r="D161" s="142" t="s">
        <v>154</v>
      </c>
      <c r="E161" s="147" t="s">
        <v>1</v>
      </c>
      <c r="F161" s="148" t="s">
        <v>373</v>
      </c>
      <c r="H161" s="149">
        <v>4</v>
      </c>
      <c r="I161" s="150"/>
      <c r="L161" s="146"/>
      <c r="M161" s="151"/>
      <c r="T161" s="152"/>
      <c r="AT161" s="147" t="s">
        <v>154</v>
      </c>
      <c r="AU161" s="147" t="s">
        <v>88</v>
      </c>
      <c r="AV161" s="12" t="s">
        <v>88</v>
      </c>
      <c r="AW161" s="12" t="s">
        <v>34</v>
      </c>
      <c r="AX161" s="12" t="s">
        <v>86</v>
      </c>
      <c r="AY161" s="147" t="s">
        <v>143</v>
      </c>
    </row>
    <row r="162" spans="2:65" s="1" customFormat="1" ht="37.9" customHeight="1">
      <c r="B162" s="29"/>
      <c r="C162" s="129" t="s">
        <v>217</v>
      </c>
      <c r="D162" s="129" t="s">
        <v>145</v>
      </c>
      <c r="E162" s="130" t="s">
        <v>239</v>
      </c>
      <c r="F162" s="131" t="s">
        <v>349</v>
      </c>
      <c r="G162" s="132" t="s">
        <v>148</v>
      </c>
      <c r="H162" s="133">
        <v>4</v>
      </c>
      <c r="I162" s="134"/>
      <c r="J162" s="135">
        <f>ROUND(I162*H162,2)</f>
        <v>0</v>
      </c>
      <c r="K162" s="131" t="s">
        <v>1</v>
      </c>
      <c r="L162" s="29"/>
      <c r="M162" s="136" t="s">
        <v>1</v>
      </c>
      <c r="N162" s="137" t="s">
        <v>43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150</v>
      </c>
      <c r="AT162" s="140" t="s">
        <v>145</v>
      </c>
      <c r="AU162" s="140" t="s">
        <v>88</v>
      </c>
      <c r="AY162" s="14" t="s">
        <v>143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4" t="s">
        <v>86</v>
      </c>
      <c r="BK162" s="141">
        <f>ROUND(I162*H162,2)</f>
        <v>0</v>
      </c>
      <c r="BL162" s="14" t="s">
        <v>150</v>
      </c>
      <c r="BM162" s="140" t="s">
        <v>374</v>
      </c>
    </row>
    <row r="163" spans="2:47" s="1" customFormat="1" ht="19.5">
      <c r="B163" s="29"/>
      <c r="D163" s="142" t="s">
        <v>152</v>
      </c>
      <c r="F163" s="143" t="s">
        <v>349</v>
      </c>
      <c r="I163" s="144"/>
      <c r="L163" s="29"/>
      <c r="M163" s="145"/>
      <c r="T163" s="53"/>
      <c r="AT163" s="14" t="s">
        <v>152</v>
      </c>
      <c r="AU163" s="14" t="s">
        <v>88</v>
      </c>
    </row>
    <row r="164" spans="2:51" s="12" customFormat="1" ht="11.25">
      <c r="B164" s="146"/>
      <c r="D164" s="142" t="s">
        <v>154</v>
      </c>
      <c r="E164" s="147" t="s">
        <v>1</v>
      </c>
      <c r="F164" s="148" t="s">
        <v>373</v>
      </c>
      <c r="H164" s="149">
        <v>4</v>
      </c>
      <c r="I164" s="150"/>
      <c r="L164" s="146"/>
      <c r="M164" s="151"/>
      <c r="T164" s="152"/>
      <c r="AT164" s="147" t="s">
        <v>154</v>
      </c>
      <c r="AU164" s="147" t="s">
        <v>88</v>
      </c>
      <c r="AV164" s="12" t="s">
        <v>88</v>
      </c>
      <c r="AW164" s="12" t="s">
        <v>34</v>
      </c>
      <c r="AX164" s="12" t="s">
        <v>86</v>
      </c>
      <c r="AY164" s="147" t="s">
        <v>143</v>
      </c>
    </row>
    <row r="165" spans="2:63" s="11" customFormat="1" ht="22.9" customHeight="1">
      <c r="B165" s="117"/>
      <c r="D165" s="118" t="s">
        <v>77</v>
      </c>
      <c r="E165" s="127" t="s">
        <v>169</v>
      </c>
      <c r="F165" s="127" t="s">
        <v>242</v>
      </c>
      <c r="I165" s="120"/>
      <c r="J165" s="128">
        <f>BK165</f>
        <v>0</v>
      </c>
      <c r="L165" s="117"/>
      <c r="M165" s="122"/>
      <c r="P165" s="123">
        <f>SUM(P166:P175)</f>
        <v>0</v>
      </c>
      <c r="R165" s="123">
        <f>SUM(R166:R175)</f>
        <v>9.009904319999999</v>
      </c>
      <c r="T165" s="124">
        <f>SUM(T166:T175)</f>
        <v>0</v>
      </c>
      <c r="AR165" s="118" t="s">
        <v>86</v>
      </c>
      <c r="AT165" s="125" t="s">
        <v>77</v>
      </c>
      <c r="AU165" s="125" t="s">
        <v>86</v>
      </c>
      <c r="AY165" s="118" t="s">
        <v>143</v>
      </c>
      <c r="BK165" s="126">
        <f>SUM(BK166:BK175)</f>
        <v>0</v>
      </c>
    </row>
    <row r="166" spans="2:65" s="1" customFormat="1" ht="21.75" customHeight="1">
      <c r="B166" s="29"/>
      <c r="C166" s="129" t="s">
        <v>223</v>
      </c>
      <c r="D166" s="129" t="s">
        <v>145</v>
      </c>
      <c r="E166" s="130" t="s">
        <v>244</v>
      </c>
      <c r="F166" s="131" t="s">
        <v>245</v>
      </c>
      <c r="G166" s="132" t="s">
        <v>172</v>
      </c>
      <c r="H166" s="133">
        <v>9.856</v>
      </c>
      <c r="I166" s="134"/>
      <c r="J166" s="135">
        <f>ROUND(I166*H166,2)</f>
        <v>0</v>
      </c>
      <c r="K166" s="131" t="s">
        <v>149</v>
      </c>
      <c r="L166" s="29"/>
      <c r="M166" s="136" t="s">
        <v>1</v>
      </c>
      <c r="N166" s="137" t="s">
        <v>43</v>
      </c>
      <c r="P166" s="138">
        <f>O166*H166</f>
        <v>0</v>
      </c>
      <c r="Q166" s="138">
        <v>0.69</v>
      </c>
      <c r="R166" s="138">
        <f>Q166*H166</f>
        <v>6.80064</v>
      </c>
      <c r="S166" s="138">
        <v>0</v>
      </c>
      <c r="T166" s="139">
        <f>S166*H166</f>
        <v>0</v>
      </c>
      <c r="AR166" s="140" t="s">
        <v>150</v>
      </c>
      <c r="AT166" s="140" t="s">
        <v>145</v>
      </c>
      <c r="AU166" s="140" t="s">
        <v>88</v>
      </c>
      <c r="AY166" s="14" t="s">
        <v>143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4" t="s">
        <v>86</v>
      </c>
      <c r="BK166" s="141">
        <f>ROUND(I166*H166,2)</f>
        <v>0</v>
      </c>
      <c r="BL166" s="14" t="s">
        <v>150</v>
      </c>
      <c r="BM166" s="140" t="s">
        <v>375</v>
      </c>
    </row>
    <row r="167" spans="2:47" s="1" customFormat="1" ht="19.5">
      <c r="B167" s="29"/>
      <c r="D167" s="142" t="s">
        <v>152</v>
      </c>
      <c r="F167" s="143" t="s">
        <v>247</v>
      </c>
      <c r="I167" s="144"/>
      <c r="L167" s="29"/>
      <c r="M167" s="145"/>
      <c r="T167" s="53"/>
      <c r="AT167" s="14" t="s">
        <v>152</v>
      </c>
      <c r="AU167" s="14" t="s">
        <v>88</v>
      </c>
    </row>
    <row r="168" spans="2:51" s="12" customFormat="1" ht="11.25">
      <c r="B168" s="146"/>
      <c r="D168" s="142" t="s">
        <v>154</v>
      </c>
      <c r="E168" s="147" t="s">
        <v>1</v>
      </c>
      <c r="F168" s="148" t="s">
        <v>376</v>
      </c>
      <c r="H168" s="149">
        <v>9.856</v>
      </c>
      <c r="I168" s="150"/>
      <c r="L168" s="146"/>
      <c r="M168" s="151"/>
      <c r="T168" s="152"/>
      <c r="AT168" s="147" t="s">
        <v>154</v>
      </c>
      <c r="AU168" s="147" t="s">
        <v>88</v>
      </c>
      <c r="AV168" s="12" t="s">
        <v>88</v>
      </c>
      <c r="AW168" s="12" t="s">
        <v>34</v>
      </c>
      <c r="AX168" s="12" t="s">
        <v>86</v>
      </c>
      <c r="AY168" s="147" t="s">
        <v>143</v>
      </c>
    </row>
    <row r="169" spans="2:65" s="1" customFormat="1" ht="24.2" customHeight="1">
      <c r="B169" s="29"/>
      <c r="C169" s="129" t="s">
        <v>8</v>
      </c>
      <c r="D169" s="129" t="s">
        <v>145</v>
      </c>
      <c r="E169" s="130" t="s">
        <v>250</v>
      </c>
      <c r="F169" s="131" t="s">
        <v>251</v>
      </c>
      <c r="G169" s="132" t="s">
        <v>172</v>
      </c>
      <c r="H169" s="133">
        <v>9.856</v>
      </c>
      <c r="I169" s="134"/>
      <c r="J169" s="135">
        <f>ROUND(I169*H169,2)</f>
        <v>0</v>
      </c>
      <c r="K169" s="131" t="s">
        <v>149</v>
      </c>
      <c r="L169" s="29"/>
      <c r="M169" s="136" t="s">
        <v>1</v>
      </c>
      <c r="N169" s="137" t="s">
        <v>43</v>
      </c>
      <c r="P169" s="138">
        <f>O169*H169</f>
        <v>0</v>
      </c>
      <c r="Q169" s="138">
        <v>0.08922</v>
      </c>
      <c r="R169" s="138">
        <f>Q169*H169</f>
        <v>0.87935232</v>
      </c>
      <c r="S169" s="138">
        <v>0</v>
      </c>
      <c r="T169" s="139">
        <f>S169*H169</f>
        <v>0</v>
      </c>
      <c r="AR169" s="140" t="s">
        <v>150</v>
      </c>
      <c r="AT169" s="140" t="s">
        <v>145</v>
      </c>
      <c r="AU169" s="140" t="s">
        <v>88</v>
      </c>
      <c r="AY169" s="14" t="s">
        <v>143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4" t="s">
        <v>86</v>
      </c>
      <c r="BK169" s="141">
        <f>ROUND(I169*H169,2)</f>
        <v>0</v>
      </c>
      <c r="BL169" s="14" t="s">
        <v>150</v>
      </c>
      <c r="BM169" s="140" t="s">
        <v>377</v>
      </c>
    </row>
    <row r="170" spans="2:47" s="1" customFormat="1" ht="48.75">
      <c r="B170" s="29"/>
      <c r="D170" s="142" t="s">
        <v>152</v>
      </c>
      <c r="F170" s="143" t="s">
        <v>253</v>
      </c>
      <c r="I170" s="144"/>
      <c r="L170" s="29"/>
      <c r="M170" s="145"/>
      <c r="T170" s="53"/>
      <c r="AT170" s="14" t="s">
        <v>152</v>
      </c>
      <c r="AU170" s="14" t="s">
        <v>88</v>
      </c>
    </row>
    <row r="171" spans="2:51" s="12" customFormat="1" ht="11.25">
      <c r="B171" s="146"/>
      <c r="D171" s="142" t="s">
        <v>154</v>
      </c>
      <c r="E171" s="147" t="s">
        <v>1</v>
      </c>
      <c r="F171" s="148" t="s">
        <v>376</v>
      </c>
      <c r="H171" s="149">
        <v>9.856</v>
      </c>
      <c r="I171" s="150"/>
      <c r="L171" s="146"/>
      <c r="M171" s="151"/>
      <c r="T171" s="152"/>
      <c r="AT171" s="147" t="s">
        <v>154</v>
      </c>
      <c r="AU171" s="147" t="s">
        <v>88</v>
      </c>
      <c r="AV171" s="12" t="s">
        <v>88</v>
      </c>
      <c r="AW171" s="12" t="s">
        <v>34</v>
      </c>
      <c r="AX171" s="12" t="s">
        <v>86</v>
      </c>
      <c r="AY171" s="147" t="s">
        <v>143</v>
      </c>
    </row>
    <row r="172" spans="2:65" s="1" customFormat="1" ht="21.75" customHeight="1">
      <c r="B172" s="29"/>
      <c r="C172" s="153" t="s">
        <v>234</v>
      </c>
      <c r="D172" s="153" t="s">
        <v>228</v>
      </c>
      <c r="E172" s="154" t="s">
        <v>254</v>
      </c>
      <c r="F172" s="155" t="s">
        <v>255</v>
      </c>
      <c r="G172" s="156" t="s">
        <v>172</v>
      </c>
      <c r="H172" s="157">
        <v>10.152</v>
      </c>
      <c r="I172" s="158"/>
      <c r="J172" s="159">
        <f>ROUND(I172*H172,2)</f>
        <v>0</v>
      </c>
      <c r="K172" s="155" t="s">
        <v>149</v>
      </c>
      <c r="L172" s="160"/>
      <c r="M172" s="161" t="s">
        <v>1</v>
      </c>
      <c r="N172" s="162" t="s">
        <v>43</v>
      </c>
      <c r="P172" s="138">
        <f>O172*H172</f>
        <v>0</v>
      </c>
      <c r="Q172" s="138">
        <v>0.131</v>
      </c>
      <c r="R172" s="138">
        <f>Q172*H172</f>
        <v>1.329912</v>
      </c>
      <c r="S172" s="138">
        <v>0</v>
      </c>
      <c r="T172" s="139">
        <f>S172*H172</f>
        <v>0</v>
      </c>
      <c r="AR172" s="140" t="s">
        <v>189</v>
      </c>
      <c r="AT172" s="140" t="s">
        <v>228</v>
      </c>
      <c r="AU172" s="140" t="s">
        <v>88</v>
      </c>
      <c r="AY172" s="14" t="s">
        <v>143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4" t="s">
        <v>86</v>
      </c>
      <c r="BK172" s="141">
        <f>ROUND(I172*H172,2)</f>
        <v>0</v>
      </c>
      <c r="BL172" s="14" t="s">
        <v>150</v>
      </c>
      <c r="BM172" s="140" t="s">
        <v>378</v>
      </c>
    </row>
    <row r="173" spans="2:47" s="1" customFormat="1" ht="11.25">
      <c r="B173" s="29"/>
      <c r="D173" s="142" t="s">
        <v>152</v>
      </c>
      <c r="F173" s="143" t="s">
        <v>255</v>
      </c>
      <c r="I173" s="144"/>
      <c r="L173" s="29"/>
      <c r="M173" s="145"/>
      <c r="T173" s="53"/>
      <c r="AT173" s="14" t="s">
        <v>152</v>
      </c>
      <c r="AU173" s="14" t="s">
        <v>88</v>
      </c>
    </row>
    <row r="174" spans="2:51" s="12" customFormat="1" ht="11.25">
      <c r="B174" s="146"/>
      <c r="D174" s="142" t="s">
        <v>154</v>
      </c>
      <c r="E174" s="147" t="s">
        <v>1</v>
      </c>
      <c r="F174" s="148" t="s">
        <v>376</v>
      </c>
      <c r="H174" s="149">
        <v>9.856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34</v>
      </c>
      <c r="AX174" s="12" t="s">
        <v>86</v>
      </c>
      <c r="AY174" s="147" t="s">
        <v>143</v>
      </c>
    </row>
    <row r="175" spans="2:51" s="12" customFormat="1" ht="11.25">
      <c r="B175" s="146"/>
      <c r="D175" s="142" t="s">
        <v>154</v>
      </c>
      <c r="F175" s="148" t="s">
        <v>379</v>
      </c>
      <c r="H175" s="149">
        <v>10.152</v>
      </c>
      <c r="I175" s="150"/>
      <c r="L175" s="146"/>
      <c r="M175" s="151"/>
      <c r="T175" s="152"/>
      <c r="AT175" s="147" t="s">
        <v>154</v>
      </c>
      <c r="AU175" s="147" t="s">
        <v>88</v>
      </c>
      <c r="AV175" s="12" t="s">
        <v>88</v>
      </c>
      <c r="AW175" s="12" t="s">
        <v>4</v>
      </c>
      <c r="AX175" s="12" t="s">
        <v>86</v>
      </c>
      <c r="AY175" s="147" t="s">
        <v>143</v>
      </c>
    </row>
    <row r="176" spans="2:63" s="11" customFormat="1" ht="22.9" customHeight="1">
      <c r="B176" s="117"/>
      <c r="D176" s="118" t="s">
        <v>77</v>
      </c>
      <c r="E176" s="127" t="s">
        <v>194</v>
      </c>
      <c r="F176" s="127" t="s">
        <v>258</v>
      </c>
      <c r="I176" s="120"/>
      <c r="J176" s="128">
        <f>BK176</f>
        <v>0</v>
      </c>
      <c r="L176" s="117"/>
      <c r="M176" s="122"/>
      <c r="P176" s="123">
        <f>SUM(P177:P195)</f>
        <v>0</v>
      </c>
      <c r="R176" s="123">
        <f>SUM(R177:R195)</f>
        <v>11.935631999999998</v>
      </c>
      <c r="T176" s="124">
        <f>SUM(T177:T195)</f>
        <v>9.745750000000001</v>
      </c>
      <c r="AR176" s="118" t="s">
        <v>86</v>
      </c>
      <c r="AT176" s="125" t="s">
        <v>77</v>
      </c>
      <c r="AU176" s="125" t="s">
        <v>86</v>
      </c>
      <c r="AY176" s="118" t="s">
        <v>143</v>
      </c>
      <c r="BK176" s="126">
        <f>SUM(BK177:BK195)</f>
        <v>0</v>
      </c>
    </row>
    <row r="177" spans="2:65" s="1" customFormat="1" ht="33" customHeight="1">
      <c r="B177" s="29"/>
      <c r="C177" s="129" t="s">
        <v>238</v>
      </c>
      <c r="D177" s="129" t="s">
        <v>145</v>
      </c>
      <c r="E177" s="130" t="s">
        <v>259</v>
      </c>
      <c r="F177" s="131" t="s">
        <v>260</v>
      </c>
      <c r="G177" s="132" t="s">
        <v>261</v>
      </c>
      <c r="H177" s="133">
        <v>11.6</v>
      </c>
      <c r="I177" s="134"/>
      <c r="J177" s="135">
        <f>ROUND(I177*H177,2)</f>
        <v>0</v>
      </c>
      <c r="K177" s="131" t="s">
        <v>149</v>
      </c>
      <c r="L177" s="29"/>
      <c r="M177" s="136" t="s">
        <v>1</v>
      </c>
      <c r="N177" s="137" t="s">
        <v>43</v>
      </c>
      <c r="P177" s="138">
        <f>O177*H177</f>
        <v>0</v>
      </c>
      <c r="Q177" s="138">
        <v>0.1295</v>
      </c>
      <c r="R177" s="138">
        <f>Q177*H177</f>
        <v>1.5022</v>
      </c>
      <c r="S177" s="138">
        <v>0</v>
      </c>
      <c r="T177" s="139">
        <f>S177*H177</f>
        <v>0</v>
      </c>
      <c r="AR177" s="140" t="s">
        <v>150</v>
      </c>
      <c r="AT177" s="140" t="s">
        <v>145</v>
      </c>
      <c r="AU177" s="140" t="s">
        <v>88</v>
      </c>
      <c r="AY177" s="14" t="s">
        <v>143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4" t="s">
        <v>86</v>
      </c>
      <c r="BK177" s="141">
        <f>ROUND(I177*H177,2)</f>
        <v>0</v>
      </c>
      <c r="BL177" s="14" t="s">
        <v>150</v>
      </c>
      <c r="BM177" s="140" t="s">
        <v>380</v>
      </c>
    </row>
    <row r="178" spans="2:47" s="1" customFormat="1" ht="29.25">
      <c r="B178" s="29"/>
      <c r="D178" s="142" t="s">
        <v>152</v>
      </c>
      <c r="F178" s="143" t="s">
        <v>263</v>
      </c>
      <c r="I178" s="144"/>
      <c r="L178" s="29"/>
      <c r="M178" s="145"/>
      <c r="T178" s="53"/>
      <c r="AT178" s="14" t="s">
        <v>152</v>
      </c>
      <c r="AU178" s="14" t="s">
        <v>88</v>
      </c>
    </row>
    <row r="179" spans="2:51" s="12" customFormat="1" ht="11.25">
      <c r="B179" s="146"/>
      <c r="D179" s="142" t="s">
        <v>154</v>
      </c>
      <c r="E179" s="147" t="s">
        <v>1</v>
      </c>
      <c r="F179" s="148" t="s">
        <v>381</v>
      </c>
      <c r="H179" s="149">
        <v>11.6</v>
      </c>
      <c r="I179" s="150"/>
      <c r="L179" s="146"/>
      <c r="M179" s="151"/>
      <c r="T179" s="152"/>
      <c r="AT179" s="147" t="s">
        <v>154</v>
      </c>
      <c r="AU179" s="147" t="s">
        <v>88</v>
      </c>
      <c r="AV179" s="12" t="s">
        <v>88</v>
      </c>
      <c r="AW179" s="12" t="s">
        <v>34</v>
      </c>
      <c r="AX179" s="12" t="s">
        <v>86</v>
      </c>
      <c r="AY179" s="147" t="s">
        <v>143</v>
      </c>
    </row>
    <row r="180" spans="2:65" s="1" customFormat="1" ht="16.5" customHeight="1">
      <c r="B180" s="29"/>
      <c r="C180" s="153" t="s">
        <v>243</v>
      </c>
      <c r="D180" s="153" t="s">
        <v>228</v>
      </c>
      <c r="E180" s="154" t="s">
        <v>266</v>
      </c>
      <c r="F180" s="155" t="s">
        <v>267</v>
      </c>
      <c r="G180" s="156" t="s">
        <v>261</v>
      </c>
      <c r="H180" s="157">
        <v>11.832</v>
      </c>
      <c r="I180" s="158"/>
      <c r="J180" s="159">
        <f>ROUND(I180*H180,2)</f>
        <v>0</v>
      </c>
      <c r="K180" s="155" t="s">
        <v>149</v>
      </c>
      <c r="L180" s="160"/>
      <c r="M180" s="161" t="s">
        <v>1</v>
      </c>
      <c r="N180" s="162" t="s">
        <v>43</v>
      </c>
      <c r="P180" s="138">
        <f>O180*H180</f>
        <v>0</v>
      </c>
      <c r="Q180" s="138">
        <v>0.036</v>
      </c>
      <c r="R180" s="138">
        <f>Q180*H180</f>
        <v>0.425952</v>
      </c>
      <c r="S180" s="138">
        <v>0</v>
      </c>
      <c r="T180" s="139">
        <f>S180*H180</f>
        <v>0</v>
      </c>
      <c r="AR180" s="140" t="s">
        <v>268</v>
      </c>
      <c r="AT180" s="140" t="s">
        <v>228</v>
      </c>
      <c r="AU180" s="140" t="s">
        <v>88</v>
      </c>
      <c r="AY180" s="14" t="s">
        <v>143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4" t="s">
        <v>86</v>
      </c>
      <c r="BK180" s="141">
        <f>ROUND(I180*H180,2)</f>
        <v>0</v>
      </c>
      <c r="BL180" s="14" t="s">
        <v>268</v>
      </c>
      <c r="BM180" s="140" t="s">
        <v>382</v>
      </c>
    </row>
    <row r="181" spans="2:47" s="1" customFormat="1" ht="11.25">
      <c r="B181" s="29"/>
      <c r="D181" s="142" t="s">
        <v>152</v>
      </c>
      <c r="F181" s="143" t="s">
        <v>267</v>
      </c>
      <c r="I181" s="144"/>
      <c r="L181" s="29"/>
      <c r="M181" s="145"/>
      <c r="T181" s="53"/>
      <c r="AT181" s="14" t="s">
        <v>152</v>
      </c>
      <c r="AU181" s="14" t="s">
        <v>88</v>
      </c>
    </row>
    <row r="182" spans="2:51" s="12" customFormat="1" ht="11.25">
      <c r="B182" s="146"/>
      <c r="D182" s="142" t="s">
        <v>154</v>
      </c>
      <c r="E182" s="147" t="s">
        <v>1</v>
      </c>
      <c r="F182" s="148" t="s">
        <v>425</v>
      </c>
      <c r="H182" s="149">
        <v>11.6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34</v>
      </c>
      <c r="AX182" s="12" t="s">
        <v>86</v>
      </c>
      <c r="AY182" s="147" t="s">
        <v>143</v>
      </c>
    </row>
    <row r="183" spans="2:51" s="12" customFormat="1" ht="11.25">
      <c r="B183" s="146"/>
      <c r="D183" s="142" t="s">
        <v>154</v>
      </c>
      <c r="F183" s="148" t="s">
        <v>383</v>
      </c>
      <c r="H183" s="149">
        <v>11.832</v>
      </c>
      <c r="I183" s="150"/>
      <c r="L183" s="146"/>
      <c r="M183" s="151"/>
      <c r="T183" s="152"/>
      <c r="AT183" s="147" t="s">
        <v>154</v>
      </c>
      <c r="AU183" s="147" t="s">
        <v>88</v>
      </c>
      <c r="AV183" s="12" t="s">
        <v>88</v>
      </c>
      <c r="AW183" s="12" t="s">
        <v>4</v>
      </c>
      <c r="AX183" s="12" t="s">
        <v>86</v>
      </c>
      <c r="AY183" s="147" t="s">
        <v>143</v>
      </c>
    </row>
    <row r="184" spans="2:65" s="1" customFormat="1" ht="24.2" customHeight="1">
      <c r="B184" s="29"/>
      <c r="C184" s="129" t="s">
        <v>249</v>
      </c>
      <c r="D184" s="129" t="s">
        <v>145</v>
      </c>
      <c r="E184" s="130" t="s">
        <v>272</v>
      </c>
      <c r="F184" s="131" t="s">
        <v>273</v>
      </c>
      <c r="G184" s="132" t="s">
        <v>179</v>
      </c>
      <c r="H184" s="133">
        <v>4</v>
      </c>
      <c r="I184" s="134"/>
      <c r="J184" s="135">
        <f>ROUND(I184*H184,2)</f>
        <v>0</v>
      </c>
      <c r="K184" s="131" t="s">
        <v>149</v>
      </c>
      <c r="L184" s="29"/>
      <c r="M184" s="136" t="s">
        <v>1</v>
      </c>
      <c r="N184" s="137" t="s">
        <v>43</v>
      </c>
      <c r="P184" s="138">
        <f>O184*H184</f>
        <v>0</v>
      </c>
      <c r="Q184" s="138">
        <v>2.50187</v>
      </c>
      <c r="R184" s="138">
        <f>Q184*H184</f>
        <v>10.00748</v>
      </c>
      <c r="S184" s="138">
        <v>0</v>
      </c>
      <c r="T184" s="139">
        <f>S184*H184</f>
        <v>0</v>
      </c>
      <c r="AR184" s="140" t="s">
        <v>150</v>
      </c>
      <c r="AT184" s="140" t="s">
        <v>145</v>
      </c>
      <c r="AU184" s="140" t="s">
        <v>88</v>
      </c>
      <c r="AY184" s="14" t="s">
        <v>143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4" t="s">
        <v>86</v>
      </c>
      <c r="BK184" s="141">
        <f>ROUND(I184*H184,2)</f>
        <v>0</v>
      </c>
      <c r="BL184" s="14" t="s">
        <v>150</v>
      </c>
      <c r="BM184" s="140" t="s">
        <v>384</v>
      </c>
    </row>
    <row r="185" spans="2:47" s="1" customFormat="1" ht="19.5">
      <c r="B185" s="29"/>
      <c r="D185" s="142" t="s">
        <v>152</v>
      </c>
      <c r="F185" s="143" t="s">
        <v>275</v>
      </c>
      <c r="I185" s="144"/>
      <c r="L185" s="29"/>
      <c r="M185" s="145"/>
      <c r="T185" s="53"/>
      <c r="AT185" s="14" t="s">
        <v>152</v>
      </c>
      <c r="AU185" s="14" t="s">
        <v>88</v>
      </c>
    </row>
    <row r="186" spans="2:51" s="12" customFormat="1" ht="11.25">
      <c r="B186" s="146"/>
      <c r="D186" s="142" t="s">
        <v>154</v>
      </c>
      <c r="E186" s="147" t="s">
        <v>1</v>
      </c>
      <c r="F186" s="148" t="s">
        <v>373</v>
      </c>
      <c r="H186" s="149">
        <v>4</v>
      </c>
      <c r="I186" s="150"/>
      <c r="L186" s="146"/>
      <c r="M186" s="151"/>
      <c r="T186" s="152"/>
      <c r="AT186" s="147" t="s">
        <v>154</v>
      </c>
      <c r="AU186" s="147" t="s">
        <v>88</v>
      </c>
      <c r="AV186" s="12" t="s">
        <v>88</v>
      </c>
      <c r="AW186" s="12" t="s">
        <v>34</v>
      </c>
      <c r="AX186" s="12" t="s">
        <v>86</v>
      </c>
      <c r="AY186" s="147" t="s">
        <v>143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385</v>
      </c>
      <c r="F187" s="131" t="s">
        <v>386</v>
      </c>
      <c r="G187" s="132" t="s">
        <v>179</v>
      </c>
      <c r="H187" s="133">
        <v>3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2.2</v>
      </c>
      <c r="T187" s="139">
        <f>S187*H187</f>
        <v>6.6000000000000005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387</v>
      </c>
    </row>
    <row r="188" spans="2:47" s="1" customFormat="1" ht="11.25">
      <c r="B188" s="29"/>
      <c r="D188" s="142" t="s">
        <v>152</v>
      </c>
      <c r="F188" s="143" t="s">
        <v>388</v>
      </c>
      <c r="I188" s="144"/>
      <c r="L188" s="29"/>
      <c r="M188" s="145"/>
      <c r="T188" s="53"/>
      <c r="AT188" s="14" t="s">
        <v>152</v>
      </c>
      <c r="AU188" s="14" t="s">
        <v>88</v>
      </c>
    </row>
    <row r="189" spans="2:51" s="12" customFormat="1" ht="11.25">
      <c r="B189" s="146"/>
      <c r="D189" s="142" t="s">
        <v>154</v>
      </c>
      <c r="E189" s="147" t="s">
        <v>1</v>
      </c>
      <c r="F189" s="148" t="s">
        <v>334</v>
      </c>
      <c r="H189" s="149">
        <v>3</v>
      </c>
      <c r="I189" s="150"/>
      <c r="L189" s="146"/>
      <c r="M189" s="151"/>
      <c r="T189" s="152"/>
      <c r="AT189" s="147" t="s">
        <v>154</v>
      </c>
      <c r="AU189" s="147" t="s">
        <v>88</v>
      </c>
      <c r="AV189" s="12" t="s">
        <v>88</v>
      </c>
      <c r="AW189" s="12" t="s">
        <v>34</v>
      </c>
      <c r="AX189" s="12" t="s">
        <v>86</v>
      </c>
      <c r="AY189" s="147" t="s">
        <v>143</v>
      </c>
    </row>
    <row r="190" spans="2:65" s="1" customFormat="1" ht="33" customHeight="1">
      <c r="B190" s="29"/>
      <c r="C190" s="129" t="s">
        <v>7</v>
      </c>
      <c r="D190" s="129" t="s">
        <v>145</v>
      </c>
      <c r="E190" s="130" t="s">
        <v>389</v>
      </c>
      <c r="F190" s="131" t="s">
        <v>390</v>
      </c>
      <c r="G190" s="132" t="s">
        <v>213</v>
      </c>
      <c r="H190" s="133">
        <v>0.75</v>
      </c>
      <c r="I190" s="134"/>
      <c r="J190" s="135">
        <f>ROUND(I190*H190,2)</f>
        <v>0</v>
      </c>
      <c r="K190" s="131" t="s">
        <v>149</v>
      </c>
      <c r="L190" s="29"/>
      <c r="M190" s="136" t="s">
        <v>1</v>
      </c>
      <c r="N190" s="137" t="s">
        <v>43</v>
      </c>
      <c r="P190" s="138">
        <f>O190*H190</f>
        <v>0</v>
      </c>
      <c r="Q190" s="138">
        <v>0</v>
      </c>
      <c r="R190" s="138">
        <f>Q190*H190</f>
        <v>0</v>
      </c>
      <c r="S190" s="138">
        <v>1.261</v>
      </c>
      <c r="T190" s="139">
        <f>S190*H190</f>
        <v>0.9457499999999999</v>
      </c>
      <c r="AR190" s="140" t="s">
        <v>150</v>
      </c>
      <c r="AT190" s="140" t="s">
        <v>145</v>
      </c>
      <c r="AU190" s="140" t="s">
        <v>88</v>
      </c>
      <c r="AY190" s="14" t="s">
        <v>143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4" t="s">
        <v>86</v>
      </c>
      <c r="BK190" s="141">
        <f>ROUND(I190*H190,2)</f>
        <v>0</v>
      </c>
      <c r="BL190" s="14" t="s">
        <v>150</v>
      </c>
      <c r="BM190" s="140" t="s">
        <v>391</v>
      </c>
    </row>
    <row r="191" spans="2:47" s="1" customFormat="1" ht="29.25">
      <c r="B191" s="29"/>
      <c r="D191" s="142" t="s">
        <v>152</v>
      </c>
      <c r="F191" s="143" t="s">
        <v>392</v>
      </c>
      <c r="I191" s="144"/>
      <c r="L191" s="29"/>
      <c r="M191" s="145"/>
      <c r="T191" s="53"/>
      <c r="AT191" s="14" t="s">
        <v>152</v>
      </c>
      <c r="AU191" s="14" t="s">
        <v>88</v>
      </c>
    </row>
    <row r="192" spans="2:51" s="12" customFormat="1" ht="11.25">
      <c r="B192" s="146"/>
      <c r="D192" s="142" t="s">
        <v>154</v>
      </c>
      <c r="E192" s="147" t="s">
        <v>1</v>
      </c>
      <c r="F192" s="148" t="s">
        <v>393</v>
      </c>
      <c r="H192" s="149">
        <v>0.75</v>
      </c>
      <c r="I192" s="150"/>
      <c r="L192" s="146"/>
      <c r="M192" s="151"/>
      <c r="T192" s="152"/>
      <c r="AT192" s="147" t="s">
        <v>154</v>
      </c>
      <c r="AU192" s="147" t="s">
        <v>88</v>
      </c>
      <c r="AV192" s="12" t="s">
        <v>88</v>
      </c>
      <c r="AW192" s="12" t="s">
        <v>34</v>
      </c>
      <c r="AX192" s="12" t="s">
        <v>86</v>
      </c>
      <c r="AY192" s="147" t="s">
        <v>143</v>
      </c>
    </row>
    <row r="193" spans="2:65" s="1" customFormat="1" ht="37.9" customHeight="1">
      <c r="B193" s="29"/>
      <c r="C193" s="129" t="s">
        <v>265</v>
      </c>
      <c r="D193" s="129" t="s">
        <v>145</v>
      </c>
      <c r="E193" s="130" t="s">
        <v>394</v>
      </c>
      <c r="F193" s="131" t="s">
        <v>395</v>
      </c>
      <c r="G193" s="132" t="s">
        <v>179</v>
      </c>
      <c r="H193" s="133">
        <v>1</v>
      </c>
      <c r="I193" s="134"/>
      <c r="J193" s="135">
        <f>ROUND(I193*H193,2)</f>
        <v>0</v>
      </c>
      <c r="K193" s="131" t="s">
        <v>149</v>
      </c>
      <c r="L193" s="29"/>
      <c r="M193" s="136" t="s">
        <v>1</v>
      </c>
      <c r="N193" s="137" t="s">
        <v>43</v>
      </c>
      <c r="P193" s="138">
        <f>O193*H193</f>
        <v>0</v>
      </c>
      <c r="Q193" s="138">
        <v>0</v>
      </c>
      <c r="R193" s="138">
        <f>Q193*H193</f>
        <v>0</v>
      </c>
      <c r="S193" s="138">
        <v>2.2</v>
      </c>
      <c r="T193" s="139">
        <f>S193*H193</f>
        <v>2.2</v>
      </c>
      <c r="AR193" s="140" t="s">
        <v>150</v>
      </c>
      <c r="AT193" s="140" t="s">
        <v>145</v>
      </c>
      <c r="AU193" s="140" t="s">
        <v>88</v>
      </c>
      <c r="AY193" s="14" t="s">
        <v>143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4" t="s">
        <v>86</v>
      </c>
      <c r="BK193" s="141">
        <f>ROUND(I193*H193,2)</f>
        <v>0</v>
      </c>
      <c r="BL193" s="14" t="s">
        <v>150</v>
      </c>
      <c r="BM193" s="140" t="s">
        <v>396</v>
      </c>
    </row>
    <row r="194" spans="2:47" s="1" customFormat="1" ht="19.5">
      <c r="B194" s="29"/>
      <c r="D194" s="142" t="s">
        <v>152</v>
      </c>
      <c r="F194" s="143" t="s">
        <v>397</v>
      </c>
      <c r="I194" s="144"/>
      <c r="L194" s="29"/>
      <c r="M194" s="145"/>
      <c r="T194" s="53"/>
      <c r="AT194" s="14" t="s">
        <v>152</v>
      </c>
      <c r="AU194" s="14" t="s">
        <v>88</v>
      </c>
    </row>
    <row r="195" spans="2:51" s="12" customFormat="1" ht="11.25">
      <c r="B195" s="146"/>
      <c r="D195" s="142" t="s">
        <v>154</v>
      </c>
      <c r="E195" s="147" t="s">
        <v>1</v>
      </c>
      <c r="F195" s="148" t="s">
        <v>398</v>
      </c>
      <c r="H195" s="149">
        <v>1</v>
      </c>
      <c r="I195" s="150"/>
      <c r="L195" s="146"/>
      <c r="M195" s="151"/>
      <c r="T195" s="152"/>
      <c r="AT195" s="147" t="s">
        <v>154</v>
      </c>
      <c r="AU195" s="147" t="s">
        <v>88</v>
      </c>
      <c r="AV195" s="12" t="s">
        <v>88</v>
      </c>
      <c r="AW195" s="12" t="s">
        <v>34</v>
      </c>
      <c r="AX195" s="12" t="s">
        <v>86</v>
      </c>
      <c r="AY195" s="147" t="s">
        <v>143</v>
      </c>
    </row>
    <row r="196" spans="2:63" s="11" customFormat="1" ht="22.9" customHeight="1">
      <c r="B196" s="117"/>
      <c r="D196" s="118" t="s">
        <v>77</v>
      </c>
      <c r="E196" s="127" t="s">
        <v>399</v>
      </c>
      <c r="F196" s="127" t="s">
        <v>400</v>
      </c>
      <c r="I196" s="120"/>
      <c r="J196" s="128">
        <f>BK196</f>
        <v>0</v>
      </c>
      <c r="L196" s="117"/>
      <c r="M196" s="122"/>
      <c r="P196" s="123">
        <f>SUM(P197:P208)</f>
        <v>0</v>
      </c>
      <c r="R196" s="123">
        <f>SUM(R197:R208)</f>
        <v>0</v>
      </c>
      <c r="T196" s="124">
        <f>SUM(T197:T208)</f>
        <v>0</v>
      </c>
      <c r="AR196" s="118" t="s">
        <v>86</v>
      </c>
      <c r="AT196" s="125" t="s">
        <v>77</v>
      </c>
      <c r="AU196" s="125" t="s">
        <v>86</v>
      </c>
      <c r="AY196" s="118" t="s">
        <v>143</v>
      </c>
      <c r="BK196" s="126">
        <f>SUM(BK197:BK208)</f>
        <v>0</v>
      </c>
    </row>
    <row r="197" spans="2:65" s="1" customFormat="1" ht="16.5" customHeight="1">
      <c r="B197" s="29"/>
      <c r="C197" s="129" t="s">
        <v>271</v>
      </c>
      <c r="D197" s="129" t="s">
        <v>145</v>
      </c>
      <c r="E197" s="130" t="s">
        <v>401</v>
      </c>
      <c r="F197" s="131" t="s">
        <v>402</v>
      </c>
      <c r="G197" s="132" t="s">
        <v>213</v>
      </c>
      <c r="H197" s="133">
        <v>9.746</v>
      </c>
      <c r="I197" s="134"/>
      <c r="J197" s="135">
        <f>ROUND(I197*H197,2)</f>
        <v>0</v>
      </c>
      <c r="K197" s="131" t="s">
        <v>149</v>
      </c>
      <c r="L197" s="29"/>
      <c r="M197" s="136" t="s">
        <v>1</v>
      </c>
      <c r="N197" s="137" t="s">
        <v>43</v>
      </c>
      <c r="P197" s="138">
        <f>O197*H197</f>
        <v>0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150</v>
      </c>
      <c r="AT197" s="140" t="s">
        <v>145</v>
      </c>
      <c r="AU197" s="140" t="s">
        <v>88</v>
      </c>
      <c r="AY197" s="14" t="s">
        <v>143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4" t="s">
        <v>86</v>
      </c>
      <c r="BK197" s="141">
        <f>ROUND(I197*H197,2)</f>
        <v>0</v>
      </c>
      <c r="BL197" s="14" t="s">
        <v>150</v>
      </c>
      <c r="BM197" s="140" t="s">
        <v>403</v>
      </c>
    </row>
    <row r="198" spans="2:47" s="1" customFormat="1" ht="19.5">
      <c r="B198" s="29"/>
      <c r="D198" s="142" t="s">
        <v>152</v>
      </c>
      <c r="F198" s="143" t="s">
        <v>404</v>
      </c>
      <c r="I198" s="144"/>
      <c r="L198" s="29"/>
      <c r="M198" s="145"/>
      <c r="T198" s="53"/>
      <c r="AT198" s="14" t="s">
        <v>152</v>
      </c>
      <c r="AU198" s="14" t="s">
        <v>88</v>
      </c>
    </row>
    <row r="199" spans="2:51" s="12" customFormat="1" ht="11.25">
      <c r="B199" s="146"/>
      <c r="D199" s="142" t="s">
        <v>154</v>
      </c>
      <c r="E199" s="147" t="s">
        <v>1</v>
      </c>
      <c r="F199" s="148" t="s">
        <v>405</v>
      </c>
      <c r="H199" s="149">
        <v>9.746</v>
      </c>
      <c r="I199" s="150"/>
      <c r="L199" s="146"/>
      <c r="M199" s="151"/>
      <c r="T199" s="152"/>
      <c r="AT199" s="147" t="s">
        <v>154</v>
      </c>
      <c r="AU199" s="147" t="s">
        <v>88</v>
      </c>
      <c r="AV199" s="12" t="s">
        <v>88</v>
      </c>
      <c r="AW199" s="12" t="s">
        <v>34</v>
      </c>
      <c r="AX199" s="12" t="s">
        <v>86</v>
      </c>
      <c r="AY199" s="147" t="s">
        <v>143</v>
      </c>
    </row>
    <row r="200" spans="2:65" s="1" customFormat="1" ht="24.2" customHeight="1">
      <c r="B200" s="29"/>
      <c r="C200" s="129" t="s">
        <v>278</v>
      </c>
      <c r="D200" s="129" t="s">
        <v>145</v>
      </c>
      <c r="E200" s="130" t="s">
        <v>406</v>
      </c>
      <c r="F200" s="131" t="s">
        <v>407</v>
      </c>
      <c r="G200" s="132" t="s">
        <v>213</v>
      </c>
      <c r="H200" s="133">
        <v>185.174</v>
      </c>
      <c r="I200" s="134"/>
      <c r="J200" s="135">
        <f>ROUND(I200*H200,2)</f>
        <v>0</v>
      </c>
      <c r="K200" s="131" t="s">
        <v>149</v>
      </c>
      <c r="L200" s="29"/>
      <c r="M200" s="136" t="s">
        <v>1</v>
      </c>
      <c r="N200" s="137" t="s">
        <v>43</v>
      </c>
      <c r="P200" s="138">
        <f>O200*H200</f>
        <v>0</v>
      </c>
      <c r="Q200" s="138">
        <v>0</v>
      </c>
      <c r="R200" s="138">
        <f>Q200*H200</f>
        <v>0</v>
      </c>
      <c r="S200" s="138">
        <v>0</v>
      </c>
      <c r="T200" s="139">
        <f>S200*H200</f>
        <v>0</v>
      </c>
      <c r="AR200" s="140" t="s">
        <v>150</v>
      </c>
      <c r="AT200" s="140" t="s">
        <v>145</v>
      </c>
      <c r="AU200" s="140" t="s">
        <v>88</v>
      </c>
      <c r="AY200" s="14" t="s">
        <v>143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4" t="s">
        <v>86</v>
      </c>
      <c r="BK200" s="141">
        <f>ROUND(I200*H200,2)</f>
        <v>0</v>
      </c>
      <c r="BL200" s="14" t="s">
        <v>150</v>
      </c>
      <c r="BM200" s="140" t="s">
        <v>408</v>
      </c>
    </row>
    <row r="201" spans="2:47" s="1" customFormat="1" ht="29.25">
      <c r="B201" s="29"/>
      <c r="D201" s="142" t="s">
        <v>152</v>
      </c>
      <c r="F201" s="143" t="s">
        <v>409</v>
      </c>
      <c r="I201" s="144"/>
      <c r="L201" s="29"/>
      <c r="M201" s="145"/>
      <c r="T201" s="53"/>
      <c r="AT201" s="14" t="s">
        <v>152</v>
      </c>
      <c r="AU201" s="14" t="s">
        <v>88</v>
      </c>
    </row>
    <row r="202" spans="2:51" s="12" customFormat="1" ht="11.25">
      <c r="B202" s="146"/>
      <c r="D202" s="142" t="s">
        <v>154</v>
      </c>
      <c r="E202" s="147" t="s">
        <v>1</v>
      </c>
      <c r="F202" s="148" t="s">
        <v>426</v>
      </c>
      <c r="H202" s="149">
        <v>185.174</v>
      </c>
      <c r="I202" s="150"/>
      <c r="L202" s="146"/>
      <c r="M202" s="151"/>
      <c r="T202" s="152"/>
      <c r="AT202" s="147" t="s">
        <v>154</v>
      </c>
      <c r="AU202" s="147" t="s">
        <v>88</v>
      </c>
      <c r="AV202" s="12" t="s">
        <v>88</v>
      </c>
      <c r="AW202" s="12" t="s">
        <v>34</v>
      </c>
      <c r="AX202" s="12" t="s">
        <v>86</v>
      </c>
      <c r="AY202" s="147" t="s">
        <v>143</v>
      </c>
    </row>
    <row r="203" spans="2:65" s="1" customFormat="1" ht="24.2" customHeight="1">
      <c r="B203" s="29"/>
      <c r="C203" s="129" t="s">
        <v>411</v>
      </c>
      <c r="D203" s="129" t="s">
        <v>145</v>
      </c>
      <c r="E203" s="130" t="s">
        <v>412</v>
      </c>
      <c r="F203" s="131" t="s">
        <v>413</v>
      </c>
      <c r="G203" s="132" t="s">
        <v>213</v>
      </c>
      <c r="H203" s="133">
        <v>9.746</v>
      </c>
      <c r="I203" s="134"/>
      <c r="J203" s="135">
        <f>ROUND(I203*H203,2)</f>
        <v>0</v>
      </c>
      <c r="K203" s="131" t="s">
        <v>149</v>
      </c>
      <c r="L203" s="29"/>
      <c r="M203" s="136" t="s">
        <v>1</v>
      </c>
      <c r="N203" s="137" t="s">
        <v>43</v>
      </c>
      <c r="P203" s="138">
        <f>O203*H203</f>
        <v>0</v>
      </c>
      <c r="Q203" s="138">
        <v>0</v>
      </c>
      <c r="R203" s="138">
        <f>Q203*H203</f>
        <v>0</v>
      </c>
      <c r="S203" s="138">
        <v>0</v>
      </c>
      <c r="T203" s="139">
        <f>S203*H203</f>
        <v>0</v>
      </c>
      <c r="AR203" s="140" t="s">
        <v>150</v>
      </c>
      <c r="AT203" s="140" t="s">
        <v>145</v>
      </c>
      <c r="AU203" s="140" t="s">
        <v>88</v>
      </c>
      <c r="AY203" s="14" t="s">
        <v>143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4" t="s">
        <v>86</v>
      </c>
      <c r="BK203" s="141">
        <f>ROUND(I203*H203,2)</f>
        <v>0</v>
      </c>
      <c r="BL203" s="14" t="s">
        <v>150</v>
      </c>
      <c r="BM203" s="140" t="s">
        <v>414</v>
      </c>
    </row>
    <row r="204" spans="2:47" s="1" customFormat="1" ht="19.5">
      <c r="B204" s="29"/>
      <c r="D204" s="142" t="s">
        <v>152</v>
      </c>
      <c r="F204" s="143" t="s">
        <v>415</v>
      </c>
      <c r="I204" s="144"/>
      <c r="L204" s="29"/>
      <c r="M204" s="145"/>
      <c r="T204" s="53"/>
      <c r="AT204" s="14" t="s">
        <v>152</v>
      </c>
      <c r="AU204" s="14" t="s">
        <v>88</v>
      </c>
    </row>
    <row r="205" spans="2:51" s="12" customFormat="1" ht="11.25">
      <c r="B205" s="146"/>
      <c r="D205" s="142" t="s">
        <v>154</v>
      </c>
      <c r="E205" s="147" t="s">
        <v>1</v>
      </c>
      <c r="F205" s="148" t="s">
        <v>405</v>
      </c>
      <c r="H205" s="149">
        <v>9.746</v>
      </c>
      <c r="I205" s="150"/>
      <c r="L205" s="146"/>
      <c r="M205" s="151"/>
      <c r="T205" s="152"/>
      <c r="AT205" s="147" t="s">
        <v>154</v>
      </c>
      <c r="AU205" s="147" t="s">
        <v>88</v>
      </c>
      <c r="AV205" s="12" t="s">
        <v>88</v>
      </c>
      <c r="AW205" s="12" t="s">
        <v>34</v>
      </c>
      <c r="AX205" s="12" t="s">
        <v>86</v>
      </c>
      <c r="AY205" s="147" t="s">
        <v>143</v>
      </c>
    </row>
    <row r="206" spans="2:65" s="1" customFormat="1" ht="37.9" customHeight="1">
      <c r="B206" s="29"/>
      <c r="C206" s="129" t="s">
        <v>416</v>
      </c>
      <c r="D206" s="129" t="s">
        <v>145</v>
      </c>
      <c r="E206" s="130" t="s">
        <v>417</v>
      </c>
      <c r="F206" s="131" t="s">
        <v>418</v>
      </c>
      <c r="G206" s="132" t="s">
        <v>213</v>
      </c>
      <c r="H206" s="133">
        <v>9.746</v>
      </c>
      <c r="I206" s="134"/>
      <c r="J206" s="135">
        <f>ROUND(I206*H206,2)</f>
        <v>0</v>
      </c>
      <c r="K206" s="131" t="s">
        <v>149</v>
      </c>
      <c r="L206" s="29"/>
      <c r="M206" s="136" t="s">
        <v>1</v>
      </c>
      <c r="N206" s="137" t="s">
        <v>43</v>
      </c>
      <c r="P206" s="138">
        <f>O206*H206</f>
        <v>0</v>
      </c>
      <c r="Q206" s="138">
        <v>0</v>
      </c>
      <c r="R206" s="138">
        <f>Q206*H206</f>
        <v>0</v>
      </c>
      <c r="S206" s="138">
        <v>0</v>
      </c>
      <c r="T206" s="139">
        <f>S206*H206</f>
        <v>0</v>
      </c>
      <c r="AR206" s="140" t="s">
        <v>150</v>
      </c>
      <c r="AT206" s="140" t="s">
        <v>145</v>
      </c>
      <c r="AU206" s="140" t="s">
        <v>88</v>
      </c>
      <c r="AY206" s="14" t="s">
        <v>143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4" t="s">
        <v>86</v>
      </c>
      <c r="BK206" s="141">
        <f>ROUND(I206*H206,2)</f>
        <v>0</v>
      </c>
      <c r="BL206" s="14" t="s">
        <v>150</v>
      </c>
      <c r="BM206" s="140" t="s">
        <v>419</v>
      </c>
    </row>
    <row r="207" spans="2:47" s="1" customFormat="1" ht="29.25">
      <c r="B207" s="29"/>
      <c r="D207" s="142" t="s">
        <v>152</v>
      </c>
      <c r="F207" s="143" t="s">
        <v>420</v>
      </c>
      <c r="I207" s="144"/>
      <c r="L207" s="29"/>
      <c r="M207" s="145"/>
      <c r="T207" s="53"/>
      <c r="AT207" s="14" t="s">
        <v>152</v>
      </c>
      <c r="AU207" s="14" t="s">
        <v>88</v>
      </c>
    </row>
    <row r="208" spans="2:51" s="12" customFormat="1" ht="11.25">
      <c r="B208" s="146"/>
      <c r="D208" s="142" t="s">
        <v>154</v>
      </c>
      <c r="E208" s="147" t="s">
        <v>1</v>
      </c>
      <c r="F208" s="148" t="s">
        <v>405</v>
      </c>
      <c r="H208" s="149">
        <v>9.746</v>
      </c>
      <c r="I208" s="150"/>
      <c r="L208" s="146"/>
      <c r="M208" s="151"/>
      <c r="T208" s="152"/>
      <c r="AT208" s="147" t="s">
        <v>154</v>
      </c>
      <c r="AU208" s="147" t="s">
        <v>88</v>
      </c>
      <c r="AV208" s="12" t="s">
        <v>88</v>
      </c>
      <c r="AW208" s="12" t="s">
        <v>34</v>
      </c>
      <c r="AX208" s="12" t="s">
        <v>86</v>
      </c>
      <c r="AY208" s="147" t="s">
        <v>143</v>
      </c>
    </row>
    <row r="209" spans="2:63" s="11" customFormat="1" ht="22.9" customHeight="1">
      <c r="B209" s="117"/>
      <c r="D209" s="118" t="s">
        <v>77</v>
      </c>
      <c r="E209" s="127" t="s">
        <v>276</v>
      </c>
      <c r="F209" s="127" t="s">
        <v>277</v>
      </c>
      <c r="I209" s="120"/>
      <c r="J209" s="128">
        <f>BK209</f>
        <v>0</v>
      </c>
      <c r="L209" s="117"/>
      <c r="M209" s="122"/>
      <c r="P209" s="123">
        <f>SUM(P210:P211)</f>
        <v>0</v>
      </c>
      <c r="R209" s="123">
        <f>SUM(R210:R211)</f>
        <v>0</v>
      </c>
      <c r="T209" s="124">
        <f>SUM(T210:T211)</f>
        <v>0</v>
      </c>
      <c r="AR209" s="118" t="s">
        <v>86</v>
      </c>
      <c r="AT209" s="125" t="s">
        <v>77</v>
      </c>
      <c r="AU209" s="125" t="s">
        <v>86</v>
      </c>
      <c r="AY209" s="118" t="s">
        <v>143</v>
      </c>
      <c r="BK209" s="126">
        <f>SUM(BK210:BK211)</f>
        <v>0</v>
      </c>
    </row>
    <row r="210" spans="2:65" s="1" customFormat="1" ht="24.2" customHeight="1">
      <c r="B210" s="29"/>
      <c r="C210" s="129" t="s">
        <v>421</v>
      </c>
      <c r="D210" s="129" t="s">
        <v>145</v>
      </c>
      <c r="E210" s="130" t="s">
        <v>279</v>
      </c>
      <c r="F210" s="131" t="s">
        <v>280</v>
      </c>
      <c r="G210" s="132" t="s">
        <v>213</v>
      </c>
      <c r="H210" s="133">
        <v>20.52</v>
      </c>
      <c r="I210" s="134"/>
      <c r="J210" s="135">
        <f>ROUND(I210*H210,2)</f>
        <v>0</v>
      </c>
      <c r="K210" s="131" t="s">
        <v>149</v>
      </c>
      <c r="L210" s="29"/>
      <c r="M210" s="136" t="s">
        <v>1</v>
      </c>
      <c r="N210" s="137" t="s">
        <v>43</v>
      </c>
      <c r="P210" s="138">
        <f>O210*H210</f>
        <v>0</v>
      </c>
      <c r="Q210" s="138">
        <v>0</v>
      </c>
      <c r="R210" s="138">
        <f>Q210*H210</f>
        <v>0</v>
      </c>
      <c r="S210" s="138">
        <v>0</v>
      </c>
      <c r="T210" s="139">
        <f>S210*H210</f>
        <v>0</v>
      </c>
      <c r="AR210" s="140" t="s">
        <v>150</v>
      </c>
      <c r="AT210" s="140" t="s">
        <v>145</v>
      </c>
      <c r="AU210" s="140" t="s">
        <v>88</v>
      </c>
      <c r="AY210" s="14" t="s">
        <v>143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4" t="s">
        <v>86</v>
      </c>
      <c r="BK210" s="141">
        <f>ROUND(I210*H210,2)</f>
        <v>0</v>
      </c>
      <c r="BL210" s="14" t="s">
        <v>150</v>
      </c>
      <c r="BM210" s="140" t="s">
        <v>422</v>
      </c>
    </row>
    <row r="211" spans="2:47" s="1" customFormat="1" ht="19.5">
      <c r="B211" s="29"/>
      <c r="D211" s="142" t="s">
        <v>152</v>
      </c>
      <c r="F211" s="143" t="s">
        <v>282</v>
      </c>
      <c r="I211" s="144"/>
      <c r="L211" s="29"/>
      <c r="M211" s="163"/>
      <c r="N211" s="164"/>
      <c r="O211" s="164"/>
      <c r="P211" s="164"/>
      <c r="Q211" s="164"/>
      <c r="R211" s="164"/>
      <c r="S211" s="164"/>
      <c r="T211" s="165"/>
      <c r="AT211" s="14" t="s">
        <v>152</v>
      </c>
      <c r="AU211" s="14" t="s">
        <v>88</v>
      </c>
    </row>
    <row r="212" spans="2:12" s="1" customFormat="1" ht="6.95" customHeight="1">
      <c r="B212" s="41"/>
      <c r="C212" s="42"/>
      <c r="D212" s="42"/>
      <c r="E212" s="42"/>
      <c r="F212" s="42"/>
      <c r="G212" s="42"/>
      <c r="H212" s="42"/>
      <c r="I212" s="42"/>
      <c r="J212" s="42"/>
      <c r="K212" s="42"/>
      <c r="L212" s="29"/>
    </row>
  </sheetData>
  <sheetProtection algorithmName="SHA-512" hashValue="Y0H4vjVZa3ixviJAvFNb1HZAZ7EVQDRxA398Vnktt5z72H4GTTUh5vxGcSoWYH1D/X1N/f+2DylvqI5ZLDeaaw==" saltValue="ZMXykfWWek/1o6CSlG7loqgOx2stIor1i/RuoQTM93UbmP2H3fFubvf6H3iTsS99ynN8XLA9Q5QqUP0/QVrXjA==" spinCount="100000" sheet="1" objects="1" scenarios="1" formatColumns="0" formatRows="0" autoFilter="0"/>
  <autoFilter ref="C121:K21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104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427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ROUND((SUM(BE122:BE211)),2)</f>
        <v>0</v>
      </c>
      <c r="I33" s="89">
        <v>0.21</v>
      </c>
      <c r="J33" s="88">
        <f>ROUND(((SUM(BE122:BE211))*I33),2)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ROUND((SUM(BF122:BF211)),2)</f>
        <v>0</v>
      </c>
      <c r="I34" s="89">
        <v>0.15</v>
      </c>
      <c r="J34" s="88">
        <f>ROUND(((SUM(BF122:BF211))*I34),2)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ROUND((SUM(BG122:BG211)),2)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ROUND((SUM(BH122:BH211)),2)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ROUND((SUM(BI122:BI211)),2)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05 - UN - Na Cihelně 1330 - Český Brod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J122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J123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J124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J165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J176</f>
        <v>0</v>
      </c>
      <c r="L100" s="105"/>
    </row>
    <row r="101" spans="2:12" s="9" customFormat="1" ht="19.9" customHeight="1">
      <c r="B101" s="105"/>
      <c r="D101" s="106" t="s">
        <v>351</v>
      </c>
      <c r="E101" s="107"/>
      <c r="F101" s="107"/>
      <c r="G101" s="107"/>
      <c r="H101" s="107"/>
      <c r="I101" s="107"/>
      <c r="J101" s="108">
        <f>J196</f>
        <v>0</v>
      </c>
      <c r="L101" s="105"/>
    </row>
    <row r="102" spans="2:12" s="9" customFormat="1" ht="19.9" customHeight="1">
      <c r="B102" s="105"/>
      <c r="D102" s="106" t="s">
        <v>127</v>
      </c>
      <c r="E102" s="107"/>
      <c r="F102" s="107"/>
      <c r="G102" s="107"/>
      <c r="H102" s="107"/>
      <c r="I102" s="107"/>
      <c r="J102" s="108">
        <f>J209</f>
        <v>0</v>
      </c>
      <c r="L102" s="105"/>
    </row>
    <row r="103" spans="2:12" s="1" customFormat="1" ht="21.75" customHeight="1">
      <c r="B103" s="29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2" s="1" customFormat="1" ht="24.95" customHeight="1">
      <c r="B109" s="29"/>
      <c r="C109" s="18" t="s">
        <v>128</v>
      </c>
      <c r="L109" s="29"/>
    </row>
    <row r="110" spans="2:12" s="1" customFormat="1" ht="6.95" customHeight="1">
      <c r="B110" s="29"/>
      <c r="L110" s="29"/>
    </row>
    <row r="111" spans="2:12" s="1" customFormat="1" ht="12" customHeight="1">
      <c r="B111" s="29"/>
      <c r="C111" s="24" t="s">
        <v>16</v>
      </c>
      <c r="L111" s="29"/>
    </row>
    <row r="112" spans="2:12" s="1" customFormat="1" ht="16.5" customHeight="1">
      <c r="B112" s="29"/>
      <c r="E112" s="207" t="str">
        <f>E7</f>
        <v>Polopodzemní kontejnery - Český Brod</v>
      </c>
      <c r="F112" s="208"/>
      <c r="G112" s="208"/>
      <c r="H112" s="208"/>
      <c r="L112" s="29"/>
    </row>
    <row r="113" spans="2:12" s="1" customFormat="1" ht="12" customHeight="1">
      <c r="B113" s="29"/>
      <c r="C113" s="24" t="s">
        <v>116</v>
      </c>
      <c r="L113" s="29"/>
    </row>
    <row r="114" spans="2:12" s="1" customFormat="1" ht="16.5" customHeight="1">
      <c r="B114" s="29"/>
      <c r="E114" s="173" t="str">
        <f>E9</f>
        <v>SO 05 - UN - Na Cihelně 1330 - Český Brod</v>
      </c>
      <c r="F114" s="209"/>
      <c r="G114" s="209"/>
      <c r="H114" s="209"/>
      <c r="L114" s="29"/>
    </row>
    <row r="115" spans="2:12" s="1" customFormat="1" ht="6.95" customHeight="1">
      <c r="B115" s="29"/>
      <c r="L115" s="29"/>
    </row>
    <row r="116" spans="2:12" s="1" customFormat="1" ht="12" customHeight="1">
      <c r="B116" s="29"/>
      <c r="C116" s="24" t="s">
        <v>20</v>
      </c>
      <c r="F116" s="22" t="str">
        <f>F12</f>
        <v>Český Brod</v>
      </c>
      <c r="I116" s="24" t="s">
        <v>22</v>
      </c>
      <c r="J116" s="49" t="str">
        <f>IF(J12="","",J12)</f>
        <v>17. 10. 2023</v>
      </c>
      <c r="L116" s="29"/>
    </row>
    <row r="117" spans="2:12" s="1" customFormat="1" ht="6.95" customHeight="1">
      <c r="B117" s="29"/>
      <c r="L117" s="29"/>
    </row>
    <row r="118" spans="2:12" s="1" customFormat="1" ht="40.15" customHeight="1">
      <c r="B118" s="29"/>
      <c r="C118" s="24" t="s">
        <v>24</v>
      </c>
      <c r="F118" s="22" t="str">
        <f>E15</f>
        <v xml:space="preserve">Město Český Brod, Náměstí Husovo 70, 282 01 Český </v>
      </c>
      <c r="I118" s="24" t="s">
        <v>31</v>
      </c>
      <c r="J118" s="27" t="str">
        <f>E21</f>
        <v>LNConsult s.r.o., U hřiště 250, 250 83 Škvorec</v>
      </c>
      <c r="L118" s="29"/>
    </row>
    <row r="119" spans="2:12" s="1" customFormat="1" ht="15.2" customHeight="1">
      <c r="B119" s="29"/>
      <c r="C119" s="24" t="s">
        <v>29</v>
      </c>
      <c r="F119" s="22" t="str">
        <f>IF(E18="","",E18)</f>
        <v>Vyplň údaj</v>
      </c>
      <c r="I119" s="24" t="s">
        <v>35</v>
      </c>
      <c r="J119" s="27" t="str">
        <f>E24</f>
        <v xml:space="preserve"> </v>
      </c>
      <c r="L119" s="29"/>
    </row>
    <row r="120" spans="2:12" s="1" customFormat="1" ht="10.35" customHeight="1">
      <c r="B120" s="29"/>
      <c r="L120" s="29"/>
    </row>
    <row r="121" spans="2:20" s="10" customFormat="1" ht="29.25" customHeight="1">
      <c r="B121" s="109"/>
      <c r="C121" s="110" t="s">
        <v>129</v>
      </c>
      <c r="D121" s="111" t="s">
        <v>63</v>
      </c>
      <c r="E121" s="111" t="s">
        <v>59</v>
      </c>
      <c r="F121" s="111" t="s">
        <v>60</v>
      </c>
      <c r="G121" s="111" t="s">
        <v>130</v>
      </c>
      <c r="H121" s="111" t="s">
        <v>131</v>
      </c>
      <c r="I121" s="111" t="s">
        <v>132</v>
      </c>
      <c r="J121" s="111" t="s">
        <v>120</v>
      </c>
      <c r="K121" s="112" t="s">
        <v>133</v>
      </c>
      <c r="L121" s="109"/>
      <c r="M121" s="56" t="s">
        <v>1</v>
      </c>
      <c r="N121" s="57" t="s">
        <v>42</v>
      </c>
      <c r="O121" s="57" t="s">
        <v>134</v>
      </c>
      <c r="P121" s="57" t="s">
        <v>135</v>
      </c>
      <c r="Q121" s="57" t="s">
        <v>136</v>
      </c>
      <c r="R121" s="57" t="s">
        <v>137</v>
      </c>
      <c r="S121" s="57" t="s">
        <v>138</v>
      </c>
      <c r="T121" s="58" t="s">
        <v>139</v>
      </c>
    </row>
    <row r="122" spans="2:63" s="1" customFormat="1" ht="22.9" customHeight="1">
      <c r="B122" s="29"/>
      <c r="C122" s="61" t="s">
        <v>140</v>
      </c>
      <c r="J122" s="113">
        <f>BK122</f>
        <v>0</v>
      </c>
      <c r="L122" s="29"/>
      <c r="M122" s="59"/>
      <c r="N122" s="50"/>
      <c r="O122" s="50"/>
      <c r="P122" s="114">
        <f>P123</f>
        <v>0</v>
      </c>
      <c r="Q122" s="50"/>
      <c r="R122" s="114">
        <f>R123</f>
        <v>26.1824454</v>
      </c>
      <c r="S122" s="50"/>
      <c r="T122" s="115">
        <f>T123</f>
        <v>12.182818</v>
      </c>
      <c r="AT122" s="14" t="s">
        <v>77</v>
      </c>
      <c r="AU122" s="14" t="s">
        <v>122</v>
      </c>
      <c r="BK122" s="116">
        <f>BK123</f>
        <v>0</v>
      </c>
    </row>
    <row r="123" spans="2:63" s="11" customFormat="1" ht="25.9" customHeight="1">
      <c r="B123" s="117"/>
      <c r="D123" s="118" t="s">
        <v>77</v>
      </c>
      <c r="E123" s="119" t="s">
        <v>141</v>
      </c>
      <c r="F123" s="119" t="s">
        <v>142</v>
      </c>
      <c r="I123" s="120"/>
      <c r="J123" s="121">
        <f>BK123</f>
        <v>0</v>
      </c>
      <c r="L123" s="117"/>
      <c r="M123" s="122"/>
      <c r="P123" s="123">
        <f>P124+P165+P176+P196+P209</f>
        <v>0</v>
      </c>
      <c r="R123" s="123">
        <f>R124+R165+R176+R196+R209</f>
        <v>26.1824454</v>
      </c>
      <c r="T123" s="124">
        <f>T124+T165+T176+T196+T209</f>
        <v>12.182818</v>
      </c>
      <c r="AR123" s="118" t="s">
        <v>86</v>
      </c>
      <c r="AT123" s="125" t="s">
        <v>77</v>
      </c>
      <c r="AU123" s="125" t="s">
        <v>78</v>
      </c>
      <c r="AY123" s="118" t="s">
        <v>143</v>
      </c>
      <c r="BK123" s="126">
        <f>BK124+BK165+BK176+BK196+BK209</f>
        <v>0</v>
      </c>
    </row>
    <row r="124" spans="2:63" s="11" customFormat="1" ht="22.9" customHeight="1">
      <c r="B124" s="117"/>
      <c r="D124" s="118" t="s">
        <v>77</v>
      </c>
      <c r="E124" s="127" t="s">
        <v>86</v>
      </c>
      <c r="F124" s="127" t="s">
        <v>144</v>
      </c>
      <c r="I124" s="120"/>
      <c r="J124" s="128">
        <f>BK124</f>
        <v>0</v>
      </c>
      <c r="L124" s="117"/>
      <c r="M124" s="122"/>
      <c r="P124" s="123">
        <f>SUM(P125:P164)</f>
        <v>0</v>
      </c>
      <c r="R124" s="123">
        <f>SUM(R125:R164)</f>
        <v>0.0005250000000000001</v>
      </c>
      <c r="T124" s="124">
        <f>SUM(T125:T164)</f>
        <v>0</v>
      </c>
      <c r="AR124" s="118" t="s">
        <v>86</v>
      </c>
      <c r="AT124" s="125" t="s">
        <v>77</v>
      </c>
      <c r="AU124" s="125" t="s">
        <v>86</v>
      </c>
      <c r="AY124" s="118" t="s">
        <v>143</v>
      </c>
      <c r="BK124" s="126">
        <f>SUM(BK125:BK164)</f>
        <v>0</v>
      </c>
    </row>
    <row r="125" spans="2:65" s="1" customFormat="1" ht="24.2" customHeight="1">
      <c r="B125" s="29"/>
      <c r="C125" s="129" t="s">
        <v>86</v>
      </c>
      <c r="D125" s="129" t="s">
        <v>145</v>
      </c>
      <c r="E125" s="130" t="s">
        <v>170</v>
      </c>
      <c r="F125" s="131" t="s">
        <v>171</v>
      </c>
      <c r="G125" s="132" t="s">
        <v>172</v>
      </c>
      <c r="H125" s="133">
        <v>26.25</v>
      </c>
      <c r="I125" s="134"/>
      <c r="J125" s="135">
        <f>ROUND(I125*H125,2)</f>
        <v>0</v>
      </c>
      <c r="K125" s="131" t="s">
        <v>149</v>
      </c>
      <c r="L125" s="29"/>
      <c r="M125" s="136" t="s">
        <v>1</v>
      </c>
      <c r="N125" s="137" t="s">
        <v>43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150</v>
      </c>
      <c r="AT125" s="140" t="s">
        <v>145</v>
      </c>
      <c r="AU125" s="140" t="s">
        <v>88</v>
      </c>
      <c r="AY125" s="14" t="s">
        <v>143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4" t="s">
        <v>86</v>
      </c>
      <c r="BK125" s="141">
        <f>ROUND(I125*H125,2)</f>
        <v>0</v>
      </c>
      <c r="BL125" s="14" t="s">
        <v>150</v>
      </c>
      <c r="BM125" s="140" t="s">
        <v>428</v>
      </c>
    </row>
    <row r="126" spans="2:47" s="1" customFormat="1" ht="19.5">
      <c r="B126" s="29"/>
      <c r="D126" s="142" t="s">
        <v>152</v>
      </c>
      <c r="F126" s="143" t="s">
        <v>174</v>
      </c>
      <c r="I126" s="144"/>
      <c r="L126" s="29"/>
      <c r="M126" s="145"/>
      <c r="T126" s="53"/>
      <c r="AT126" s="14" t="s">
        <v>152</v>
      </c>
      <c r="AU126" s="14" t="s">
        <v>88</v>
      </c>
    </row>
    <row r="127" spans="2:51" s="12" customFormat="1" ht="11.25">
      <c r="B127" s="146"/>
      <c r="D127" s="142" t="s">
        <v>154</v>
      </c>
      <c r="E127" s="147" t="s">
        <v>1</v>
      </c>
      <c r="F127" s="148" t="s">
        <v>429</v>
      </c>
      <c r="H127" s="149">
        <v>26.25</v>
      </c>
      <c r="I127" s="150"/>
      <c r="L127" s="146"/>
      <c r="M127" s="151"/>
      <c r="T127" s="152"/>
      <c r="AT127" s="147" t="s">
        <v>154</v>
      </c>
      <c r="AU127" s="147" t="s">
        <v>88</v>
      </c>
      <c r="AV127" s="12" t="s">
        <v>88</v>
      </c>
      <c r="AW127" s="12" t="s">
        <v>34</v>
      </c>
      <c r="AX127" s="12" t="s">
        <v>86</v>
      </c>
      <c r="AY127" s="147" t="s">
        <v>143</v>
      </c>
    </row>
    <row r="128" spans="2:65" s="1" customFormat="1" ht="24.2" customHeight="1">
      <c r="B128" s="29"/>
      <c r="C128" s="129" t="s">
        <v>88</v>
      </c>
      <c r="D128" s="129" t="s">
        <v>145</v>
      </c>
      <c r="E128" s="130" t="s">
        <v>177</v>
      </c>
      <c r="F128" s="131" t="s">
        <v>178</v>
      </c>
      <c r="G128" s="132" t="s">
        <v>179</v>
      </c>
      <c r="H128" s="133">
        <v>1.875</v>
      </c>
      <c r="I128" s="134"/>
      <c r="J128" s="135">
        <f>ROUND(I128*H128,2)</f>
        <v>0</v>
      </c>
      <c r="K128" s="131" t="s">
        <v>149</v>
      </c>
      <c r="L128" s="29"/>
      <c r="M128" s="136" t="s">
        <v>1</v>
      </c>
      <c r="N128" s="137" t="s">
        <v>43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150</v>
      </c>
      <c r="AT128" s="140" t="s">
        <v>145</v>
      </c>
      <c r="AU128" s="140" t="s">
        <v>88</v>
      </c>
      <c r="AY128" s="14" t="s">
        <v>143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4" t="s">
        <v>86</v>
      </c>
      <c r="BK128" s="141">
        <f>ROUND(I128*H128,2)</f>
        <v>0</v>
      </c>
      <c r="BL128" s="14" t="s">
        <v>150</v>
      </c>
      <c r="BM128" s="140" t="s">
        <v>430</v>
      </c>
    </row>
    <row r="129" spans="2:47" s="1" customFormat="1" ht="19.5">
      <c r="B129" s="29"/>
      <c r="D129" s="142" t="s">
        <v>152</v>
      </c>
      <c r="F129" s="143" t="s">
        <v>181</v>
      </c>
      <c r="I129" s="144"/>
      <c r="L129" s="29"/>
      <c r="M129" s="145"/>
      <c r="T129" s="53"/>
      <c r="AT129" s="14" t="s">
        <v>152</v>
      </c>
      <c r="AU129" s="14" t="s">
        <v>88</v>
      </c>
    </row>
    <row r="130" spans="2:51" s="12" customFormat="1" ht="11.25">
      <c r="B130" s="146"/>
      <c r="D130" s="142" t="s">
        <v>154</v>
      </c>
      <c r="E130" s="147" t="s">
        <v>1</v>
      </c>
      <c r="F130" s="148" t="s">
        <v>431</v>
      </c>
      <c r="H130" s="149">
        <v>1.875</v>
      </c>
      <c r="I130" s="150"/>
      <c r="L130" s="146"/>
      <c r="M130" s="151"/>
      <c r="T130" s="152"/>
      <c r="AT130" s="147" t="s">
        <v>154</v>
      </c>
      <c r="AU130" s="147" t="s">
        <v>88</v>
      </c>
      <c r="AV130" s="12" t="s">
        <v>88</v>
      </c>
      <c r="AW130" s="12" t="s">
        <v>34</v>
      </c>
      <c r="AX130" s="12" t="s">
        <v>86</v>
      </c>
      <c r="AY130" s="147" t="s">
        <v>143</v>
      </c>
    </row>
    <row r="131" spans="2:65" s="1" customFormat="1" ht="33" customHeight="1">
      <c r="B131" s="29"/>
      <c r="C131" s="129" t="s">
        <v>160</v>
      </c>
      <c r="D131" s="129" t="s">
        <v>145</v>
      </c>
      <c r="E131" s="130" t="s">
        <v>184</v>
      </c>
      <c r="F131" s="131" t="s">
        <v>185</v>
      </c>
      <c r="G131" s="132" t="s">
        <v>179</v>
      </c>
      <c r="H131" s="133">
        <v>24.068</v>
      </c>
      <c r="I131" s="134"/>
      <c r="J131" s="135">
        <f>ROUND(I131*H131,2)</f>
        <v>0</v>
      </c>
      <c r="K131" s="131" t="s">
        <v>149</v>
      </c>
      <c r="L131" s="29"/>
      <c r="M131" s="136" t="s">
        <v>1</v>
      </c>
      <c r="N131" s="137" t="s">
        <v>43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150</v>
      </c>
      <c r="AT131" s="140" t="s">
        <v>145</v>
      </c>
      <c r="AU131" s="140" t="s">
        <v>88</v>
      </c>
      <c r="AY131" s="14" t="s">
        <v>143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4" t="s">
        <v>86</v>
      </c>
      <c r="BK131" s="141">
        <f>ROUND(I131*H131,2)</f>
        <v>0</v>
      </c>
      <c r="BL131" s="14" t="s">
        <v>150</v>
      </c>
      <c r="BM131" s="140" t="s">
        <v>432</v>
      </c>
    </row>
    <row r="132" spans="2:47" s="1" customFormat="1" ht="19.5">
      <c r="B132" s="29"/>
      <c r="D132" s="142" t="s">
        <v>152</v>
      </c>
      <c r="F132" s="143" t="s">
        <v>187</v>
      </c>
      <c r="I132" s="144"/>
      <c r="L132" s="29"/>
      <c r="M132" s="145"/>
      <c r="T132" s="53"/>
      <c r="AT132" s="14" t="s">
        <v>152</v>
      </c>
      <c r="AU132" s="14" t="s">
        <v>88</v>
      </c>
    </row>
    <row r="133" spans="2:51" s="12" customFormat="1" ht="11.25">
      <c r="B133" s="146"/>
      <c r="D133" s="142" t="s">
        <v>154</v>
      </c>
      <c r="E133" s="147" t="s">
        <v>1</v>
      </c>
      <c r="F133" s="148" t="s">
        <v>433</v>
      </c>
      <c r="H133" s="149">
        <v>24.068</v>
      </c>
      <c r="I133" s="150"/>
      <c r="L133" s="146"/>
      <c r="M133" s="151"/>
      <c r="T133" s="152"/>
      <c r="AT133" s="147" t="s">
        <v>154</v>
      </c>
      <c r="AU133" s="147" t="s">
        <v>88</v>
      </c>
      <c r="AV133" s="12" t="s">
        <v>88</v>
      </c>
      <c r="AW133" s="12" t="s">
        <v>34</v>
      </c>
      <c r="AX133" s="12" t="s">
        <v>86</v>
      </c>
      <c r="AY133" s="147" t="s">
        <v>143</v>
      </c>
    </row>
    <row r="134" spans="2:65" s="1" customFormat="1" ht="37.9" customHeight="1">
      <c r="B134" s="29"/>
      <c r="C134" s="129" t="s">
        <v>150</v>
      </c>
      <c r="D134" s="129" t="s">
        <v>145</v>
      </c>
      <c r="E134" s="130" t="s">
        <v>195</v>
      </c>
      <c r="F134" s="131" t="s">
        <v>196</v>
      </c>
      <c r="G134" s="132" t="s">
        <v>179</v>
      </c>
      <c r="H134" s="133">
        <v>24.068</v>
      </c>
      <c r="I134" s="134"/>
      <c r="J134" s="135">
        <f>ROUND(I134*H134,2)</f>
        <v>0</v>
      </c>
      <c r="K134" s="131" t="s">
        <v>149</v>
      </c>
      <c r="L134" s="29"/>
      <c r="M134" s="136" t="s">
        <v>1</v>
      </c>
      <c r="N134" s="137" t="s">
        <v>43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150</v>
      </c>
      <c r="AT134" s="140" t="s">
        <v>145</v>
      </c>
      <c r="AU134" s="140" t="s">
        <v>88</v>
      </c>
      <c r="AY134" s="14" t="s">
        <v>143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4" t="s">
        <v>86</v>
      </c>
      <c r="BK134" s="141">
        <f>ROUND(I134*H134,2)</f>
        <v>0</v>
      </c>
      <c r="BL134" s="14" t="s">
        <v>150</v>
      </c>
      <c r="BM134" s="140" t="s">
        <v>434</v>
      </c>
    </row>
    <row r="135" spans="2:47" s="1" customFormat="1" ht="39">
      <c r="B135" s="29"/>
      <c r="D135" s="142" t="s">
        <v>152</v>
      </c>
      <c r="F135" s="143" t="s">
        <v>198</v>
      </c>
      <c r="I135" s="144"/>
      <c r="L135" s="29"/>
      <c r="M135" s="145"/>
      <c r="T135" s="53"/>
      <c r="AT135" s="14" t="s">
        <v>152</v>
      </c>
      <c r="AU135" s="14" t="s">
        <v>88</v>
      </c>
    </row>
    <row r="136" spans="2:51" s="12" customFormat="1" ht="11.25">
      <c r="B136" s="146"/>
      <c r="D136" s="142" t="s">
        <v>154</v>
      </c>
      <c r="E136" s="147" t="s">
        <v>1</v>
      </c>
      <c r="F136" s="148" t="s">
        <v>433</v>
      </c>
      <c r="H136" s="149">
        <v>24.068</v>
      </c>
      <c r="I136" s="150"/>
      <c r="L136" s="146"/>
      <c r="M136" s="151"/>
      <c r="T136" s="152"/>
      <c r="AT136" s="147" t="s">
        <v>154</v>
      </c>
      <c r="AU136" s="147" t="s">
        <v>88</v>
      </c>
      <c r="AV136" s="12" t="s">
        <v>88</v>
      </c>
      <c r="AW136" s="12" t="s">
        <v>34</v>
      </c>
      <c r="AX136" s="12" t="s">
        <v>86</v>
      </c>
      <c r="AY136" s="147" t="s">
        <v>143</v>
      </c>
    </row>
    <row r="137" spans="2:65" s="1" customFormat="1" ht="37.9" customHeight="1">
      <c r="B137" s="29"/>
      <c r="C137" s="129" t="s">
        <v>169</v>
      </c>
      <c r="D137" s="129" t="s">
        <v>145</v>
      </c>
      <c r="E137" s="130" t="s">
        <v>200</v>
      </c>
      <c r="F137" s="131" t="s">
        <v>201</v>
      </c>
      <c r="G137" s="132" t="s">
        <v>179</v>
      </c>
      <c r="H137" s="133">
        <v>240.68</v>
      </c>
      <c r="I137" s="134"/>
      <c r="J137" s="135">
        <f>ROUND(I137*H137,2)</f>
        <v>0</v>
      </c>
      <c r="K137" s="131" t="s">
        <v>149</v>
      </c>
      <c r="L137" s="29"/>
      <c r="M137" s="136" t="s">
        <v>1</v>
      </c>
      <c r="N137" s="137" t="s">
        <v>43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150</v>
      </c>
      <c r="AT137" s="140" t="s">
        <v>145</v>
      </c>
      <c r="AU137" s="140" t="s">
        <v>88</v>
      </c>
      <c r="AY137" s="14" t="s">
        <v>143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86</v>
      </c>
      <c r="BK137" s="141">
        <f>ROUND(I137*H137,2)</f>
        <v>0</v>
      </c>
      <c r="BL137" s="14" t="s">
        <v>150</v>
      </c>
      <c r="BM137" s="140" t="s">
        <v>435</v>
      </c>
    </row>
    <row r="138" spans="2:47" s="1" customFormat="1" ht="48.75">
      <c r="B138" s="29"/>
      <c r="D138" s="142" t="s">
        <v>152</v>
      </c>
      <c r="F138" s="143" t="s">
        <v>203</v>
      </c>
      <c r="I138" s="144"/>
      <c r="L138" s="29"/>
      <c r="M138" s="145"/>
      <c r="T138" s="53"/>
      <c r="AT138" s="14" t="s">
        <v>152</v>
      </c>
      <c r="AU138" s="14" t="s">
        <v>88</v>
      </c>
    </row>
    <row r="139" spans="2:51" s="12" customFormat="1" ht="11.25">
      <c r="B139" s="146"/>
      <c r="D139" s="142" t="s">
        <v>154</v>
      </c>
      <c r="E139" s="147" t="s">
        <v>1</v>
      </c>
      <c r="F139" s="148" t="s">
        <v>436</v>
      </c>
      <c r="H139" s="149">
        <v>240.68</v>
      </c>
      <c r="I139" s="150"/>
      <c r="L139" s="146"/>
      <c r="M139" s="151"/>
      <c r="T139" s="152"/>
      <c r="AT139" s="147" t="s">
        <v>154</v>
      </c>
      <c r="AU139" s="147" t="s">
        <v>88</v>
      </c>
      <c r="AV139" s="12" t="s">
        <v>88</v>
      </c>
      <c r="AW139" s="12" t="s">
        <v>34</v>
      </c>
      <c r="AX139" s="12" t="s">
        <v>86</v>
      </c>
      <c r="AY139" s="147" t="s">
        <v>143</v>
      </c>
    </row>
    <row r="140" spans="2:65" s="1" customFormat="1" ht="24.2" customHeight="1">
      <c r="B140" s="29"/>
      <c r="C140" s="129" t="s">
        <v>176</v>
      </c>
      <c r="D140" s="129" t="s">
        <v>145</v>
      </c>
      <c r="E140" s="130" t="s">
        <v>190</v>
      </c>
      <c r="F140" s="131" t="s">
        <v>191</v>
      </c>
      <c r="G140" s="132" t="s">
        <v>179</v>
      </c>
      <c r="H140" s="133">
        <v>24.068</v>
      </c>
      <c r="I140" s="134"/>
      <c r="J140" s="135">
        <f>ROUND(I140*H140,2)</f>
        <v>0</v>
      </c>
      <c r="K140" s="131" t="s">
        <v>149</v>
      </c>
      <c r="L140" s="29"/>
      <c r="M140" s="136" t="s">
        <v>1</v>
      </c>
      <c r="N140" s="137" t="s">
        <v>43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150</v>
      </c>
      <c r="AT140" s="140" t="s">
        <v>145</v>
      </c>
      <c r="AU140" s="140" t="s">
        <v>88</v>
      </c>
      <c r="AY140" s="14" t="s">
        <v>143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86</v>
      </c>
      <c r="BK140" s="141">
        <f>ROUND(I140*H140,2)</f>
        <v>0</v>
      </c>
      <c r="BL140" s="14" t="s">
        <v>150</v>
      </c>
      <c r="BM140" s="140" t="s">
        <v>437</v>
      </c>
    </row>
    <row r="141" spans="2:47" s="1" customFormat="1" ht="29.25">
      <c r="B141" s="29"/>
      <c r="D141" s="142" t="s">
        <v>152</v>
      </c>
      <c r="F141" s="143" t="s">
        <v>193</v>
      </c>
      <c r="I141" s="144"/>
      <c r="L141" s="29"/>
      <c r="M141" s="145"/>
      <c r="T141" s="53"/>
      <c r="AT141" s="14" t="s">
        <v>152</v>
      </c>
      <c r="AU141" s="14" t="s">
        <v>88</v>
      </c>
    </row>
    <row r="142" spans="2:51" s="12" customFormat="1" ht="11.25">
      <c r="B142" s="146"/>
      <c r="D142" s="142" t="s">
        <v>154</v>
      </c>
      <c r="E142" s="147" t="s">
        <v>1</v>
      </c>
      <c r="F142" s="148" t="s">
        <v>433</v>
      </c>
      <c r="H142" s="149">
        <v>24.068</v>
      </c>
      <c r="I142" s="150"/>
      <c r="L142" s="146"/>
      <c r="M142" s="151"/>
      <c r="T142" s="152"/>
      <c r="AT142" s="147" t="s">
        <v>154</v>
      </c>
      <c r="AU142" s="147" t="s">
        <v>88</v>
      </c>
      <c r="AV142" s="12" t="s">
        <v>88</v>
      </c>
      <c r="AW142" s="12" t="s">
        <v>34</v>
      </c>
      <c r="AX142" s="12" t="s">
        <v>86</v>
      </c>
      <c r="AY142" s="147" t="s">
        <v>143</v>
      </c>
    </row>
    <row r="143" spans="2:65" s="1" customFormat="1" ht="24.2" customHeight="1">
      <c r="B143" s="29"/>
      <c r="C143" s="129" t="s">
        <v>183</v>
      </c>
      <c r="D143" s="129" t="s">
        <v>145</v>
      </c>
      <c r="E143" s="130" t="s">
        <v>206</v>
      </c>
      <c r="F143" s="131" t="s">
        <v>207</v>
      </c>
      <c r="G143" s="132" t="s">
        <v>179</v>
      </c>
      <c r="H143" s="133">
        <v>24.068</v>
      </c>
      <c r="I143" s="134"/>
      <c r="J143" s="135">
        <f>ROUND(I143*H143,2)</f>
        <v>0</v>
      </c>
      <c r="K143" s="131" t="s">
        <v>149</v>
      </c>
      <c r="L143" s="29"/>
      <c r="M143" s="136" t="s">
        <v>1</v>
      </c>
      <c r="N143" s="137" t="s">
        <v>43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150</v>
      </c>
      <c r="AT143" s="140" t="s">
        <v>145</v>
      </c>
      <c r="AU143" s="140" t="s">
        <v>88</v>
      </c>
      <c r="AY143" s="14" t="s">
        <v>143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4" t="s">
        <v>86</v>
      </c>
      <c r="BK143" s="141">
        <f>ROUND(I143*H143,2)</f>
        <v>0</v>
      </c>
      <c r="BL143" s="14" t="s">
        <v>150</v>
      </c>
      <c r="BM143" s="140" t="s">
        <v>438</v>
      </c>
    </row>
    <row r="144" spans="2:47" s="1" customFormat="1" ht="29.25">
      <c r="B144" s="29"/>
      <c r="D144" s="142" t="s">
        <v>152</v>
      </c>
      <c r="F144" s="143" t="s">
        <v>209</v>
      </c>
      <c r="I144" s="144"/>
      <c r="L144" s="29"/>
      <c r="M144" s="145"/>
      <c r="T144" s="53"/>
      <c r="AT144" s="14" t="s">
        <v>152</v>
      </c>
      <c r="AU144" s="14" t="s">
        <v>88</v>
      </c>
    </row>
    <row r="145" spans="2:51" s="12" customFormat="1" ht="11.25">
      <c r="B145" s="146"/>
      <c r="D145" s="142" t="s">
        <v>154</v>
      </c>
      <c r="E145" s="147" t="s">
        <v>1</v>
      </c>
      <c r="F145" s="148" t="s">
        <v>433</v>
      </c>
      <c r="H145" s="149">
        <v>24.068</v>
      </c>
      <c r="I145" s="150"/>
      <c r="L145" s="146"/>
      <c r="M145" s="151"/>
      <c r="T145" s="152"/>
      <c r="AT145" s="147" t="s">
        <v>154</v>
      </c>
      <c r="AU145" s="147" t="s">
        <v>88</v>
      </c>
      <c r="AV145" s="12" t="s">
        <v>88</v>
      </c>
      <c r="AW145" s="12" t="s">
        <v>34</v>
      </c>
      <c r="AX145" s="12" t="s">
        <v>86</v>
      </c>
      <c r="AY145" s="147" t="s">
        <v>143</v>
      </c>
    </row>
    <row r="146" spans="2:65" s="1" customFormat="1" ht="24.2" customHeight="1">
      <c r="B146" s="29"/>
      <c r="C146" s="129" t="s">
        <v>189</v>
      </c>
      <c r="D146" s="129" t="s">
        <v>145</v>
      </c>
      <c r="E146" s="130" t="s">
        <v>211</v>
      </c>
      <c r="F146" s="131" t="s">
        <v>212</v>
      </c>
      <c r="G146" s="132" t="s">
        <v>213</v>
      </c>
      <c r="H146" s="133">
        <v>43.322</v>
      </c>
      <c r="I146" s="134"/>
      <c r="J146" s="135">
        <f>ROUND(I146*H146,2)</f>
        <v>0</v>
      </c>
      <c r="K146" s="131" t="s">
        <v>149</v>
      </c>
      <c r="L146" s="29"/>
      <c r="M146" s="136" t="s">
        <v>1</v>
      </c>
      <c r="N146" s="137" t="s">
        <v>43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150</v>
      </c>
      <c r="AT146" s="140" t="s">
        <v>145</v>
      </c>
      <c r="AU146" s="140" t="s">
        <v>88</v>
      </c>
      <c r="AY146" s="14" t="s">
        <v>143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4" t="s">
        <v>86</v>
      </c>
      <c r="BK146" s="141">
        <f>ROUND(I146*H146,2)</f>
        <v>0</v>
      </c>
      <c r="BL146" s="14" t="s">
        <v>150</v>
      </c>
      <c r="BM146" s="140" t="s">
        <v>439</v>
      </c>
    </row>
    <row r="147" spans="2:47" s="1" customFormat="1" ht="29.25">
      <c r="B147" s="29"/>
      <c r="D147" s="142" t="s">
        <v>152</v>
      </c>
      <c r="F147" s="143" t="s">
        <v>215</v>
      </c>
      <c r="I147" s="144"/>
      <c r="L147" s="29"/>
      <c r="M147" s="145"/>
      <c r="T147" s="53"/>
      <c r="AT147" s="14" t="s">
        <v>152</v>
      </c>
      <c r="AU147" s="14" t="s">
        <v>88</v>
      </c>
    </row>
    <row r="148" spans="2:51" s="12" customFormat="1" ht="11.25">
      <c r="B148" s="146"/>
      <c r="D148" s="142" t="s">
        <v>154</v>
      </c>
      <c r="E148" s="147" t="s">
        <v>1</v>
      </c>
      <c r="F148" s="148" t="s">
        <v>440</v>
      </c>
      <c r="H148" s="149">
        <v>43.322</v>
      </c>
      <c r="I148" s="150"/>
      <c r="L148" s="146"/>
      <c r="M148" s="151"/>
      <c r="T148" s="152"/>
      <c r="AT148" s="147" t="s">
        <v>154</v>
      </c>
      <c r="AU148" s="147" t="s">
        <v>88</v>
      </c>
      <c r="AV148" s="12" t="s">
        <v>88</v>
      </c>
      <c r="AW148" s="12" t="s">
        <v>34</v>
      </c>
      <c r="AX148" s="12" t="s">
        <v>86</v>
      </c>
      <c r="AY148" s="147" t="s">
        <v>143</v>
      </c>
    </row>
    <row r="149" spans="2:65" s="1" customFormat="1" ht="24.2" customHeight="1">
      <c r="B149" s="29"/>
      <c r="C149" s="129" t="s">
        <v>194</v>
      </c>
      <c r="D149" s="129" t="s">
        <v>145</v>
      </c>
      <c r="E149" s="130" t="s">
        <v>218</v>
      </c>
      <c r="F149" s="131" t="s">
        <v>219</v>
      </c>
      <c r="G149" s="132" t="s">
        <v>172</v>
      </c>
      <c r="H149" s="133">
        <v>26.25</v>
      </c>
      <c r="I149" s="134"/>
      <c r="J149" s="135">
        <f>ROUND(I149*H149,2)</f>
        <v>0</v>
      </c>
      <c r="K149" s="131" t="s">
        <v>149</v>
      </c>
      <c r="L149" s="29"/>
      <c r="M149" s="136" t="s">
        <v>1</v>
      </c>
      <c r="N149" s="137" t="s">
        <v>43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150</v>
      </c>
      <c r="AT149" s="140" t="s">
        <v>145</v>
      </c>
      <c r="AU149" s="140" t="s">
        <v>88</v>
      </c>
      <c r="AY149" s="14" t="s">
        <v>143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4" t="s">
        <v>86</v>
      </c>
      <c r="BK149" s="141">
        <f>ROUND(I149*H149,2)</f>
        <v>0</v>
      </c>
      <c r="BL149" s="14" t="s">
        <v>150</v>
      </c>
      <c r="BM149" s="140" t="s">
        <v>441</v>
      </c>
    </row>
    <row r="150" spans="2:47" s="1" customFormat="1" ht="19.5">
      <c r="B150" s="29"/>
      <c r="D150" s="142" t="s">
        <v>152</v>
      </c>
      <c r="F150" s="143" t="s">
        <v>221</v>
      </c>
      <c r="I150" s="144"/>
      <c r="L150" s="29"/>
      <c r="M150" s="145"/>
      <c r="T150" s="53"/>
      <c r="AT150" s="14" t="s">
        <v>152</v>
      </c>
      <c r="AU150" s="14" t="s">
        <v>88</v>
      </c>
    </row>
    <row r="151" spans="2:51" s="12" customFormat="1" ht="11.25">
      <c r="B151" s="146"/>
      <c r="D151" s="142" t="s">
        <v>154</v>
      </c>
      <c r="E151" s="147" t="s">
        <v>1</v>
      </c>
      <c r="F151" s="148" t="s">
        <v>442</v>
      </c>
      <c r="H151" s="149">
        <v>26.25</v>
      </c>
      <c r="I151" s="150"/>
      <c r="L151" s="146"/>
      <c r="M151" s="151"/>
      <c r="T151" s="152"/>
      <c r="AT151" s="147" t="s">
        <v>154</v>
      </c>
      <c r="AU151" s="147" t="s">
        <v>88</v>
      </c>
      <c r="AV151" s="12" t="s">
        <v>88</v>
      </c>
      <c r="AW151" s="12" t="s">
        <v>34</v>
      </c>
      <c r="AX151" s="12" t="s">
        <v>86</v>
      </c>
      <c r="AY151" s="147" t="s">
        <v>143</v>
      </c>
    </row>
    <row r="152" spans="2:65" s="1" customFormat="1" ht="24.2" customHeight="1">
      <c r="B152" s="29"/>
      <c r="C152" s="129" t="s">
        <v>199</v>
      </c>
      <c r="D152" s="129" t="s">
        <v>145</v>
      </c>
      <c r="E152" s="130" t="s">
        <v>224</v>
      </c>
      <c r="F152" s="131" t="s">
        <v>225</v>
      </c>
      <c r="G152" s="132" t="s">
        <v>172</v>
      </c>
      <c r="H152" s="133">
        <v>26.25</v>
      </c>
      <c r="I152" s="134"/>
      <c r="J152" s="135">
        <f>ROUND(I152*H152,2)</f>
        <v>0</v>
      </c>
      <c r="K152" s="131" t="s">
        <v>149</v>
      </c>
      <c r="L152" s="29"/>
      <c r="M152" s="136" t="s">
        <v>1</v>
      </c>
      <c r="N152" s="137" t="s">
        <v>43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150</v>
      </c>
      <c r="AT152" s="140" t="s">
        <v>145</v>
      </c>
      <c r="AU152" s="140" t="s">
        <v>88</v>
      </c>
      <c r="AY152" s="14" t="s">
        <v>143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86</v>
      </c>
      <c r="BK152" s="141">
        <f>ROUND(I152*H152,2)</f>
        <v>0</v>
      </c>
      <c r="BL152" s="14" t="s">
        <v>150</v>
      </c>
      <c r="BM152" s="140" t="s">
        <v>443</v>
      </c>
    </row>
    <row r="153" spans="2:47" s="1" customFormat="1" ht="19.5">
      <c r="B153" s="29"/>
      <c r="D153" s="142" t="s">
        <v>152</v>
      </c>
      <c r="F153" s="143" t="s">
        <v>227</v>
      </c>
      <c r="I153" s="144"/>
      <c r="L153" s="29"/>
      <c r="M153" s="145"/>
      <c r="T153" s="53"/>
      <c r="AT153" s="14" t="s">
        <v>152</v>
      </c>
      <c r="AU153" s="14" t="s">
        <v>88</v>
      </c>
    </row>
    <row r="154" spans="2:51" s="12" customFormat="1" ht="11.25">
      <c r="B154" s="146"/>
      <c r="D154" s="142" t="s">
        <v>154</v>
      </c>
      <c r="E154" s="147" t="s">
        <v>1</v>
      </c>
      <c r="F154" s="148" t="s">
        <v>442</v>
      </c>
      <c r="H154" s="149">
        <v>26.25</v>
      </c>
      <c r="I154" s="150"/>
      <c r="L154" s="146"/>
      <c r="M154" s="151"/>
      <c r="T154" s="152"/>
      <c r="AT154" s="147" t="s">
        <v>154</v>
      </c>
      <c r="AU154" s="147" t="s">
        <v>88</v>
      </c>
      <c r="AV154" s="12" t="s">
        <v>88</v>
      </c>
      <c r="AW154" s="12" t="s">
        <v>34</v>
      </c>
      <c r="AX154" s="12" t="s">
        <v>86</v>
      </c>
      <c r="AY154" s="147" t="s">
        <v>143</v>
      </c>
    </row>
    <row r="155" spans="2:65" s="1" customFormat="1" ht="16.5" customHeight="1">
      <c r="B155" s="29"/>
      <c r="C155" s="153" t="s">
        <v>205</v>
      </c>
      <c r="D155" s="153" t="s">
        <v>228</v>
      </c>
      <c r="E155" s="154" t="s">
        <v>229</v>
      </c>
      <c r="F155" s="155" t="s">
        <v>230</v>
      </c>
      <c r="G155" s="156" t="s">
        <v>231</v>
      </c>
      <c r="H155" s="157">
        <v>0.525</v>
      </c>
      <c r="I155" s="158"/>
      <c r="J155" s="159">
        <f>ROUND(I155*H155,2)</f>
        <v>0</v>
      </c>
      <c r="K155" s="155" t="s">
        <v>149</v>
      </c>
      <c r="L155" s="160"/>
      <c r="M155" s="161" t="s">
        <v>1</v>
      </c>
      <c r="N155" s="162" t="s">
        <v>43</v>
      </c>
      <c r="P155" s="138">
        <f>O155*H155</f>
        <v>0</v>
      </c>
      <c r="Q155" s="138">
        <v>0.001</v>
      </c>
      <c r="R155" s="138">
        <f>Q155*H155</f>
        <v>0.0005250000000000001</v>
      </c>
      <c r="S155" s="138">
        <v>0</v>
      </c>
      <c r="T155" s="139">
        <f>S155*H155</f>
        <v>0</v>
      </c>
      <c r="AR155" s="140" t="s">
        <v>189</v>
      </c>
      <c r="AT155" s="140" t="s">
        <v>228</v>
      </c>
      <c r="AU155" s="140" t="s">
        <v>88</v>
      </c>
      <c r="AY155" s="14" t="s">
        <v>143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4" t="s">
        <v>86</v>
      </c>
      <c r="BK155" s="141">
        <f>ROUND(I155*H155,2)</f>
        <v>0</v>
      </c>
      <c r="BL155" s="14" t="s">
        <v>150</v>
      </c>
      <c r="BM155" s="140" t="s">
        <v>444</v>
      </c>
    </row>
    <row r="156" spans="2:47" s="1" customFormat="1" ht="11.25">
      <c r="B156" s="29"/>
      <c r="D156" s="142" t="s">
        <v>152</v>
      </c>
      <c r="F156" s="143" t="s">
        <v>230</v>
      </c>
      <c r="I156" s="144"/>
      <c r="L156" s="29"/>
      <c r="M156" s="145"/>
      <c r="T156" s="53"/>
      <c r="AT156" s="14" t="s">
        <v>152</v>
      </c>
      <c r="AU156" s="14" t="s">
        <v>88</v>
      </c>
    </row>
    <row r="157" spans="2:51" s="12" customFormat="1" ht="11.25">
      <c r="B157" s="146"/>
      <c r="D157" s="142" t="s">
        <v>154</v>
      </c>
      <c r="E157" s="147" t="s">
        <v>1</v>
      </c>
      <c r="F157" s="148" t="s">
        <v>442</v>
      </c>
      <c r="H157" s="149">
        <v>26.25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34</v>
      </c>
      <c r="AX157" s="12" t="s">
        <v>86</v>
      </c>
      <c r="AY157" s="147" t="s">
        <v>143</v>
      </c>
    </row>
    <row r="158" spans="2:51" s="12" customFormat="1" ht="11.25">
      <c r="B158" s="146"/>
      <c r="D158" s="142" t="s">
        <v>154</v>
      </c>
      <c r="F158" s="148" t="s">
        <v>445</v>
      </c>
      <c r="H158" s="149">
        <v>0.525</v>
      </c>
      <c r="I158" s="150"/>
      <c r="L158" s="146"/>
      <c r="M158" s="151"/>
      <c r="T158" s="152"/>
      <c r="AT158" s="147" t="s">
        <v>154</v>
      </c>
      <c r="AU158" s="147" t="s">
        <v>88</v>
      </c>
      <c r="AV158" s="12" t="s">
        <v>88</v>
      </c>
      <c r="AW158" s="12" t="s">
        <v>4</v>
      </c>
      <c r="AX158" s="12" t="s">
        <v>86</v>
      </c>
      <c r="AY158" s="147" t="s">
        <v>143</v>
      </c>
    </row>
    <row r="159" spans="2:65" s="1" customFormat="1" ht="16.5" customHeight="1">
      <c r="B159" s="29"/>
      <c r="C159" s="129" t="s">
        <v>210</v>
      </c>
      <c r="D159" s="129" t="s">
        <v>145</v>
      </c>
      <c r="E159" s="130" t="s">
        <v>235</v>
      </c>
      <c r="F159" s="131" t="s">
        <v>236</v>
      </c>
      <c r="G159" s="132" t="s">
        <v>148</v>
      </c>
      <c r="H159" s="133">
        <v>5</v>
      </c>
      <c r="I159" s="134"/>
      <c r="J159" s="135">
        <f>ROUND(I159*H159,2)</f>
        <v>0</v>
      </c>
      <c r="K159" s="131" t="s">
        <v>1</v>
      </c>
      <c r="L159" s="29"/>
      <c r="M159" s="136" t="s">
        <v>1</v>
      </c>
      <c r="N159" s="137" t="s">
        <v>43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150</v>
      </c>
      <c r="AT159" s="140" t="s">
        <v>145</v>
      </c>
      <c r="AU159" s="140" t="s">
        <v>88</v>
      </c>
      <c r="AY159" s="14" t="s">
        <v>143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4" t="s">
        <v>86</v>
      </c>
      <c r="BK159" s="141">
        <f>ROUND(I159*H159,2)</f>
        <v>0</v>
      </c>
      <c r="BL159" s="14" t="s">
        <v>150</v>
      </c>
      <c r="BM159" s="140" t="s">
        <v>446</v>
      </c>
    </row>
    <row r="160" spans="2:47" s="1" customFormat="1" ht="19.5">
      <c r="B160" s="29"/>
      <c r="D160" s="142" t="s">
        <v>152</v>
      </c>
      <c r="F160" s="143" t="s">
        <v>168</v>
      </c>
      <c r="I160" s="144"/>
      <c r="L160" s="29"/>
      <c r="M160" s="145"/>
      <c r="T160" s="53"/>
      <c r="AT160" s="14" t="s">
        <v>152</v>
      </c>
      <c r="AU160" s="14" t="s">
        <v>88</v>
      </c>
    </row>
    <row r="161" spans="2:51" s="12" customFormat="1" ht="11.25">
      <c r="B161" s="146"/>
      <c r="D161" s="142" t="s">
        <v>154</v>
      </c>
      <c r="E161" s="147" t="s">
        <v>1</v>
      </c>
      <c r="F161" s="148" t="s">
        <v>447</v>
      </c>
      <c r="H161" s="149">
        <v>5</v>
      </c>
      <c r="I161" s="150"/>
      <c r="L161" s="146"/>
      <c r="M161" s="151"/>
      <c r="T161" s="152"/>
      <c r="AT161" s="147" t="s">
        <v>154</v>
      </c>
      <c r="AU161" s="147" t="s">
        <v>88</v>
      </c>
      <c r="AV161" s="12" t="s">
        <v>88</v>
      </c>
      <c r="AW161" s="12" t="s">
        <v>34</v>
      </c>
      <c r="AX161" s="12" t="s">
        <v>86</v>
      </c>
      <c r="AY161" s="147" t="s">
        <v>143</v>
      </c>
    </row>
    <row r="162" spans="2:65" s="1" customFormat="1" ht="37.9" customHeight="1">
      <c r="B162" s="29"/>
      <c r="C162" s="129" t="s">
        <v>217</v>
      </c>
      <c r="D162" s="129" t="s">
        <v>145</v>
      </c>
      <c r="E162" s="130" t="s">
        <v>239</v>
      </c>
      <c r="F162" s="131" t="s">
        <v>448</v>
      </c>
      <c r="G162" s="132" t="s">
        <v>148</v>
      </c>
      <c r="H162" s="133">
        <v>5</v>
      </c>
      <c r="I162" s="134"/>
      <c r="J162" s="135">
        <f>ROUND(I162*H162,2)</f>
        <v>0</v>
      </c>
      <c r="K162" s="131" t="s">
        <v>1</v>
      </c>
      <c r="L162" s="29"/>
      <c r="M162" s="136" t="s">
        <v>1</v>
      </c>
      <c r="N162" s="137" t="s">
        <v>43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150</v>
      </c>
      <c r="AT162" s="140" t="s">
        <v>145</v>
      </c>
      <c r="AU162" s="140" t="s">
        <v>88</v>
      </c>
      <c r="AY162" s="14" t="s">
        <v>143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4" t="s">
        <v>86</v>
      </c>
      <c r="BK162" s="141">
        <f>ROUND(I162*H162,2)</f>
        <v>0</v>
      </c>
      <c r="BL162" s="14" t="s">
        <v>150</v>
      </c>
      <c r="BM162" s="140" t="s">
        <v>449</v>
      </c>
    </row>
    <row r="163" spans="2:47" s="1" customFormat="1" ht="19.5">
      <c r="B163" s="29"/>
      <c r="D163" s="142" t="s">
        <v>152</v>
      </c>
      <c r="F163" s="143" t="s">
        <v>448</v>
      </c>
      <c r="I163" s="144"/>
      <c r="L163" s="29"/>
      <c r="M163" s="145"/>
      <c r="T163" s="53"/>
      <c r="AT163" s="14" t="s">
        <v>152</v>
      </c>
      <c r="AU163" s="14" t="s">
        <v>88</v>
      </c>
    </row>
    <row r="164" spans="2:51" s="12" customFormat="1" ht="11.25">
      <c r="B164" s="146"/>
      <c r="D164" s="142" t="s">
        <v>154</v>
      </c>
      <c r="E164" s="147" t="s">
        <v>1</v>
      </c>
      <c r="F164" s="148" t="s">
        <v>447</v>
      </c>
      <c r="H164" s="149">
        <v>5</v>
      </c>
      <c r="I164" s="150"/>
      <c r="L164" s="146"/>
      <c r="M164" s="151"/>
      <c r="T164" s="152"/>
      <c r="AT164" s="147" t="s">
        <v>154</v>
      </c>
      <c r="AU164" s="147" t="s">
        <v>88</v>
      </c>
      <c r="AV164" s="12" t="s">
        <v>88</v>
      </c>
      <c r="AW164" s="12" t="s">
        <v>34</v>
      </c>
      <c r="AX164" s="12" t="s">
        <v>86</v>
      </c>
      <c r="AY164" s="147" t="s">
        <v>143</v>
      </c>
    </row>
    <row r="165" spans="2:63" s="11" customFormat="1" ht="22.9" customHeight="1">
      <c r="B165" s="117"/>
      <c r="D165" s="118" t="s">
        <v>77</v>
      </c>
      <c r="E165" s="127" t="s">
        <v>169</v>
      </c>
      <c r="F165" s="127" t="s">
        <v>242</v>
      </c>
      <c r="I165" s="120"/>
      <c r="J165" s="128">
        <f>BK165</f>
        <v>0</v>
      </c>
      <c r="L165" s="117"/>
      <c r="M165" s="122"/>
      <c r="P165" s="123">
        <f>SUM(P166:P175)</f>
        <v>0</v>
      </c>
      <c r="R165" s="123">
        <f>SUM(R166:R175)</f>
        <v>11.2623804</v>
      </c>
      <c r="T165" s="124">
        <f>SUM(T166:T175)</f>
        <v>0</v>
      </c>
      <c r="AR165" s="118" t="s">
        <v>86</v>
      </c>
      <c r="AT165" s="125" t="s">
        <v>77</v>
      </c>
      <c r="AU165" s="125" t="s">
        <v>86</v>
      </c>
      <c r="AY165" s="118" t="s">
        <v>143</v>
      </c>
      <c r="BK165" s="126">
        <f>SUM(BK166:BK175)</f>
        <v>0</v>
      </c>
    </row>
    <row r="166" spans="2:65" s="1" customFormat="1" ht="21.75" customHeight="1">
      <c r="B166" s="29"/>
      <c r="C166" s="129" t="s">
        <v>223</v>
      </c>
      <c r="D166" s="129" t="s">
        <v>145</v>
      </c>
      <c r="E166" s="130" t="s">
        <v>244</v>
      </c>
      <c r="F166" s="131" t="s">
        <v>245</v>
      </c>
      <c r="G166" s="132" t="s">
        <v>172</v>
      </c>
      <c r="H166" s="133">
        <v>12.32</v>
      </c>
      <c r="I166" s="134"/>
      <c r="J166" s="135">
        <f>ROUND(I166*H166,2)</f>
        <v>0</v>
      </c>
      <c r="K166" s="131" t="s">
        <v>149</v>
      </c>
      <c r="L166" s="29"/>
      <c r="M166" s="136" t="s">
        <v>1</v>
      </c>
      <c r="N166" s="137" t="s">
        <v>43</v>
      </c>
      <c r="P166" s="138">
        <f>O166*H166</f>
        <v>0</v>
      </c>
      <c r="Q166" s="138">
        <v>0.69</v>
      </c>
      <c r="R166" s="138">
        <f>Q166*H166</f>
        <v>8.5008</v>
      </c>
      <c r="S166" s="138">
        <v>0</v>
      </c>
      <c r="T166" s="139">
        <f>S166*H166</f>
        <v>0</v>
      </c>
      <c r="AR166" s="140" t="s">
        <v>150</v>
      </c>
      <c r="AT166" s="140" t="s">
        <v>145</v>
      </c>
      <c r="AU166" s="140" t="s">
        <v>88</v>
      </c>
      <c r="AY166" s="14" t="s">
        <v>143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4" t="s">
        <v>86</v>
      </c>
      <c r="BK166" s="141">
        <f>ROUND(I166*H166,2)</f>
        <v>0</v>
      </c>
      <c r="BL166" s="14" t="s">
        <v>150</v>
      </c>
      <c r="BM166" s="140" t="s">
        <v>450</v>
      </c>
    </row>
    <row r="167" spans="2:47" s="1" customFormat="1" ht="19.5">
      <c r="B167" s="29"/>
      <c r="D167" s="142" t="s">
        <v>152</v>
      </c>
      <c r="F167" s="143" t="s">
        <v>247</v>
      </c>
      <c r="I167" s="144"/>
      <c r="L167" s="29"/>
      <c r="M167" s="145"/>
      <c r="T167" s="53"/>
      <c r="AT167" s="14" t="s">
        <v>152</v>
      </c>
      <c r="AU167" s="14" t="s">
        <v>88</v>
      </c>
    </row>
    <row r="168" spans="2:51" s="12" customFormat="1" ht="11.25">
      <c r="B168" s="146"/>
      <c r="D168" s="142" t="s">
        <v>154</v>
      </c>
      <c r="E168" s="147" t="s">
        <v>1</v>
      </c>
      <c r="F168" s="148" t="s">
        <v>451</v>
      </c>
      <c r="H168" s="149">
        <v>12.32</v>
      </c>
      <c r="I168" s="150"/>
      <c r="L168" s="146"/>
      <c r="M168" s="151"/>
      <c r="T168" s="152"/>
      <c r="AT168" s="147" t="s">
        <v>154</v>
      </c>
      <c r="AU168" s="147" t="s">
        <v>88</v>
      </c>
      <c r="AV168" s="12" t="s">
        <v>88</v>
      </c>
      <c r="AW168" s="12" t="s">
        <v>34</v>
      </c>
      <c r="AX168" s="12" t="s">
        <v>86</v>
      </c>
      <c r="AY168" s="147" t="s">
        <v>143</v>
      </c>
    </row>
    <row r="169" spans="2:65" s="1" customFormat="1" ht="24.2" customHeight="1">
      <c r="B169" s="29"/>
      <c r="C169" s="129" t="s">
        <v>8</v>
      </c>
      <c r="D169" s="129" t="s">
        <v>145</v>
      </c>
      <c r="E169" s="130" t="s">
        <v>250</v>
      </c>
      <c r="F169" s="131" t="s">
        <v>251</v>
      </c>
      <c r="G169" s="132" t="s">
        <v>172</v>
      </c>
      <c r="H169" s="133">
        <v>12.32</v>
      </c>
      <c r="I169" s="134"/>
      <c r="J169" s="135">
        <f>ROUND(I169*H169,2)</f>
        <v>0</v>
      </c>
      <c r="K169" s="131" t="s">
        <v>149</v>
      </c>
      <c r="L169" s="29"/>
      <c r="M169" s="136" t="s">
        <v>1</v>
      </c>
      <c r="N169" s="137" t="s">
        <v>43</v>
      </c>
      <c r="P169" s="138">
        <f>O169*H169</f>
        <v>0</v>
      </c>
      <c r="Q169" s="138">
        <v>0.08922</v>
      </c>
      <c r="R169" s="138">
        <f>Q169*H169</f>
        <v>1.0991904</v>
      </c>
      <c r="S169" s="138">
        <v>0</v>
      </c>
      <c r="T169" s="139">
        <f>S169*H169</f>
        <v>0</v>
      </c>
      <c r="AR169" s="140" t="s">
        <v>150</v>
      </c>
      <c r="AT169" s="140" t="s">
        <v>145</v>
      </c>
      <c r="AU169" s="140" t="s">
        <v>88</v>
      </c>
      <c r="AY169" s="14" t="s">
        <v>143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4" t="s">
        <v>86</v>
      </c>
      <c r="BK169" s="141">
        <f>ROUND(I169*H169,2)</f>
        <v>0</v>
      </c>
      <c r="BL169" s="14" t="s">
        <v>150</v>
      </c>
      <c r="BM169" s="140" t="s">
        <v>452</v>
      </c>
    </row>
    <row r="170" spans="2:47" s="1" customFormat="1" ht="48.75">
      <c r="B170" s="29"/>
      <c r="D170" s="142" t="s">
        <v>152</v>
      </c>
      <c r="F170" s="143" t="s">
        <v>253</v>
      </c>
      <c r="I170" s="144"/>
      <c r="L170" s="29"/>
      <c r="M170" s="145"/>
      <c r="T170" s="53"/>
      <c r="AT170" s="14" t="s">
        <v>152</v>
      </c>
      <c r="AU170" s="14" t="s">
        <v>88</v>
      </c>
    </row>
    <row r="171" spans="2:51" s="12" customFormat="1" ht="11.25">
      <c r="B171" s="146"/>
      <c r="D171" s="142" t="s">
        <v>154</v>
      </c>
      <c r="E171" s="147" t="s">
        <v>1</v>
      </c>
      <c r="F171" s="148" t="s">
        <v>451</v>
      </c>
      <c r="H171" s="149">
        <v>12.32</v>
      </c>
      <c r="I171" s="150"/>
      <c r="L171" s="146"/>
      <c r="M171" s="151"/>
      <c r="T171" s="152"/>
      <c r="AT171" s="147" t="s">
        <v>154</v>
      </c>
      <c r="AU171" s="147" t="s">
        <v>88</v>
      </c>
      <c r="AV171" s="12" t="s">
        <v>88</v>
      </c>
      <c r="AW171" s="12" t="s">
        <v>34</v>
      </c>
      <c r="AX171" s="12" t="s">
        <v>86</v>
      </c>
      <c r="AY171" s="147" t="s">
        <v>143</v>
      </c>
    </row>
    <row r="172" spans="2:65" s="1" customFormat="1" ht="21.75" customHeight="1">
      <c r="B172" s="29"/>
      <c r="C172" s="153" t="s">
        <v>234</v>
      </c>
      <c r="D172" s="153" t="s">
        <v>228</v>
      </c>
      <c r="E172" s="154" t="s">
        <v>254</v>
      </c>
      <c r="F172" s="155" t="s">
        <v>255</v>
      </c>
      <c r="G172" s="156" t="s">
        <v>172</v>
      </c>
      <c r="H172" s="157">
        <v>12.69</v>
      </c>
      <c r="I172" s="158"/>
      <c r="J172" s="159">
        <f>ROUND(I172*H172,2)</f>
        <v>0</v>
      </c>
      <c r="K172" s="155" t="s">
        <v>149</v>
      </c>
      <c r="L172" s="160"/>
      <c r="M172" s="161" t="s">
        <v>1</v>
      </c>
      <c r="N172" s="162" t="s">
        <v>43</v>
      </c>
      <c r="P172" s="138">
        <f>O172*H172</f>
        <v>0</v>
      </c>
      <c r="Q172" s="138">
        <v>0.131</v>
      </c>
      <c r="R172" s="138">
        <f>Q172*H172</f>
        <v>1.66239</v>
      </c>
      <c r="S172" s="138">
        <v>0</v>
      </c>
      <c r="T172" s="139">
        <f>S172*H172</f>
        <v>0</v>
      </c>
      <c r="AR172" s="140" t="s">
        <v>189</v>
      </c>
      <c r="AT172" s="140" t="s">
        <v>228</v>
      </c>
      <c r="AU172" s="140" t="s">
        <v>88</v>
      </c>
      <c r="AY172" s="14" t="s">
        <v>143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4" t="s">
        <v>86</v>
      </c>
      <c r="BK172" s="141">
        <f>ROUND(I172*H172,2)</f>
        <v>0</v>
      </c>
      <c r="BL172" s="14" t="s">
        <v>150</v>
      </c>
      <c r="BM172" s="140" t="s">
        <v>453</v>
      </c>
    </row>
    <row r="173" spans="2:47" s="1" customFormat="1" ht="11.25">
      <c r="B173" s="29"/>
      <c r="D173" s="142" t="s">
        <v>152</v>
      </c>
      <c r="F173" s="143" t="s">
        <v>255</v>
      </c>
      <c r="I173" s="144"/>
      <c r="L173" s="29"/>
      <c r="M173" s="145"/>
      <c r="T173" s="53"/>
      <c r="AT173" s="14" t="s">
        <v>152</v>
      </c>
      <c r="AU173" s="14" t="s">
        <v>88</v>
      </c>
    </row>
    <row r="174" spans="2:51" s="12" customFormat="1" ht="11.25">
      <c r="B174" s="146"/>
      <c r="D174" s="142" t="s">
        <v>154</v>
      </c>
      <c r="E174" s="147" t="s">
        <v>1</v>
      </c>
      <c r="F174" s="148" t="s">
        <v>451</v>
      </c>
      <c r="H174" s="149">
        <v>12.32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34</v>
      </c>
      <c r="AX174" s="12" t="s">
        <v>86</v>
      </c>
      <c r="AY174" s="147" t="s">
        <v>143</v>
      </c>
    </row>
    <row r="175" spans="2:51" s="12" customFormat="1" ht="11.25">
      <c r="B175" s="146"/>
      <c r="D175" s="142" t="s">
        <v>154</v>
      </c>
      <c r="F175" s="148" t="s">
        <v>454</v>
      </c>
      <c r="H175" s="149">
        <v>12.69</v>
      </c>
      <c r="I175" s="150"/>
      <c r="L175" s="146"/>
      <c r="M175" s="151"/>
      <c r="T175" s="152"/>
      <c r="AT175" s="147" t="s">
        <v>154</v>
      </c>
      <c r="AU175" s="147" t="s">
        <v>88</v>
      </c>
      <c r="AV175" s="12" t="s">
        <v>88</v>
      </c>
      <c r="AW175" s="12" t="s">
        <v>4</v>
      </c>
      <c r="AX175" s="12" t="s">
        <v>86</v>
      </c>
      <c r="AY175" s="147" t="s">
        <v>143</v>
      </c>
    </row>
    <row r="176" spans="2:63" s="11" customFormat="1" ht="22.9" customHeight="1">
      <c r="B176" s="117"/>
      <c r="D176" s="118" t="s">
        <v>77</v>
      </c>
      <c r="E176" s="127" t="s">
        <v>194</v>
      </c>
      <c r="F176" s="127" t="s">
        <v>258</v>
      </c>
      <c r="I176" s="120"/>
      <c r="J176" s="128">
        <f>BK176</f>
        <v>0</v>
      </c>
      <c r="L176" s="117"/>
      <c r="M176" s="122"/>
      <c r="P176" s="123">
        <f>SUM(P177:P195)</f>
        <v>0</v>
      </c>
      <c r="R176" s="123">
        <f>SUM(R177:R195)</f>
        <v>14.91954</v>
      </c>
      <c r="T176" s="124">
        <f>SUM(T177:T195)</f>
        <v>12.182818</v>
      </c>
      <c r="AR176" s="118" t="s">
        <v>86</v>
      </c>
      <c r="AT176" s="125" t="s">
        <v>77</v>
      </c>
      <c r="AU176" s="125" t="s">
        <v>86</v>
      </c>
      <c r="AY176" s="118" t="s">
        <v>143</v>
      </c>
      <c r="BK176" s="126">
        <f>SUM(BK177:BK195)</f>
        <v>0</v>
      </c>
    </row>
    <row r="177" spans="2:65" s="1" customFormat="1" ht="33" customHeight="1">
      <c r="B177" s="29"/>
      <c r="C177" s="129" t="s">
        <v>238</v>
      </c>
      <c r="D177" s="129" t="s">
        <v>145</v>
      </c>
      <c r="E177" s="130" t="s">
        <v>259</v>
      </c>
      <c r="F177" s="131" t="s">
        <v>260</v>
      </c>
      <c r="G177" s="132" t="s">
        <v>261</v>
      </c>
      <c r="H177" s="133">
        <v>14.5</v>
      </c>
      <c r="I177" s="134"/>
      <c r="J177" s="135">
        <f>ROUND(I177*H177,2)</f>
        <v>0</v>
      </c>
      <c r="K177" s="131" t="s">
        <v>149</v>
      </c>
      <c r="L177" s="29"/>
      <c r="M177" s="136" t="s">
        <v>1</v>
      </c>
      <c r="N177" s="137" t="s">
        <v>43</v>
      </c>
      <c r="P177" s="138">
        <f>O177*H177</f>
        <v>0</v>
      </c>
      <c r="Q177" s="138">
        <v>0.1295</v>
      </c>
      <c r="R177" s="138">
        <f>Q177*H177</f>
        <v>1.87775</v>
      </c>
      <c r="S177" s="138">
        <v>0</v>
      </c>
      <c r="T177" s="139">
        <f>S177*H177</f>
        <v>0</v>
      </c>
      <c r="AR177" s="140" t="s">
        <v>150</v>
      </c>
      <c r="AT177" s="140" t="s">
        <v>145</v>
      </c>
      <c r="AU177" s="140" t="s">
        <v>88</v>
      </c>
      <c r="AY177" s="14" t="s">
        <v>143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4" t="s">
        <v>86</v>
      </c>
      <c r="BK177" s="141">
        <f>ROUND(I177*H177,2)</f>
        <v>0</v>
      </c>
      <c r="BL177" s="14" t="s">
        <v>150</v>
      </c>
      <c r="BM177" s="140" t="s">
        <v>455</v>
      </c>
    </row>
    <row r="178" spans="2:47" s="1" customFormat="1" ht="29.25">
      <c r="B178" s="29"/>
      <c r="D178" s="142" t="s">
        <v>152</v>
      </c>
      <c r="F178" s="143" t="s">
        <v>263</v>
      </c>
      <c r="I178" s="144"/>
      <c r="L178" s="29"/>
      <c r="M178" s="145"/>
      <c r="T178" s="53"/>
      <c r="AT178" s="14" t="s">
        <v>152</v>
      </c>
      <c r="AU178" s="14" t="s">
        <v>88</v>
      </c>
    </row>
    <row r="179" spans="2:51" s="12" customFormat="1" ht="11.25">
      <c r="B179" s="146"/>
      <c r="D179" s="142" t="s">
        <v>154</v>
      </c>
      <c r="E179" s="147" t="s">
        <v>1</v>
      </c>
      <c r="F179" s="148" t="s">
        <v>456</v>
      </c>
      <c r="H179" s="149">
        <v>14.5</v>
      </c>
      <c r="I179" s="150"/>
      <c r="L179" s="146"/>
      <c r="M179" s="151"/>
      <c r="T179" s="152"/>
      <c r="AT179" s="147" t="s">
        <v>154</v>
      </c>
      <c r="AU179" s="147" t="s">
        <v>88</v>
      </c>
      <c r="AV179" s="12" t="s">
        <v>88</v>
      </c>
      <c r="AW179" s="12" t="s">
        <v>34</v>
      </c>
      <c r="AX179" s="12" t="s">
        <v>86</v>
      </c>
      <c r="AY179" s="147" t="s">
        <v>143</v>
      </c>
    </row>
    <row r="180" spans="2:65" s="1" customFormat="1" ht="16.5" customHeight="1">
      <c r="B180" s="29"/>
      <c r="C180" s="153" t="s">
        <v>243</v>
      </c>
      <c r="D180" s="153" t="s">
        <v>228</v>
      </c>
      <c r="E180" s="154" t="s">
        <v>266</v>
      </c>
      <c r="F180" s="155" t="s">
        <v>267</v>
      </c>
      <c r="G180" s="156" t="s">
        <v>261</v>
      </c>
      <c r="H180" s="157">
        <v>14.79</v>
      </c>
      <c r="I180" s="158"/>
      <c r="J180" s="159">
        <f>ROUND(I180*H180,2)</f>
        <v>0</v>
      </c>
      <c r="K180" s="155" t="s">
        <v>149</v>
      </c>
      <c r="L180" s="160"/>
      <c r="M180" s="161" t="s">
        <v>1</v>
      </c>
      <c r="N180" s="162" t="s">
        <v>43</v>
      </c>
      <c r="P180" s="138">
        <f>O180*H180</f>
        <v>0</v>
      </c>
      <c r="Q180" s="138">
        <v>0.036</v>
      </c>
      <c r="R180" s="138">
        <f>Q180*H180</f>
        <v>0.5324399999999999</v>
      </c>
      <c r="S180" s="138">
        <v>0</v>
      </c>
      <c r="T180" s="139">
        <f>S180*H180</f>
        <v>0</v>
      </c>
      <c r="AR180" s="140" t="s">
        <v>268</v>
      </c>
      <c r="AT180" s="140" t="s">
        <v>228</v>
      </c>
      <c r="AU180" s="140" t="s">
        <v>88</v>
      </c>
      <c r="AY180" s="14" t="s">
        <v>143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4" t="s">
        <v>86</v>
      </c>
      <c r="BK180" s="141">
        <f>ROUND(I180*H180,2)</f>
        <v>0</v>
      </c>
      <c r="BL180" s="14" t="s">
        <v>268</v>
      </c>
      <c r="BM180" s="140" t="s">
        <v>457</v>
      </c>
    </row>
    <row r="181" spans="2:47" s="1" customFormat="1" ht="11.25">
      <c r="B181" s="29"/>
      <c r="D181" s="142" t="s">
        <v>152</v>
      </c>
      <c r="F181" s="143" t="s">
        <v>267</v>
      </c>
      <c r="I181" s="144"/>
      <c r="L181" s="29"/>
      <c r="M181" s="145"/>
      <c r="T181" s="53"/>
      <c r="AT181" s="14" t="s">
        <v>152</v>
      </c>
      <c r="AU181" s="14" t="s">
        <v>88</v>
      </c>
    </row>
    <row r="182" spans="2:51" s="12" customFormat="1" ht="11.25">
      <c r="B182" s="146"/>
      <c r="D182" s="142" t="s">
        <v>154</v>
      </c>
      <c r="E182" s="147" t="s">
        <v>1</v>
      </c>
      <c r="F182" s="148" t="s">
        <v>456</v>
      </c>
      <c r="H182" s="149">
        <v>14.5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34</v>
      </c>
      <c r="AX182" s="12" t="s">
        <v>86</v>
      </c>
      <c r="AY182" s="147" t="s">
        <v>143</v>
      </c>
    </row>
    <row r="183" spans="2:51" s="12" customFormat="1" ht="11.25">
      <c r="B183" s="146"/>
      <c r="D183" s="142" t="s">
        <v>154</v>
      </c>
      <c r="F183" s="148" t="s">
        <v>458</v>
      </c>
      <c r="H183" s="149">
        <v>14.79</v>
      </c>
      <c r="I183" s="150"/>
      <c r="L183" s="146"/>
      <c r="M183" s="151"/>
      <c r="T183" s="152"/>
      <c r="AT183" s="147" t="s">
        <v>154</v>
      </c>
      <c r="AU183" s="147" t="s">
        <v>88</v>
      </c>
      <c r="AV183" s="12" t="s">
        <v>88</v>
      </c>
      <c r="AW183" s="12" t="s">
        <v>4</v>
      </c>
      <c r="AX183" s="12" t="s">
        <v>86</v>
      </c>
      <c r="AY183" s="147" t="s">
        <v>143</v>
      </c>
    </row>
    <row r="184" spans="2:65" s="1" customFormat="1" ht="24.2" customHeight="1">
      <c r="B184" s="29"/>
      <c r="C184" s="129" t="s">
        <v>249</v>
      </c>
      <c r="D184" s="129" t="s">
        <v>145</v>
      </c>
      <c r="E184" s="130" t="s">
        <v>272</v>
      </c>
      <c r="F184" s="131" t="s">
        <v>273</v>
      </c>
      <c r="G184" s="132" t="s">
        <v>179</v>
      </c>
      <c r="H184" s="133">
        <v>5</v>
      </c>
      <c r="I184" s="134"/>
      <c r="J184" s="135">
        <f>ROUND(I184*H184,2)</f>
        <v>0</v>
      </c>
      <c r="K184" s="131" t="s">
        <v>149</v>
      </c>
      <c r="L184" s="29"/>
      <c r="M184" s="136" t="s">
        <v>1</v>
      </c>
      <c r="N184" s="137" t="s">
        <v>43</v>
      </c>
      <c r="P184" s="138">
        <f>O184*H184</f>
        <v>0</v>
      </c>
      <c r="Q184" s="138">
        <v>2.50187</v>
      </c>
      <c r="R184" s="138">
        <f>Q184*H184</f>
        <v>12.50935</v>
      </c>
      <c r="S184" s="138">
        <v>0</v>
      </c>
      <c r="T184" s="139">
        <f>S184*H184</f>
        <v>0</v>
      </c>
      <c r="AR184" s="140" t="s">
        <v>150</v>
      </c>
      <c r="AT184" s="140" t="s">
        <v>145</v>
      </c>
      <c r="AU184" s="140" t="s">
        <v>88</v>
      </c>
      <c r="AY184" s="14" t="s">
        <v>143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4" t="s">
        <v>86</v>
      </c>
      <c r="BK184" s="141">
        <f>ROUND(I184*H184,2)</f>
        <v>0</v>
      </c>
      <c r="BL184" s="14" t="s">
        <v>150</v>
      </c>
      <c r="BM184" s="140" t="s">
        <v>459</v>
      </c>
    </row>
    <row r="185" spans="2:47" s="1" customFormat="1" ht="19.5">
      <c r="B185" s="29"/>
      <c r="D185" s="142" t="s">
        <v>152</v>
      </c>
      <c r="F185" s="143" t="s">
        <v>275</v>
      </c>
      <c r="I185" s="144"/>
      <c r="L185" s="29"/>
      <c r="M185" s="145"/>
      <c r="T185" s="53"/>
      <c r="AT185" s="14" t="s">
        <v>152</v>
      </c>
      <c r="AU185" s="14" t="s">
        <v>88</v>
      </c>
    </row>
    <row r="186" spans="2:51" s="12" customFormat="1" ht="11.25">
      <c r="B186" s="146"/>
      <c r="D186" s="142" t="s">
        <v>154</v>
      </c>
      <c r="E186" s="147" t="s">
        <v>1</v>
      </c>
      <c r="F186" s="148" t="s">
        <v>447</v>
      </c>
      <c r="H186" s="149">
        <v>5</v>
      </c>
      <c r="I186" s="150"/>
      <c r="L186" s="146"/>
      <c r="M186" s="151"/>
      <c r="T186" s="152"/>
      <c r="AT186" s="147" t="s">
        <v>154</v>
      </c>
      <c r="AU186" s="147" t="s">
        <v>88</v>
      </c>
      <c r="AV186" s="12" t="s">
        <v>88</v>
      </c>
      <c r="AW186" s="12" t="s">
        <v>34</v>
      </c>
      <c r="AX186" s="12" t="s">
        <v>86</v>
      </c>
      <c r="AY186" s="147" t="s">
        <v>143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385</v>
      </c>
      <c r="F187" s="131" t="s">
        <v>386</v>
      </c>
      <c r="G187" s="132" t="s">
        <v>179</v>
      </c>
      <c r="H187" s="133">
        <v>3.75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2.2</v>
      </c>
      <c r="T187" s="139">
        <f>S187*H187</f>
        <v>8.25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460</v>
      </c>
    </row>
    <row r="188" spans="2:47" s="1" customFormat="1" ht="11.25">
      <c r="B188" s="29"/>
      <c r="D188" s="142" t="s">
        <v>152</v>
      </c>
      <c r="F188" s="143" t="s">
        <v>388</v>
      </c>
      <c r="I188" s="144"/>
      <c r="L188" s="29"/>
      <c r="M188" s="145"/>
      <c r="T188" s="53"/>
      <c r="AT188" s="14" t="s">
        <v>152</v>
      </c>
      <c r="AU188" s="14" t="s">
        <v>88</v>
      </c>
    </row>
    <row r="189" spans="2:51" s="12" customFormat="1" ht="11.25">
      <c r="B189" s="146"/>
      <c r="D189" s="142" t="s">
        <v>154</v>
      </c>
      <c r="E189" s="147" t="s">
        <v>1</v>
      </c>
      <c r="F189" s="148" t="s">
        <v>461</v>
      </c>
      <c r="H189" s="149">
        <v>3.75</v>
      </c>
      <c r="I189" s="150"/>
      <c r="L189" s="146"/>
      <c r="M189" s="151"/>
      <c r="T189" s="152"/>
      <c r="AT189" s="147" t="s">
        <v>154</v>
      </c>
      <c r="AU189" s="147" t="s">
        <v>88</v>
      </c>
      <c r="AV189" s="12" t="s">
        <v>88</v>
      </c>
      <c r="AW189" s="12" t="s">
        <v>34</v>
      </c>
      <c r="AX189" s="12" t="s">
        <v>86</v>
      </c>
      <c r="AY189" s="147" t="s">
        <v>143</v>
      </c>
    </row>
    <row r="190" spans="2:65" s="1" customFormat="1" ht="33" customHeight="1">
      <c r="B190" s="29"/>
      <c r="C190" s="129" t="s">
        <v>7</v>
      </c>
      <c r="D190" s="129" t="s">
        <v>145</v>
      </c>
      <c r="E190" s="130" t="s">
        <v>389</v>
      </c>
      <c r="F190" s="131" t="s">
        <v>390</v>
      </c>
      <c r="G190" s="132" t="s">
        <v>213</v>
      </c>
      <c r="H190" s="133">
        <v>0.938</v>
      </c>
      <c r="I190" s="134"/>
      <c r="J190" s="135">
        <f>ROUND(I190*H190,2)</f>
        <v>0</v>
      </c>
      <c r="K190" s="131" t="s">
        <v>149</v>
      </c>
      <c r="L190" s="29"/>
      <c r="M190" s="136" t="s">
        <v>1</v>
      </c>
      <c r="N190" s="137" t="s">
        <v>43</v>
      </c>
      <c r="P190" s="138">
        <f>O190*H190</f>
        <v>0</v>
      </c>
      <c r="Q190" s="138">
        <v>0</v>
      </c>
      <c r="R190" s="138">
        <f>Q190*H190</f>
        <v>0</v>
      </c>
      <c r="S190" s="138">
        <v>1.261</v>
      </c>
      <c r="T190" s="139">
        <f>S190*H190</f>
        <v>1.182818</v>
      </c>
      <c r="AR190" s="140" t="s">
        <v>150</v>
      </c>
      <c r="AT190" s="140" t="s">
        <v>145</v>
      </c>
      <c r="AU190" s="140" t="s">
        <v>88</v>
      </c>
      <c r="AY190" s="14" t="s">
        <v>143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4" t="s">
        <v>86</v>
      </c>
      <c r="BK190" s="141">
        <f>ROUND(I190*H190,2)</f>
        <v>0</v>
      </c>
      <c r="BL190" s="14" t="s">
        <v>150</v>
      </c>
      <c r="BM190" s="140" t="s">
        <v>462</v>
      </c>
    </row>
    <row r="191" spans="2:47" s="1" customFormat="1" ht="29.25">
      <c r="B191" s="29"/>
      <c r="D191" s="142" t="s">
        <v>152</v>
      </c>
      <c r="F191" s="143" t="s">
        <v>392</v>
      </c>
      <c r="I191" s="144"/>
      <c r="L191" s="29"/>
      <c r="M191" s="145"/>
      <c r="T191" s="53"/>
      <c r="AT191" s="14" t="s">
        <v>152</v>
      </c>
      <c r="AU191" s="14" t="s">
        <v>88</v>
      </c>
    </row>
    <row r="192" spans="2:51" s="12" customFormat="1" ht="11.25">
      <c r="B192" s="146"/>
      <c r="D192" s="142" t="s">
        <v>154</v>
      </c>
      <c r="E192" s="147" t="s">
        <v>1</v>
      </c>
      <c r="F192" s="148" t="s">
        <v>463</v>
      </c>
      <c r="H192" s="149">
        <v>0.938</v>
      </c>
      <c r="I192" s="150"/>
      <c r="L192" s="146"/>
      <c r="M192" s="151"/>
      <c r="T192" s="152"/>
      <c r="AT192" s="147" t="s">
        <v>154</v>
      </c>
      <c r="AU192" s="147" t="s">
        <v>88</v>
      </c>
      <c r="AV192" s="12" t="s">
        <v>88</v>
      </c>
      <c r="AW192" s="12" t="s">
        <v>34</v>
      </c>
      <c r="AX192" s="12" t="s">
        <v>86</v>
      </c>
      <c r="AY192" s="147" t="s">
        <v>143</v>
      </c>
    </row>
    <row r="193" spans="2:65" s="1" customFormat="1" ht="37.9" customHeight="1">
      <c r="B193" s="29"/>
      <c r="C193" s="129" t="s">
        <v>265</v>
      </c>
      <c r="D193" s="129" t="s">
        <v>145</v>
      </c>
      <c r="E193" s="130" t="s">
        <v>394</v>
      </c>
      <c r="F193" s="131" t="s">
        <v>395</v>
      </c>
      <c r="G193" s="132" t="s">
        <v>179</v>
      </c>
      <c r="H193" s="133">
        <v>1.25</v>
      </c>
      <c r="I193" s="134"/>
      <c r="J193" s="135">
        <f>ROUND(I193*H193,2)</f>
        <v>0</v>
      </c>
      <c r="K193" s="131" t="s">
        <v>149</v>
      </c>
      <c r="L193" s="29"/>
      <c r="M193" s="136" t="s">
        <v>1</v>
      </c>
      <c r="N193" s="137" t="s">
        <v>43</v>
      </c>
      <c r="P193" s="138">
        <f>O193*H193</f>
        <v>0</v>
      </c>
      <c r="Q193" s="138">
        <v>0</v>
      </c>
      <c r="R193" s="138">
        <f>Q193*H193</f>
        <v>0</v>
      </c>
      <c r="S193" s="138">
        <v>2.2</v>
      </c>
      <c r="T193" s="139">
        <f>S193*H193</f>
        <v>2.75</v>
      </c>
      <c r="AR193" s="140" t="s">
        <v>150</v>
      </c>
      <c r="AT193" s="140" t="s">
        <v>145</v>
      </c>
      <c r="AU193" s="140" t="s">
        <v>88</v>
      </c>
      <c r="AY193" s="14" t="s">
        <v>143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4" t="s">
        <v>86</v>
      </c>
      <c r="BK193" s="141">
        <f>ROUND(I193*H193,2)</f>
        <v>0</v>
      </c>
      <c r="BL193" s="14" t="s">
        <v>150</v>
      </c>
      <c r="BM193" s="140" t="s">
        <v>464</v>
      </c>
    </row>
    <row r="194" spans="2:47" s="1" customFormat="1" ht="19.5">
      <c r="B194" s="29"/>
      <c r="D194" s="142" t="s">
        <v>152</v>
      </c>
      <c r="F194" s="143" t="s">
        <v>397</v>
      </c>
      <c r="I194" s="144"/>
      <c r="L194" s="29"/>
      <c r="M194" s="145"/>
      <c r="T194" s="53"/>
      <c r="AT194" s="14" t="s">
        <v>152</v>
      </c>
      <c r="AU194" s="14" t="s">
        <v>88</v>
      </c>
    </row>
    <row r="195" spans="2:51" s="12" customFormat="1" ht="11.25">
      <c r="B195" s="146"/>
      <c r="D195" s="142" t="s">
        <v>154</v>
      </c>
      <c r="E195" s="147" t="s">
        <v>1</v>
      </c>
      <c r="F195" s="148" t="s">
        <v>465</v>
      </c>
      <c r="H195" s="149">
        <v>1.25</v>
      </c>
      <c r="I195" s="150"/>
      <c r="L195" s="146"/>
      <c r="M195" s="151"/>
      <c r="T195" s="152"/>
      <c r="AT195" s="147" t="s">
        <v>154</v>
      </c>
      <c r="AU195" s="147" t="s">
        <v>88</v>
      </c>
      <c r="AV195" s="12" t="s">
        <v>88</v>
      </c>
      <c r="AW195" s="12" t="s">
        <v>34</v>
      </c>
      <c r="AX195" s="12" t="s">
        <v>86</v>
      </c>
      <c r="AY195" s="147" t="s">
        <v>143</v>
      </c>
    </row>
    <row r="196" spans="2:63" s="11" customFormat="1" ht="22.9" customHeight="1">
      <c r="B196" s="117"/>
      <c r="D196" s="118" t="s">
        <v>77</v>
      </c>
      <c r="E196" s="127" t="s">
        <v>399</v>
      </c>
      <c r="F196" s="127" t="s">
        <v>400</v>
      </c>
      <c r="I196" s="120"/>
      <c r="J196" s="128">
        <f>BK196</f>
        <v>0</v>
      </c>
      <c r="L196" s="117"/>
      <c r="M196" s="122"/>
      <c r="P196" s="123">
        <f>SUM(P197:P208)</f>
        <v>0</v>
      </c>
      <c r="R196" s="123">
        <f>SUM(R197:R208)</f>
        <v>0</v>
      </c>
      <c r="T196" s="124">
        <f>SUM(T197:T208)</f>
        <v>0</v>
      </c>
      <c r="AR196" s="118" t="s">
        <v>86</v>
      </c>
      <c r="AT196" s="125" t="s">
        <v>77</v>
      </c>
      <c r="AU196" s="125" t="s">
        <v>86</v>
      </c>
      <c r="AY196" s="118" t="s">
        <v>143</v>
      </c>
      <c r="BK196" s="126">
        <f>SUM(BK197:BK208)</f>
        <v>0</v>
      </c>
    </row>
    <row r="197" spans="2:65" s="1" customFormat="1" ht="16.5" customHeight="1">
      <c r="B197" s="29"/>
      <c r="C197" s="129" t="s">
        <v>271</v>
      </c>
      <c r="D197" s="129" t="s">
        <v>145</v>
      </c>
      <c r="E197" s="130" t="s">
        <v>401</v>
      </c>
      <c r="F197" s="131" t="s">
        <v>402</v>
      </c>
      <c r="G197" s="132" t="s">
        <v>213</v>
      </c>
      <c r="H197" s="133">
        <v>12.183</v>
      </c>
      <c r="I197" s="134"/>
      <c r="J197" s="135">
        <f>ROUND(I197*H197,2)</f>
        <v>0</v>
      </c>
      <c r="K197" s="131" t="s">
        <v>149</v>
      </c>
      <c r="L197" s="29"/>
      <c r="M197" s="136" t="s">
        <v>1</v>
      </c>
      <c r="N197" s="137" t="s">
        <v>43</v>
      </c>
      <c r="P197" s="138">
        <f>O197*H197</f>
        <v>0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150</v>
      </c>
      <c r="AT197" s="140" t="s">
        <v>145</v>
      </c>
      <c r="AU197" s="140" t="s">
        <v>88</v>
      </c>
      <c r="AY197" s="14" t="s">
        <v>143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4" t="s">
        <v>86</v>
      </c>
      <c r="BK197" s="141">
        <f>ROUND(I197*H197,2)</f>
        <v>0</v>
      </c>
      <c r="BL197" s="14" t="s">
        <v>150</v>
      </c>
      <c r="BM197" s="140" t="s">
        <v>466</v>
      </c>
    </row>
    <row r="198" spans="2:47" s="1" customFormat="1" ht="19.5">
      <c r="B198" s="29"/>
      <c r="D198" s="142" t="s">
        <v>152</v>
      </c>
      <c r="F198" s="143" t="s">
        <v>404</v>
      </c>
      <c r="I198" s="144"/>
      <c r="L198" s="29"/>
      <c r="M198" s="145"/>
      <c r="T198" s="53"/>
      <c r="AT198" s="14" t="s">
        <v>152</v>
      </c>
      <c r="AU198" s="14" t="s">
        <v>88</v>
      </c>
    </row>
    <row r="199" spans="2:51" s="12" customFormat="1" ht="11.25">
      <c r="B199" s="146"/>
      <c r="D199" s="142" t="s">
        <v>154</v>
      </c>
      <c r="E199" s="147" t="s">
        <v>1</v>
      </c>
      <c r="F199" s="148" t="s">
        <v>467</v>
      </c>
      <c r="H199" s="149">
        <v>12.183</v>
      </c>
      <c r="I199" s="150"/>
      <c r="L199" s="146"/>
      <c r="M199" s="151"/>
      <c r="T199" s="152"/>
      <c r="AT199" s="147" t="s">
        <v>154</v>
      </c>
      <c r="AU199" s="147" t="s">
        <v>88</v>
      </c>
      <c r="AV199" s="12" t="s">
        <v>88</v>
      </c>
      <c r="AW199" s="12" t="s">
        <v>34</v>
      </c>
      <c r="AX199" s="12" t="s">
        <v>86</v>
      </c>
      <c r="AY199" s="147" t="s">
        <v>143</v>
      </c>
    </row>
    <row r="200" spans="2:65" s="1" customFormat="1" ht="24.2" customHeight="1">
      <c r="B200" s="29"/>
      <c r="C200" s="129" t="s">
        <v>278</v>
      </c>
      <c r="D200" s="129" t="s">
        <v>145</v>
      </c>
      <c r="E200" s="130" t="s">
        <v>406</v>
      </c>
      <c r="F200" s="131" t="s">
        <v>407</v>
      </c>
      <c r="G200" s="132" t="s">
        <v>213</v>
      </c>
      <c r="H200" s="133">
        <v>236.811</v>
      </c>
      <c r="I200" s="134"/>
      <c r="J200" s="135">
        <f>ROUND(I200*H200,2)</f>
        <v>0</v>
      </c>
      <c r="K200" s="131" t="s">
        <v>149</v>
      </c>
      <c r="L200" s="29"/>
      <c r="M200" s="136" t="s">
        <v>1</v>
      </c>
      <c r="N200" s="137" t="s">
        <v>43</v>
      </c>
      <c r="P200" s="138">
        <f>O200*H200</f>
        <v>0</v>
      </c>
      <c r="Q200" s="138">
        <v>0</v>
      </c>
      <c r="R200" s="138">
        <f>Q200*H200</f>
        <v>0</v>
      </c>
      <c r="S200" s="138">
        <v>0</v>
      </c>
      <c r="T200" s="139">
        <f>S200*H200</f>
        <v>0</v>
      </c>
      <c r="AR200" s="140" t="s">
        <v>150</v>
      </c>
      <c r="AT200" s="140" t="s">
        <v>145</v>
      </c>
      <c r="AU200" s="140" t="s">
        <v>88</v>
      </c>
      <c r="AY200" s="14" t="s">
        <v>143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4" t="s">
        <v>86</v>
      </c>
      <c r="BK200" s="141">
        <f>ROUND(I200*H200,2)</f>
        <v>0</v>
      </c>
      <c r="BL200" s="14" t="s">
        <v>150</v>
      </c>
      <c r="BM200" s="140" t="s">
        <v>468</v>
      </c>
    </row>
    <row r="201" spans="2:47" s="1" customFormat="1" ht="29.25">
      <c r="B201" s="29"/>
      <c r="D201" s="142" t="s">
        <v>152</v>
      </c>
      <c r="F201" s="143" t="s">
        <v>409</v>
      </c>
      <c r="I201" s="144"/>
      <c r="L201" s="29"/>
      <c r="M201" s="145"/>
      <c r="T201" s="53"/>
      <c r="AT201" s="14" t="s">
        <v>152</v>
      </c>
      <c r="AU201" s="14" t="s">
        <v>88</v>
      </c>
    </row>
    <row r="202" spans="2:51" s="12" customFormat="1" ht="11.25">
      <c r="B202" s="146"/>
      <c r="D202" s="142" t="s">
        <v>154</v>
      </c>
      <c r="E202" s="147" t="s">
        <v>1</v>
      </c>
      <c r="F202" s="148" t="s">
        <v>469</v>
      </c>
      <c r="H202" s="149">
        <v>236.811</v>
      </c>
      <c r="I202" s="150"/>
      <c r="L202" s="146"/>
      <c r="M202" s="151"/>
      <c r="T202" s="152"/>
      <c r="AT202" s="147" t="s">
        <v>154</v>
      </c>
      <c r="AU202" s="147" t="s">
        <v>88</v>
      </c>
      <c r="AV202" s="12" t="s">
        <v>88</v>
      </c>
      <c r="AW202" s="12" t="s">
        <v>34</v>
      </c>
      <c r="AX202" s="12" t="s">
        <v>86</v>
      </c>
      <c r="AY202" s="147" t="s">
        <v>143</v>
      </c>
    </row>
    <row r="203" spans="2:65" s="1" customFormat="1" ht="24.2" customHeight="1">
      <c r="B203" s="29"/>
      <c r="C203" s="129" t="s">
        <v>411</v>
      </c>
      <c r="D203" s="129" t="s">
        <v>145</v>
      </c>
      <c r="E203" s="130" t="s">
        <v>412</v>
      </c>
      <c r="F203" s="131" t="s">
        <v>413</v>
      </c>
      <c r="G203" s="132" t="s">
        <v>213</v>
      </c>
      <c r="H203" s="133">
        <v>12.183</v>
      </c>
      <c r="I203" s="134"/>
      <c r="J203" s="135">
        <f>ROUND(I203*H203,2)</f>
        <v>0</v>
      </c>
      <c r="K203" s="131" t="s">
        <v>149</v>
      </c>
      <c r="L203" s="29"/>
      <c r="M203" s="136" t="s">
        <v>1</v>
      </c>
      <c r="N203" s="137" t="s">
        <v>43</v>
      </c>
      <c r="P203" s="138">
        <f>O203*H203</f>
        <v>0</v>
      </c>
      <c r="Q203" s="138">
        <v>0</v>
      </c>
      <c r="R203" s="138">
        <f>Q203*H203</f>
        <v>0</v>
      </c>
      <c r="S203" s="138">
        <v>0</v>
      </c>
      <c r="T203" s="139">
        <f>S203*H203</f>
        <v>0</v>
      </c>
      <c r="AR203" s="140" t="s">
        <v>150</v>
      </c>
      <c r="AT203" s="140" t="s">
        <v>145</v>
      </c>
      <c r="AU203" s="140" t="s">
        <v>88</v>
      </c>
      <c r="AY203" s="14" t="s">
        <v>143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4" t="s">
        <v>86</v>
      </c>
      <c r="BK203" s="141">
        <f>ROUND(I203*H203,2)</f>
        <v>0</v>
      </c>
      <c r="BL203" s="14" t="s">
        <v>150</v>
      </c>
      <c r="BM203" s="140" t="s">
        <v>470</v>
      </c>
    </row>
    <row r="204" spans="2:47" s="1" customFormat="1" ht="19.5">
      <c r="B204" s="29"/>
      <c r="D204" s="142" t="s">
        <v>152</v>
      </c>
      <c r="F204" s="143" t="s">
        <v>415</v>
      </c>
      <c r="I204" s="144"/>
      <c r="L204" s="29"/>
      <c r="M204" s="145"/>
      <c r="T204" s="53"/>
      <c r="AT204" s="14" t="s">
        <v>152</v>
      </c>
      <c r="AU204" s="14" t="s">
        <v>88</v>
      </c>
    </row>
    <row r="205" spans="2:51" s="12" customFormat="1" ht="11.25">
      <c r="B205" s="146"/>
      <c r="D205" s="142" t="s">
        <v>154</v>
      </c>
      <c r="E205" s="147" t="s">
        <v>1</v>
      </c>
      <c r="F205" s="148" t="s">
        <v>467</v>
      </c>
      <c r="H205" s="149">
        <v>12.183</v>
      </c>
      <c r="I205" s="150"/>
      <c r="L205" s="146"/>
      <c r="M205" s="151"/>
      <c r="T205" s="152"/>
      <c r="AT205" s="147" t="s">
        <v>154</v>
      </c>
      <c r="AU205" s="147" t="s">
        <v>88</v>
      </c>
      <c r="AV205" s="12" t="s">
        <v>88</v>
      </c>
      <c r="AW205" s="12" t="s">
        <v>34</v>
      </c>
      <c r="AX205" s="12" t="s">
        <v>86</v>
      </c>
      <c r="AY205" s="147" t="s">
        <v>143</v>
      </c>
    </row>
    <row r="206" spans="2:65" s="1" customFormat="1" ht="37.9" customHeight="1">
      <c r="B206" s="29"/>
      <c r="C206" s="129" t="s">
        <v>416</v>
      </c>
      <c r="D206" s="129" t="s">
        <v>145</v>
      </c>
      <c r="E206" s="130" t="s">
        <v>417</v>
      </c>
      <c r="F206" s="131" t="s">
        <v>418</v>
      </c>
      <c r="G206" s="132" t="s">
        <v>213</v>
      </c>
      <c r="H206" s="133">
        <v>12.183</v>
      </c>
      <c r="I206" s="134"/>
      <c r="J206" s="135">
        <f>ROUND(I206*H206,2)</f>
        <v>0</v>
      </c>
      <c r="K206" s="131" t="s">
        <v>149</v>
      </c>
      <c r="L206" s="29"/>
      <c r="M206" s="136" t="s">
        <v>1</v>
      </c>
      <c r="N206" s="137" t="s">
        <v>43</v>
      </c>
      <c r="P206" s="138">
        <f>O206*H206</f>
        <v>0</v>
      </c>
      <c r="Q206" s="138">
        <v>0</v>
      </c>
      <c r="R206" s="138">
        <f>Q206*H206</f>
        <v>0</v>
      </c>
      <c r="S206" s="138">
        <v>0</v>
      </c>
      <c r="T206" s="139">
        <f>S206*H206</f>
        <v>0</v>
      </c>
      <c r="AR206" s="140" t="s">
        <v>150</v>
      </c>
      <c r="AT206" s="140" t="s">
        <v>145</v>
      </c>
      <c r="AU206" s="140" t="s">
        <v>88</v>
      </c>
      <c r="AY206" s="14" t="s">
        <v>143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4" t="s">
        <v>86</v>
      </c>
      <c r="BK206" s="141">
        <f>ROUND(I206*H206,2)</f>
        <v>0</v>
      </c>
      <c r="BL206" s="14" t="s">
        <v>150</v>
      </c>
      <c r="BM206" s="140" t="s">
        <v>471</v>
      </c>
    </row>
    <row r="207" spans="2:47" s="1" customFormat="1" ht="29.25">
      <c r="B207" s="29"/>
      <c r="D207" s="142" t="s">
        <v>152</v>
      </c>
      <c r="F207" s="143" t="s">
        <v>420</v>
      </c>
      <c r="I207" s="144"/>
      <c r="L207" s="29"/>
      <c r="M207" s="145"/>
      <c r="T207" s="53"/>
      <c r="AT207" s="14" t="s">
        <v>152</v>
      </c>
      <c r="AU207" s="14" t="s">
        <v>88</v>
      </c>
    </row>
    <row r="208" spans="2:51" s="12" customFormat="1" ht="11.25">
      <c r="B208" s="146"/>
      <c r="D208" s="142" t="s">
        <v>154</v>
      </c>
      <c r="E208" s="147" t="s">
        <v>1</v>
      </c>
      <c r="F208" s="148" t="s">
        <v>467</v>
      </c>
      <c r="H208" s="149">
        <v>12.183</v>
      </c>
      <c r="I208" s="150"/>
      <c r="L208" s="146"/>
      <c r="M208" s="151"/>
      <c r="T208" s="152"/>
      <c r="AT208" s="147" t="s">
        <v>154</v>
      </c>
      <c r="AU208" s="147" t="s">
        <v>88</v>
      </c>
      <c r="AV208" s="12" t="s">
        <v>88</v>
      </c>
      <c r="AW208" s="12" t="s">
        <v>34</v>
      </c>
      <c r="AX208" s="12" t="s">
        <v>86</v>
      </c>
      <c r="AY208" s="147" t="s">
        <v>143</v>
      </c>
    </row>
    <row r="209" spans="2:63" s="11" customFormat="1" ht="22.9" customHeight="1">
      <c r="B209" s="117"/>
      <c r="D209" s="118" t="s">
        <v>77</v>
      </c>
      <c r="E209" s="127" t="s">
        <v>276</v>
      </c>
      <c r="F209" s="127" t="s">
        <v>277</v>
      </c>
      <c r="I209" s="120"/>
      <c r="J209" s="128">
        <f>BK209</f>
        <v>0</v>
      </c>
      <c r="L209" s="117"/>
      <c r="M209" s="122"/>
      <c r="P209" s="123">
        <f>SUM(P210:P211)</f>
        <v>0</v>
      </c>
      <c r="R209" s="123">
        <f>SUM(R210:R211)</f>
        <v>0</v>
      </c>
      <c r="T209" s="124">
        <f>SUM(T210:T211)</f>
        <v>0</v>
      </c>
      <c r="AR209" s="118" t="s">
        <v>86</v>
      </c>
      <c r="AT209" s="125" t="s">
        <v>77</v>
      </c>
      <c r="AU209" s="125" t="s">
        <v>86</v>
      </c>
      <c r="AY209" s="118" t="s">
        <v>143</v>
      </c>
      <c r="BK209" s="126">
        <f>SUM(BK210:BK211)</f>
        <v>0</v>
      </c>
    </row>
    <row r="210" spans="2:65" s="1" customFormat="1" ht="24.2" customHeight="1">
      <c r="B210" s="29"/>
      <c r="C210" s="129" t="s">
        <v>421</v>
      </c>
      <c r="D210" s="129" t="s">
        <v>145</v>
      </c>
      <c r="E210" s="130" t="s">
        <v>279</v>
      </c>
      <c r="F210" s="131" t="s">
        <v>280</v>
      </c>
      <c r="G210" s="132" t="s">
        <v>213</v>
      </c>
      <c r="H210" s="133">
        <v>25.65</v>
      </c>
      <c r="I210" s="134"/>
      <c r="J210" s="135">
        <f>ROUND(I210*H210,2)</f>
        <v>0</v>
      </c>
      <c r="K210" s="131" t="s">
        <v>149</v>
      </c>
      <c r="L210" s="29"/>
      <c r="M210" s="136" t="s">
        <v>1</v>
      </c>
      <c r="N210" s="137" t="s">
        <v>43</v>
      </c>
      <c r="P210" s="138">
        <f>O210*H210</f>
        <v>0</v>
      </c>
      <c r="Q210" s="138">
        <v>0</v>
      </c>
      <c r="R210" s="138">
        <f>Q210*H210</f>
        <v>0</v>
      </c>
      <c r="S210" s="138">
        <v>0</v>
      </c>
      <c r="T210" s="139">
        <f>S210*H210</f>
        <v>0</v>
      </c>
      <c r="AR210" s="140" t="s">
        <v>150</v>
      </c>
      <c r="AT210" s="140" t="s">
        <v>145</v>
      </c>
      <c r="AU210" s="140" t="s">
        <v>88</v>
      </c>
      <c r="AY210" s="14" t="s">
        <v>143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4" t="s">
        <v>86</v>
      </c>
      <c r="BK210" s="141">
        <f>ROUND(I210*H210,2)</f>
        <v>0</v>
      </c>
      <c r="BL210" s="14" t="s">
        <v>150</v>
      </c>
      <c r="BM210" s="140" t="s">
        <v>472</v>
      </c>
    </row>
    <row r="211" spans="2:47" s="1" customFormat="1" ht="19.5">
      <c r="B211" s="29"/>
      <c r="D211" s="142" t="s">
        <v>152</v>
      </c>
      <c r="F211" s="143" t="s">
        <v>282</v>
      </c>
      <c r="I211" s="144"/>
      <c r="L211" s="29"/>
      <c r="M211" s="163"/>
      <c r="N211" s="164"/>
      <c r="O211" s="164"/>
      <c r="P211" s="164"/>
      <c r="Q211" s="164"/>
      <c r="R211" s="164"/>
      <c r="S211" s="164"/>
      <c r="T211" s="165"/>
      <c r="AT211" s="14" t="s">
        <v>152</v>
      </c>
      <c r="AU211" s="14" t="s">
        <v>88</v>
      </c>
    </row>
    <row r="212" spans="2:12" s="1" customFormat="1" ht="6.95" customHeight="1">
      <c r="B212" s="41"/>
      <c r="C212" s="42"/>
      <c r="D212" s="42"/>
      <c r="E212" s="42"/>
      <c r="F212" s="42"/>
      <c r="G212" s="42"/>
      <c r="H212" s="42"/>
      <c r="I212" s="42"/>
      <c r="J212" s="42"/>
      <c r="K212" s="42"/>
      <c r="L212" s="29"/>
    </row>
  </sheetData>
  <sheetProtection algorithmName="SHA-512" hashValue="biBKurPoHLzP6Qw93ps7Ql8bHP1OGxKkIYCCjL+zQzR81++A09cs+mt7TgjJTj2hWy0MUqrJQAVWVVHcB8s/Fw==" saltValue="GVBgCagsB+ucjPMYGuFscfGjsd4Qkyq+cVpyhRd6ho9a9yUK301DFef/PBCdlvUwh31ebQ7wJmfD7hzxRCWEPA==" spinCount="100000" sheet="1" objects="1" scenarios="1" formatColumns="0" formatRows="0" autoFilter="0"/>
  <autoFilter ref="C121:K21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21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AT2" s="14" t="s">
        <v>106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88</v>
      </c>
    </row>
    <row r="4" spans="2:46" ht="24.95" customHeight="1">
      <c r="B4" s="17"/>
      <c r="D4" s="18" t="s">
        <v>115</v>
      </c>
      <c r="L4" s="17"/>
      <c r="M4" s="85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24" t="s">
        <v>16</v>
      </c>
      <c r="L6" s="17"/>
    </row>
    <row r="7" spans="2:12" ht="16.5" customHeight="1">
      <c r="B7" s="17"/>
      <c r="E7" s="207" t="str">
        <f>'Rekapitulace stavby'!K6</f>
        <v>Polopodzemní kontejnery - Český Brod</v>
      </c>
      <c r="F7" s="208"/>
      <c r="G7" s="208"/>
      <c r="H7" s="208"/>
      <c r="L7" s="17"/>
    </row>
    <row r="8" spans="2:12" s="1" customFormat="1" ht="12" customHeight="1">
      <c r="B8" s="29"/>
      <c r="D8" s="24" t="s">
        <v>116</v>
      </c>
      <c r="L8" s="29"/>
    </row>
    <row r="9" spans="2:12" s="1" customFormat="1" ht="16.5" customHeight="1">
      <c r="B9" s="29"/>
      <c r="E9" s="173" t="s">
        <v>473</v>
      </c>
      <c r="F9" s="209"/>
      <c r="G9" s="209"/>
      <c r="H9" s="209"/>
      <c r="L9" s="29"/>
    </row>
    <row r="10" spans="2:12" s="1" customFormat="1" ht="11.25">
      <c r="B10" s="29"/>
      <c r="L10" s="29"/>
    </row>
    <row r="11" spans="2:12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12" s="1" customFormat="1" ht="12" customHeight="1">
      <c r="B12" s="29"/>
      <c r="D12" s="24" t="s">
        <v>20</v>
      </c>
      <c r="F12" s="22" t="s">
        <v>21</v>
      </c>
      <c r="I12" s="24" t="s">
        <v>22</v>
      </c>
      <c r="J12" s="49" t="str">
        <f>'Rekapitulace stavby'!AN8</f>
        <v>17. 10. 2023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4" t="s">
        <v>24</v>
      </c>
      <c r="I14" s="24" t="s">
        <v>25</v>
      </c>
      <c r="J14" s="22" t="s">
        <v>26</v>
      </c>
      <c r="L14" s="29"/>
    </row>
    <row r="15" spans="2:12" s="1" customFormat="1" ht="18" customHeight="1">
      <c r="B15" s="29"/>
      <c r="E15" s="22" t="s">
        <v>27</v>
      </c>
      <c r="I15" s="24" t="s">
        <v>28</v>
      </c>
      <c r="J15" s="22" t="s">
        <v>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10" t="str">
        <f>'Rekapitulace stavby'!E14</f>
        <v>Vyplň údaj</v>
      </c>
      <c r="F18" s="178"/>
      <c r="G18" s="178"/>
      <c r="H18" s="178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">
        <v>32</v>
      </c>
      <c r="L20" s="29"/>
    </row>
    <row r="21" spans="2:12" s="1" customFormat="1" ht="18" customHeight="1">
      <c r="B21" s="29"/>
      <c r="E21" s="22" t="s">
        <v>33</v>
      </c>
      <c r="I21" s="24" t="s">
        <v>28</v>
      </c>
      <c r="J21" s="22" t="s">
        <v>1</v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35</v>
      </c>
      <c r="I23" s="24" t="s">
        <v>25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 xml:space="preserve"> </v>
      </c>
      <c r="I24" s="24" t="s">
        <v>28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37</v>
      </c>
      <c r="L26" s="29"/>
    </row>
    <row r="27" spans="2:12" s="7" customFormat="1" ht="16.5" customHeight="1">
      <c r="B27" s="86"/>
      <c r="E27" s="183" t="s">
        <v>1</v>
      </c>
      <c r="F27" s="183"/>
      <c r="G27" s="183"/>
      <c r="H27" s="183"/>
      <c r="L27" s="86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7" t="s">
        <v>38</v>
      </c>
      <c r="J30" s="63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40</v>
      </c>
      <c r="I32" s="32" t="s">
        <v>39</v>
      </c>
      <c r="J32" s="32" t="s">
        <v>41</v>
      </c>
      <c r="L32" s="29"/>
    </row>
    <row r="33" spans="2:12" s="1" customFormat="1" ht="14.45" customHeight="1">
      <c r="B33" s="29"/>
      <c r="D33" s="52" t="s">
        <v>42</v>
      </c>
      <c r="E33" s="24" t="s">
        <v>43</v>
      </c>
      <c r="F33" s="88">
        <f>ROUND((SUM(BE122:BE211)),2)</f>
        <v>0</v>
      </c>
      <c r="I33" s="89">
        <v>0.21</v>
      </c>
      <c r="J33" s="88">
        <f>ROUND(((SUM(BE122:BE211))*I33),2)</f>
        <v>0</v>
      </c>
      <c r="L33" s="29"/>
    </row>
    <row r="34" spans="2:12" s="1" customFormat="1" ht="14.45" customHeight="1">
      <c r="B34" s="29"/>
      <c r="E34" s="24" t="s">
        <v>44</v>
      </c>
      <c r="F34" s="88">
        <f>ROUND((SUM(BF122:BF211)),2)</f>
        <v>0</v>
      </c>
      <c r="I34" s="89">
        <v>0.15</v>
      </c>
      <c r="J34" s="88">
        <f>ROUND(((SUM(BF122:BF211))*I34),2)</f>
        <v>0</v>
      </c>
      <c r="L34" s="29"/>
    </row>
    <row r="35" spans="2:12" s="1" customFormat="1" ht="14.45" customHeight="1" hidden="1">
      <c r="B35" s="29"/>
      <c r="E35" s="24" t="s">
        <v>45</v>
      </c>
      <c r="F35" s="88">
        <f>ROUND((SUM(BG122:BG211)),2)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4" t="s">
        <v>46</v>
      </c>
      <c r="F36" s="88">
        <f>ROUND((SUM(BH122:BH211)),2)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4" t="s">
        <v>47</v>
      </c>
      <c r="F37" s="88">
        <f>ROUND((SUM(BI122:BI211)),2)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51</v>
      </c>
      <c r="E50" s="39"/>
      <c r="F50" s="39"/>
      <c r="G50" s="38" t="s">
        <v>52</v>
      </c>
      <c r="H50" s="39"/>
      <c r="I50" s="39"/>
      <c r="J50" s="39"/>
      <c r="K50" s="39"/>
      <c r="L50" s="29"/>
    </row>
    <row r="51" spans="2:12" ht="11.25">
      <c r="B51" s="17"/>
      <c r="L51" s="17"/>
    </row>
    <row r="52" spans="2:12" ht="11.25">
      <c r="B52" s="17"/>
      <c r="L52" s="17"/>
    </row>
    <row r="53" spans="2:12" ht="11.25">
      <c r="B53" s="17"/>
      <c r="L53" s="17"/>
    </row>
    <row r="54" spans="2:12" ht="11.25">
      <c r="B54" s="17"/>
      <c r="L54" s="17"/>
    </row>
    <row r="55" spans="2:12" ht="11.25">
      <c r="B55" s="17"/>
      <c r="L55" s="17"/>
    </row>
    <row r="56" spans="2:12" ht="11.25">
      <c r="B56" s="17"/>
      <c r="L56" s="17"/>
    </row>
    <row r="57" spans="2:12" ht="11.25">
      <c r="B57" s="17"/>
      <c r="L57" s="17"/>
    </row>
    <row r="58" spans="2:12" ht="11.25">
      <c r="B58" s="17"/>
      <c r="L58" s="17"/>
    </row>
    <row r="59" spans="2:12" ht="11.25">
      <c r="B59" s="17"/>
      <c r="L59" s="17"/>
    </row>
    <row r="60" spans="2:12" ht="11.25">
      <c r="B60" s="17"/>
      <c r="L60" s="17"/>
    </row>
    <row r="61" spans="2:12" s="1" customFormat="1" ht="12.75">
      <c r="B61" s="29"/>
      <c r="D61" s="40" t="s">
        <v>53</v>
      </c>
      <c r="E61" s="31"/>
      <c r="F61" s="96" t="s">
        <v>54</v>
      </c>
      <c r="G61" s="40" t="s">
        <v>53</v>
      </c>
      <c r="H61" s="31"/>
      <c r="I61" s="31"/>
      <c r="J61" s="97" t="s">
        <v>54</v>
      </c>
      <c r="K61" s="31"/>
      <c r="L61" s="29"/>
    </row>
    <row r="62" spans="2:12" ht="11.25">
      <c r="B62" s="17"/>
      <c r="L62" s="17"/>
    </row>
    <row r="63" spans="2:12" ht="11.25">
      <c r="B63" s="17"/>
      <c r="L63" s="17"/>
    </row>
    <row r="64" spans="2:12" ht="11.25">
      <c r="B64" s="17"/>
      <c r="L64" s="17"/>
    </row>
    <row r="65" spans="2:12" s="1" customFormat="1" ht="12.75">
      <c r="B65" s="29"/>
      <c r="D65" s="38" t="s">
        <v>55</v>
      </c>
      <c r="E65" s="39"/>
      <c r="F65" s="39"/>
      <c r="G65" s="38" t="s">
        <v>56</v>
      </c>
      <c r="H65" s="39"/>
      <c r="I65" s="39"/>
      <c r="J65" s="39"/>
      <c r="K65" s="39"/>
      <c r="L65" s="29"/>
    </row>
    <row r="66" spans="2:12" ht="11.25">
      <c r="B66" s="17"/>
      <c r="L66" s="17"/>
    </row>
    <row r="67" spans="2:12" ht="11.25">
      <c r="B67" s="17"/>
      <c r="L67" s="17"/>
    </row>
    <row r="68" spans="2:12" ht="11.25">
      <c r="B68" s="17"/>
      <c r="L68" s="17"/>
    </row>
    <row r="69" spans="2:12" ht="11.25">
      <c r="B69" s="17"/>
      <c r="L69" s="17"/>
    </row>
    <row r="70" spans="2:12" ht="11.25">
      <c r="B70" s="17"/>
      <c r="L70" s="17"/>
    </row>
    <row r="71" spans="2:12" ht="11.25">
      <c r="B71" s="17"/>
      <c r="L71" s="17"/>
    </row>
    <row r="72" spans="2:12" ht="11.25">
      <c r="B72" s="17"/>
      <c r="L72" s="17"/>
    </row>
    <row r="73" spans="2:12" ht="11.25">
      <c r="B73" s="17"/>
      <c r="L73" s="17"/>
    </row>
    <row r="74" spans="2:12" ht="11.25">
      <c r="B74" s="17"/>
      <c r="L74" s="17"/>
    </row>
    <row r="75" spans="2:12" ht="11.25">
      <c r="B75" s="17"/>
      <c r="L75" s="17"/>
    </row>
    <row r="76" spans="2:12" s="1" customFormat="1" ht="12.75">
      <c r="B76" s="29"/>
      <c r="D76" s="40" t="s">
        <v>53</v>
      </c>
      <c r="E76" s="31"/>
      <c r="F76" s="96" t="s">
        <v>54</v>
      </c>
      <c r="G76" s="40" t="s">
        <v>53</v>
      </c>
      <c r="H76" s="31"/>
      <c r="I76" s="31"/>
      <c r="J76" s="97" t="s">
        <v>54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12" s="1" customFormat="1" ht="24.95" customHeight="1">
      <c r="B82" s="29"/>
      <c r="C82" s="18" t="s">
        <v>118</v>
      </c>
      <c r="L82" s="29"/>
    </row>
    <row r="83" spans="2:12" s="1" customFormat="1" ht="6.95" customHeight="1">
      <c r="B83" s="29"/>
      <c r="L83" s="29"/>
    </row>
    <row r="84" spans="2:12" s="1" customFormat="1" ht="12" customHeight="1">
      <c r="B84" s="29"/>
      <c r="C84" s="24" t="s">
        <v>16</v>
      </c>
      <c r="L84" s="29"/>
    </row>
    <row r="85" spans="2:12" s="1" customFormat="1" ht="16.5" customHeight="1">
      <c r="B85" s="29"/>
      <c r="E85" s="207" t="str">
        <f>E7</f>
        <v>Polopodzemní kontejnery - Český Brod</v>
      </c>
      <c r="F85" s="208"/>
      <c r="G85" s="208"/>
      <c r="H85" s="208"/>
      <c r="L85" s="29"/>
    </row>
    <row r="86" spans="2:12" s="1" customFormat="1" ht="12" customHeight="1">
      <c r="B86" s="29"/>
      <c r="C86" s="24" t="s">
        <v>116</v>
      </c>
      <c r="L86" s="29"/>
    </row>
    <row r="87" spans="2:12" s="1" customFormat="1" ht="16.5" customHeight="1">
      <c r="B87" s="29"/>
      <c r="E87" s="173" t="str">
        <f>E9</f>
        <v>SO 05 - NN - Na Cihelně 1330 - Český Brod</v>
      </c>
      <c r="F87" s="209"/>
      <c r="G87" s="209"/>
      <c r="H87" s="209"/>
      <c r="L87" s="29"/>
    </row>
    <row r="88" spans="2:12" s="1" customFormat="1" ht="6.95" customHeight="1">
      <c r="B88" s="29"/>
      <c r="L88" s="29"/>
    </row>
    <row r="89" spans="2:12" s="1" customFormat="1" ht="12" customHeight="1">
      <c r="B89" s="29"/>
      <c r="C89" s="24" t="s">
        <v>20</v>
      </c>
      <c r="F89" s="22" t="str">
        <f>F12</f>
        <v>Český Brod</v>
      </c>
      <c r="I89" s="24" t="s">
        <v>22</v>
      </c>
      <c r="J89" s="49" t="str">
        <f>IF(J12="","",J12)</f>
        <v>17. 10. 2023</v>
      </c>
      <c r="L89" s="29"/>
    </row>
    <row r="90" spans="2:12" s="1" customFormat="1" ht="6.95" customHeight="1">
      <c r="B90" s="29"/>
      <c r="L90" s="29"/>
    </row>
    <row r="91" spans="2:12" s="1" customFormat="1" ht="40.15" customHeight="1">
      <c r="B91" s="29"/>
      <c r="C91" s="24" t="s">
        <v>24</v>
      </c>
      <c r="F91" s="22" t="str">
        <f>E15</f>
        <v xml:space="preserve">Město Český Brod, Náměstí Husovo 70, 282 01 Český </v>
      </c>
      <c r="I91" s="24" t="s">
        <v>31</v>
      </c>
      <c r="J91" s="27" t="str">
        <f>E21</f>
        <v>LNConsult s.r.o., U hřiště 250, 250 83 Škvorec</v>
      </c>
      <c r="L91" s="29"/>
    </row>
    <row r="92" spans="2:12" s="1" customFormat="1" ht="15.2" customHeight="1">
      <c r="B92" s="29"/>
      <c r="C92" s="24" t="s">
        <v>29</v>
      </c>
      <c r="F92" s="22" t="str">
        <f>IF(E18="","",E18)</f>
        <v>Vyplň údaj</v>
      </c>
      <c r="I92" s="24" t="s">
        <v>35</v>
      </c>
      <c r="J92" s="27" t="str">
        <f>E24</f>
        <v xml:space="preserve"> </v>
      </c>
      <c r="L92" s="29"/>
    </row>
    <row r="93" spans="2:12" s="1" customFormat="1" ht="10.35" customHeight="1">
      <c r="B93" s="29"/>
      <c r="L93" s="29"/>
    </row>
    <row r="94" spans="2:12" s="1" customFormat="1" ht="29.25" customHeight="1">
      <c r="B94" s="29"/>
      <c r="C94" s="98" t="s">
        <v>119</v>
      </c>
      <c r="D94" s="90"/>
      <c r="E94" s="90"/>
      <c r="F94" s="90"/>
      <c r="G94" s="90"/>
      <c r="H94" s="90"/>
      <c r="I94" s="90"/>
      <c r="J94" s="99" t="s">
        <v>120</v>
      </c>
      <c r="K94" s="90"/>
      <c r="L94" s="29"/>
    </row>
    <row r="95" spans="2:12" s="1" customFormat="1" ht="10.35" customHeight="1">
      <c r="B95" s="29"/>
      <c r="L95" s="29"/>
    </row>
    <row r="96" spans="2:47" s="1" customFormat="1" ht="22.9" customHeight="1">
      <c r="B96" s="29"/>
      <c r="C96" s="100" t="s">
        <v>121</v>
      </c>
      <c r="J96" s="63">
        <f>J122</f>
        <v>0</v>
      </c>
      <c r="L96" s="29"/>
      <c r="AU96" s="14" t="s">
        <v>122</v>
      </c>
    </row>
    <row r="97" spans="2:12" s="8" customFormat="1" ht="24.95" customHeight="1">
      <c r="B97" s="101"/>
      <c r="D97" s="102" t="s">
        <v>123</v>
      </c>
      <c r="E97" s="103"/>
      <c r="F97" s="103"/>
      <c r="G97" s="103"/>
      <c r="H97" s="103"/>
      <c r="I97" s="103"/>
      <c r="J97" s="104">
        <f>J123</f>
        <v>0</v>
      </c>
      <c r="L97" s="101"/>
    </row>
    <row r="98" spans="2:12" s="9" customFormat="1" ht="19.9" customHeight="1">
      <c r="B98" s="105"/>
      <c r="D98" s="106" t="s">
        <v>124</v>
      </c>
      <c r="E98" s="107"/>
      <c r="F98" s="107"/>
      <c r="G98" s="107"/>
      <c r="H98" s="107"/>
      <c r="I98" s="107"/>
      <c r="J98" s="108">
        <f>J124</f>
        <v>0</v>
      </c>
      <c r="L98" s="105"/>
    </row>
    <row r="99" spans="2:12" s="9" customFormat="1" ht="19.9" customHeight="1">
      <c r="B99" s="105"/>
      <c r="D99" s="106" t="s">
        <v>125</v>
      </c>
      <c r="E99" s="107"/>
      <c r="F99" s="107"/>
      <c r="G99" s="107"/>
      <c r="H99" s="107"/>
      <c r="I99" s="107"/>
      <c r="J99" s="108">
        <f>J165</f>
        <v>0</v>
      </c>
      <c r="L99" s="105"/>
    </row>
    <row r="100" spans="2:12" s="9" customFormat="1" ht="19.9" customHeight="1">
      <c r="B100" s="105"/>
      <c r="D100" s="106" t="s">
        <v>126</v>
      </c>
      <c r="E100" s="107"/>
      <c r="F100" s="107"/>
      <c r="G100" s="107"/>
      <c r="H100" s="107"/>
      <c r="I100" s="107"/>
      <c r="J100" s="108">
        <f>J176</f>
        <v>0</v>
      </c>
      <c r="L100" s="105"/>
    </row>
    <row r="101" spans="2:12" s="9" customFormat="1" ht="19.9" customHeight="1">
      <c r="B101" s="105"/>
      <c r="D101" s="106" t="s">
        <v>351</v>
      </c>
      <c r="E101" s="107"/>
      <c r="F101" s="107"/>
      <c r="G101" s="107"/>
      <c r="H101" s="107"/>
      <c r="I101" s="107"/>
      <c r="J101" s="108">
        <f>J196</f>
        <v>0</v>
      </c>
      <c r="L101" s="105"/>
    </row>
    <row r="102" spans="2:12" s="9" customFormat="1" ht="19.9" customHeight="1">
      <c r="B102" s="105"/>
      <c r="D102" s="106" t="s">
        <v>127</v>
      </c>
      <c r="E102" s="107"/>
      <c r="F102" s="107"/>
      <c r="G102" s="107"/>
      <c r="H102" s="107"/>
      <c r="I102" s="107"/>
      <c r="J102" s="108">
        <f>J209</f>
        <v>0</v>
      </c>
      <c r="L102" s="105"/>
    </row>
    <row r="103" spans="2:12" s="1" customFormat="1" ht="21.75" customHeight="1">
      <c r="B103" s="29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29"/>
    </row>
    <row r="109" spans="2:12" s="1" customFormat="1" ht="24.95" customHeight="1">
      <c r="B109" s="29"/>
      <c r="C109" s="18" t="s">
        <v>128</v>
      </c>
      <c r="L109" s="29"/>
    </row>
    <row r="110" spans="2:12" s="1" customFormat="1" ht="6.95" customHeight="1">
      <c r="B110" s="29"/>
      <c r="L110" s="29"/>
    </row>
    <row r="111" spans="2:12" s="1" customFormat="1" ht="12" customHeight="1">
      <c r="B111" s="29"/>
      <c r="C111" s="24" t="s">
        <v>16</v>
      </c>
      <c r="L111" s="29"/>
    </row>
    <row r="112" spans="2:12" s="1" customFormat="1" ht="16.5" customHeight="1">
      <c r="B112" s="29"/>
      <c r="E112" s="207" t="str">
        <f>E7</f>
        <v>Polopodzemní kontejnery - Český Brod</v>
      </c>
      <c r="F112" s="208"/>
      <c r="G112" s="208"/>
      <c r="H112" s="208"/>
      <c r="L112" s="29"/>
    </row>
    <row r="113" spans="2:12" s="1" customFormat="1" ht="12" customHeight="1">
      <c r="B113" s="29"/>
      <c r="C113" s="24" t="s">
        <v>116</v>
      </c>
      <c r="L113" s="29"/>
    </row>
    <row r="114" spans="2:12" s="1" customFormat="1" ht="16.5" customHeight="1">
      <c r="B114" s="29"/>
      <c r="E114" s="173" t="str">
        <f>E9</f>
        <v>SO 05 - NN - Na Cihelně 1330 - Český Brod</v>
      </c>
      <c r="F114" s="209"/>
      <c r="G114" s="209"/>
      <c r="H114" s="209"/>
      <c r="L114" s="29"/>
    </row>
    <row r="115" spans="2:12" s="1" customFormat="1" ht="6.95" customHeight="1">
      <c r="B115" s="29"/>
      <c r="L115" s="29"/>
    </row>
    <row r="116" spans="2:12" s="1" customFormat="1" ht="12" customHeight="1">
      <c r="B116" s="29"/>
      <c r="C116" s="24" t="s">
        <v>20</v>
      </c>
      <c r="F116" s="22" t="str">
        <f>F12</f>
        <v>Český Brod</v>
      </c>
      <c r="I116" s="24" t="s">
        <v>22</v>
      </c>
      <c r="J116" s="49" t="str">
        <f>IF(J12="","",J12)</f>
        <v>17. 10. 2023</v>
      </c>
      <c r="L116" s="29"/>
    </row>
    <row r="117" spans="2:12" s="1" customFormat="1" ht="6.95" customHeight="1">
      <c r="B117" s="29"/>
      <c r="L117" s="29"/>
    </row>
    <row r="118" spans="2:12" s="1" customFormat="1" ht="40.15" customHeight="1">
      <c r="B118" s="29"/>
      <c r="C118" s="24" t="s">
        <v>24</v>
      </c>
      <c r="F118" s="22" t="str">
        <f>E15</f>
        <v xml:space="preserve">Město Český Brod, Náměstí Husovo 70, 282 01 Český </v>
      </c>
      <c r="I118" s="24" t="s">
        <v>31</v>
      </c>
      <c r="J118" s="27" t="str">
        <f>E21</f>
        <v>LNConsult s.r.o., U hřiště 250, 250 83 Škvorec</v>
      </c>
      <c r="L118" s="29"/>
    </row>
    <row r="119" spans="2:12" s="1" customFormat="1" ht="15.2" customHeight="1">
      <c r="B119" s="29"/>
      <c r="C119" s="24" t="s">
        <v>29</v>
      </c>
      <c r="F119" s="22" t="str">
        <f>IF(E18="","",E18)</f>
        <v>Vyplň údaj</v>
      </c>
      <c r="I119" s="24" t="s">
        <v>35</v>
      </c>
      <c r="J119" s="27" t="str">
        <f>E24</f>
        <v xml:space="preserve"> </v>
      </c>
      <c r="L119" s="29"/>
    </row>
    <row r="120" spans="2:12" s="1" customFormat="1" ht="10.35" customHeight="1">
      <c r="B120" s="29"/>
      <c r="L120" s="29"/>
    </row>
    <row r="121" spans="2:20" s="10" customFormat="1" ht="29.25" customHeight="1">
      <c r="B121" s="109"/>
      <c r="C121" s="110" t="s">
        <v>129</v>
      </c>
      <c r="D121" s="111" t="s">
        <v>63</v>
      </c>
      <c r="E121" s="111" t="s">
        <v>59</v>
      </c>
      <c r="F121" s="111" t="s">
        <v>60</v>
      </c>
      <c r="G121" s="111" t="s">
        <v>130</v>
      </c>
      <c r="H121" s="111" t="s">
        <v>131</v>
      </c>
      <c r="I121" s="111" t="s">
        <v>132</v>
      </c>
      <c r="J121" s="111" t="s">
        <v>120</v>
      </c>
      <c r="K121" s="112" t="s">
        <v>133</v>
      </c>
      <c r="L121" s="109"/>
      <c r="M121" s="56" t="s">
        <v>1</v>
      </c>
      <c r="N121" s="57" t="s">
        <v>42</v>
      </c>
      <c r="O121" s="57" t="s">
        <v>134</v>
      </c>
      <c r="P121" s="57" t="s">
        <v>135</v>
      </c>
      <c r="Q121" s="57" t="s">
        <v>136</v>
      </c>
      <c r="R121" s="57" t="s">
        <v>137</v>
      </c>
      <c r="S121" s="57" t="s">
        <v>138</v>
      </c>
      <c r="T121" s="58" t="s">
        <v>139</v>
      </c>
    </row>
    <row r="122" spans="2:63" s="1" customFormat="1" ht="22.9" customHeight="1">
      <c r="B122" s="29"/>
      <c r="C122" s="61" t="s">
        <v>140</v>
      </c>
      <c r="J122" s="113">
        <f>BK122</f>
        <v>0</v>
      </c>
      <c r="L122" s="29"/>
      <c r="M122" s="59"/>
      <c r="N122" s="50"/>
      <c r="O122" s="50"/>
      <c r="P122" s="114">
        <f>P123</f>
        <v>0</v>
      </c>
      <c r="Q122" s="50"/>
      <c r="R122" s="114">
        <f>R123</f>
        <v>15.709467239999999</v>
      </c>
      <c r="S122" s="50"/>
      <c r="T122" s="115">
        <f>T123</f>
        <v>7.3099430000000005</v>
      </c>
      <c r="AT122" s="14" t="s">
        <v>77</v>
      </c>
      <c r="AU122" s="14" t="s">
        <v>122</v>
      </c>
      <c r="BK122" s="116">
        <f>BK123</f>
        <v>0</v>
      </c>
    </row>
    <row r="123" spans="2:63" s="11" customFormat="1" ht="25.9" customHeight="1">
      <c r="B123" s="117"/>
      <c r="D123" s="118" t="s">
        <v>77</v>
      </c>
      <c r="E123" s="119" t="s">
        <v>141</v>
      </c>
      <c r="F123" s="119" t="s">
        <v>142</v>
      </c>
      <c r="I123" s="120"/>
      <c r="J123" s="121">
        <f>BK123</f>
        <v>0</v>
      </c>
      <c r="L123" s="117"/>
      <c r="M123" s="122"/>
      <c r="P123" s="123">
        <f>P124+P165+P176+P196+P209</f>
        <v>0</v>
      </c>
      <c r="R123" s="123">
        <f>R124+R165+R176+R196+R209</f>
        <v>15.709467239999999</v>
      </c>
      <c r="T123" s="124">
        <f>T124+T165+T176+T196+T209</f>
        <v>7.3099430000000005</v>
      </c>
      <c r="AR123" s="118" t="s">
        <v>86</v>
      </c>
      <c r="AT123" s="125" t="s">
        <v>77</v>
      </c>
      <c r="AU123" s="125" t="s">
        <v>78</v>
      </c>
      <c r="AY123" s="118" t="s">
        <v>143</v>
      </c>
      <c r="BK123" s="126">
        <f>BK124+BK165+BK176+BK196+BK209</f>
        <v>0</v>
      </c>
    </row>
    <row r="124" spans="2:63" s="11" customFormat="1" ht="22.9" customHeight="1">
      <c r="B124" s="117"/>
      <c r="D124" s="118" t="s">
        <v>77</v>
      </c>
      <c r="E124" s="127" t="s">
        <v>86</v>
      </c>
      <c r="F124" s="127" t="s">
        <v>144</v>
      </c>
      <c r="I124" s="120"/>
      <c r="J124" s="128">
        <f>BK124</f>
        <v>0</v>
      </c>
      <c r="L124" s="117"/>
      <c r="M124" s="122"/>
      <c r="P124" s="123">
        <f>SUM(P125:P164)</f>
        <v>0</v>
      </c>
      <c r="R124" s="123">
        <f>SUM(R125:R164)</f>
        <v>0.000315</v>
      </c>
      <c r="T124" s="124">
        <f>SUM(T125:T164)</f>
        <v>0</v>
      </c>
      <c r="AR124" s="118" t="s">
        <v>86</v>
      </c>
      <c r="AT124" s="125" t="s">
        <v>77</v>
      </c>
      <c r="AU124" s="125" t="s">
        <v>86</v>
      </c>
      <c r="AY124" s="118" t="s">
        <v>143</v>
      </c>
      <c r="BK124" s="126">
        <f>SUM(BK125:BK164)</f>
        <v>0</v>
      </c>
    </row>
    <row r="125" spans="2:65" s="1" customFormat="1" ht="24.2" customHeight="1">
      <c r="B125" s="29"/>
      <c r="C125" s="129" t="s">
        <v>86</v>
      </c>
      <c r="D125" s="129" t="s">
        <v>145</v>
      </c>
      <c r="E125" s="130" t="s">
        <v>170</v>
      </c>
      <c r="F125" s="131" t="s">
        <v>171</v>
      </c>
      <c r="G125" s="132" t="s">
        <v>172</v>
      </c>
      <c r="H125" s="133">
        <v>15.75</v>
      </c>
      <c r="I125" s="134"/>
      <c r="J125" s="135">
        <f>ROUND(I125*H125,2)</f>
        <v>0</v>
      </c>
      <c r="K125" s="131" t="s">
        <v>149</v>
      </c>
      <c r="L125" s="29"/>
      <c r="M125" s="136" t="s">
        <v>1</v>
      </c>
      <c r="N125" s="137" t="s">
        <v>43</v>
      </c>
      <c r="P125" s="138">
        <f>O125*H125</f>
        <v>0</v>
      </c>
      <c r="Q125" s="138">
        <v>0</v>
      </c>
      <c r="R125" s="138">
        <f>Q125*H125</f>
        <v>0</v>
      </c>
      <c r="S125" s="138">
        <v>0</v>
      </c>
      <c r="T125" s="139">
        <f>S125*H125</f>
        <v>0</v>
      </c>
      <c r="AR125" s="140" t="s">
        <v>150</v>
      </c>
      <c r="AT125" s="140" t="s">
        <v>145</v>
      </c>
      <c r="AU125" s="140" t="s">
        <v>88</v>
      </c>
      <c r="AY125" s="14" t="s">
        <v>143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4" t="s">
        <v>86</v>
      </c>
      <c r="BK125" s="141">
        <f>ROUND(I125*H125,2)</f>
        <v>0</v>
      </c>
      <c r="BL125" s="14" t="s">
        <v>150</v>
      </c>
      <c r="BM125" s="140" t="s">
        <v>428</v>
      </c>
    </row>
    <row r="126" spans="2:47" s="1" customFormat="1" ht="19.5">
      <c r="B126" s="29"/>
      <c r="D126" s="142" t="s">
        <v>152</v>
      </c>
      <c r="F126" s="143" t="s">
        <v>174</v>
      </c>
      <c r="I126" s="144"/>
      <c r="L126" s="29"/>
      <c r="M126" s="145"/>
      <c r="T126" s="53"/>
      <c r="AT126" s="14" t="s">
        <v>152</v>
      </c>
      <c r="AU126" s="14" t="s">
        <v>88</v>
      </c>
    </row>
    <row r="127" spans="2:51" s="12" customFormat="1" ht="11.25">
      <c r="B127" s="146"/>
      <c r="D127" s="142" t="s">
        <v>154</v>
      </c>
      <c r="E127" s="147" t="s">
        <v>1</v>
      </c>
      <c r="F127" s="148" t="s">
        <v>474</v>
      </c>
      <c r="H127" s="149">
        <v>15.75</v>
      </c>
      <c r="I127" s="150"/>
      <c r="L127" s="146"/>
      <c r="M127" s="151"/>
      <c r="T127" s="152"/>
      <c r="AT127" s="147" t="s">
        <v>154</v>
      </c>
      <c r="AU127" s="147" t="s">
        <v>88</v>
      </c>
      <c r="AV127" s="12" t="s">
        <v>88</v>
      </c>
      <c r="AW127" s="12" t="s">
        <v>34</v>
      </c>
      <c r="AX127" s="12" t="s">
        <v>86</v>
      </c>
      <c r="AY127" s="147" t="s">
        <v>143</v>
      </c>
    </row>
    <row r="128" spans="2:65" s="1" customFormat="1" ht="24.2" customHeight="1">
      <c r="B128" s="29"/>
      <c r="C128" s="129" t="s">
        <v>88</v>
      </c>
      <c r="D128" s="129" t="s">
        <v>145</v>
      </c>
      <c r="E128" s="130" t="s">
        <v>177</v>
      </c>
      <c r="F128" s="131" t="s">
        <v>178</v>
      </c>
      <c r="G128" s="132" t="s">
        <v>179</v>
      </c>
      <c r="H128" s="133">
        <v>1.125</v>
      </c>
      <c r="I128" s="134"/>
      <c r="J128" s="135">
        <f>ROUND(I128*H128,2)</f>
        <v>0</v>
      </c>
      <c r="K128" s="131" t="s">
        <v>149</v>
      </c>
      <c r="L128" s="29"/>
      <c r="M128" s="136" t="s">
        <v>1</v>
      </c>
      <c r="N128" s="137" t="s">
        <v>43</v>
      </c>
      <c r="P128" s="138">
        <f>O128*H128</f>
        <v>0</v>
      </c>
      <c r="Q128" s="138">
        <v>0</v>
      </c>
      <c r="R128" s="138">
        <f>Q128*H128</f>
        <v>0</v>
      </c>
      <c r="S128" s="138">
        <v>0</v>
      </c>
      <c r="T128" s="139">
        <f>S128*H128</f>
        <v>0</v>
      </c>
      <c r="AR128" s="140" t="s">
        <v>150</v>
      </c>
      <c r="AT128" s="140" t="s">
        <v>145</v>
      </c>
      <c r="AU128" s="140" t="s">
        <v>88</v>
      </c>
      <c r="AY128" s="14" t="s">
        <v>143</v>
      </c>
      <c r="BE128" s="141">
        <f>IF(N128="základní",J128,0)</f>
        <v>0</v>
      </c>
      <c r="BF128" s="141">
        <f>IF(N128="snížená",J128,0)</f>
        <v>0</v>
      </c>
      <c r="BG128" s="141">
        <f>IF(N128="zákl. přenesená",J128,0)</f>
        <v>0</v>
      </c>
      <c r="BH128" s="141">
        <f>IF(N128="sníž. přenesená",J128,0)</f>
        <v>0</v>
      </c>
      <c r="BI128" s="141">
        <f>IF(N128="nulová",J128,0)</f>
        <v>0</v>
      </c>
      <c r="BJ128" s="14" t="s">
        <v>86</v>
      </c>
      <c r="BK128" s="141">
        <f>ROUND(I128*H128,2)</f>
        <v>0</v>
      </c>
      <c r="BL128" s="14" t="s">
        <v>150</v>
      </c>
      <c r="BM128" s="140" t="s">
        <v>430</v>
      </c>
    </row>
    <row r="129" spans="2:47" s="1" customFormat="1" ht="19.5">
      <c r="B129" s="29"/>
      <c r="D129" s="142" t="s">
        <v>152</v>
      </c>
      <c r="F129" s="143" t="s">
        <v>181</v>
      </c>
      <c r="I129" s="144"/>
      <c r="L129" s="29"/>
      <c r="M129" s="145"/>
      <c r="T129" s="53"/>
      <c r="AT129" s="14" t="s">
        <v>152</v>
      </c>
      <c r="AU129" s="14" t="s">
        <v>88</v>
      </c>
    </row>
    <row r="130" spans="2:51" s="12" customFormat="1" ht="11.25">
      <c r="B130" s="146"/>
      <c r="D130" s="142" t="s">
        <v>154</v>
      </c>
      <c r="E130" s="147" t="s">
        <v>1</v>
      </c>
      <c r="F130" s="148" t="s">
        <v>475</v>
      </c>
      <c r="H130" s="149">
        <v>1.125</v>
      </c>
      <c r="I130" s="150"/>
      <c r="L130" s="146"/>
      <c r="M130" s="151"/>
      <c r="T130" s="152"/>
      <c r="AT130" s="147" t="s">
        <v>154</v>
      </c>
      <c r="AU130" s="147" t="s">
        <v>88</v>
      </c>
      <c r="AV130" s="12" t="s">
        <v>88</v>
      </c>
      <c r="AW130" s="12" t="s">
        <v>34</v>
      </c>
      <c r="AX130" s="12" t="s">
        <v>86</v>
      </c>
      <c r="AY130" s="147" t="s">
        <v>143</v>
      </c>
    </row>
    <row r="131" spans="2:65" s="1" customFormat="1" ht="33" customHeight="1">
      <c r="B131" s="29"/>
      <c r="C131" s="129" t="s">
        <v>160</v>
      </c>
      <c r="D131" s="129" t="s">
        <v>145</v>
      </c>
      <c r="E131" s="130" t="s">
        <v>184</v>
      </c>
      <c r="F131" s="131" t="s">
        <v>185</v>
      </c>
      <c r="G131" s="132" t="s">
        <v>179</v>
      </c>
      <c r="H131" s="133">
        <v>14.441</v>
      </c>
      <c r="I131" s="134"/>
      <c r="J131" s="135">
        <f>ROUND(I131*H131,2)</f>
        <v>0</v>
      </c>
      <c r="K131" s="131" t="s">
        <v>149</v>
      </c>
      <c r="L131" s="29"/>
      <c r="M131" s="136" t="s">
        <v>1</v>
      </c>
      <c r="N131" s="137" t="s">
        <v>43</v>
      </c>
      <c r="P131" s="138">
        <f>O131*H131</f>
        <v>0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150</v>
      </c>
      <c r="AT131" s="140" t="s">
        <v>145</v>
      </c>
      <c r="AU131" s="140" t="s">
        <v>88</v>
      </c>
      <c r="AY131" s="14" t="s">
        <v>143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4" t="s">
        <v>86</v>
      </c>
      <c r="BK131" s="141">
        <f>ROUND(I131*H131,2)</f>
        <v>0</v>
      </c>
      <c r="BL131" s="14" t="s">
        <v>150</v>
      </c>
      <c r="BM131" s="140" t="s">
        <v>432</v>
      </c>
    </row>
    <row r="132" spans="2:47" s="1" customFormat="1" ht="19.5">
      <c r="B132" s="29"/>
      <c r="D132" s="142" t="s">
        <v>152</v>
      </c>
      <c r="F132" s="143" t="s">
        <v>187</v>
      </c>
      <c r="I132" s="144"/>
      <c r="L132" s="29"/>
      <c r="M132" s="145"/>
      <c r="T132" s="53"/>
      <c r="AT132" s="14" t="s">
        <v>152</v>
      </c>
      <c r="AU132" s="14" t="s">
        <v>88</v>
      </c>
    </row>
    <row r="133" spans="2:51" s="12" customFormat="1" ht="11.25">
      <c r="B133" s="146"/>
      <c r="D133" s="142" t="s">
        <v>154</v>
      </c>
      <c r="E133" s="147" t="s">
        <v>1</v>
      </c>
      <c r="F133" s="148" t="s">
        <v>476</v>
      </c>
      <c r="H133" s="149">
        <v>14.441</v>
      </c>
      <c r="I133" s="150"/>
      <c r="L133" s="146"/>
      <c r="M133" s="151"/>
      <c r="T133" s="152"/>
      <c r="AT133" s="147" t="s">
        <v>154</v>
      </c>
      <c r="AU133" s="147" t="s">
        <v>88</v>
      </c>
      <c r="AV133" s="12" t="s">
        <v>88</v>
      </c>
      <c r="AW133" s="12" t="s">
        <v>34</v>
      </c>
      <c r="AX133" s="12" t="s">
        <v>86</v>
      </c>
      <c r="AY133" s="147" t="s">
        <v>143</v>
      </c>
    </row>
    <row r="134" spans="2:65" s="1" customFormat="1" ht="37.9" customHeight="1">
      <c r="B134" s="29"/>
      <c r="C134" s="129" t="s">
        <v>150</v>
      </c>
      <c r="D134" s="129" t="s">
        <v>145</v>
      </c>
      <c r="E134" s="130" t="s">
        <v>195</v>
      </c>
      <c r="F134" s="131" t="s">
        <v>196</v>
      </c>
      <c r="G134" s="132" t="s">
        <v>179</v>
      </c>
      <c r="H134" s="133">
        <v>14.441</v>
      </c>
      <c r="I134" s="134"/>
      <c r="J134" s="135">
        <f>ROUND(I134*H134,2)</f>
        <v>0</v>
      </c>
      <c r="K134" s="131" t="s">
        <v>149</v>
      </c>
      <c r="L134" s="29"/>
      <c r="M134" s="136" t="s">
        <v>1</v>
      </c>
      <c r="N134" s="137" t="s">
        <v>43</v>
      </c>
      <c r="P134" s="138">
        <f>O134*H134</f>
        <v>0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150</v>
      </c>
      <c r="AT134" s="140" t="s">
        <v>145</v>
      </c>
      <c r="AU134" s="140" t="s">
        <v>88</v>
      </c>
      <c r="AY134" s="14" t="s">
        <v>143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4" t="s">
        <v>86</v>
      </c>
      <c r="BK134" s="141">
        <f>ROUND(I134*H134,2)</f>
        <v>0</v>
      </c>
      <c r="BL134" s="14" t="s">
        <v>150</v>
      </c>
      <c r="BM134" s="140" t="s">
        <v>434</v>
      </c>
    </row>
    <row r="135" spans="2:47" s="1" customFormat="1" ht="39">
      <c r="B135" s="29"/>
      <c r="D135" s="142" t="s">
        <v>152</v>
      </c>
      <c r="F135" s="143" t="s">
        <v>198</v>
      </c>
      <c r="I135" s="144"/>
      <c r="L135" s="29"/>
      <c r="M135" s="145"/>
      <c r="T135" s="53"/>
      <c r="AT135" s="14" t="s">
        <v>152</v>
      </c>
      <c r="AU135" s="14" t="s">
        <v>88</v>
      </c>
    </row>
    <row r="136" spans="2:51" s="12" customFormat="1" ht="11.25">
      <c r="B136" s="146"/>
      <c r="D136" s="142" t="s">
        <v>154</v>
      </c>
      <c r="E136" s="147" t="s">
        <v>1</v>
      </c>
      <c r="F136" s="148" t="s">
        <v>476</v>
      </c>
      <c r="H136" s="149">
        <v>14.441</v>
      </c>
      <c r="I136" s="150"/>
      <c r="L136" s="146"/>
      <c r="M136" s="151"/>
      <c r="T136" s="152"/>
      <c r="AT136" s="147" t="s">
        <v>154</v>
      </c>
      <c r="AU136" s="147" t="s">
        <v>88</v>
      </c>
      <c r="AV136" s="12" t="s">
        <v>88</v>
      </c>
      <c r="AW136" s="12" t="s">
        <v>34</v>
      </c>
      <c r="AX136" s="12" t="s">
        <v>86</v>
      </c>
      <c r="AY136" s="147" t="s">
        <v>143</v>
      </c>
    </row>
    <row r="137" spans="2:65" s="1" customFormat="1" ht="37.9" customHeight="1">
      <c r="B137" s="29"/>
      <c r="C137" s="129" t="s">
        <v>169</v>
      </c>
      <c r="D137" s="129" t="s">
        <v>145</v>
      </c>
      <c r="E137" s="130" t="s">
        <v>200</v>
      </c>
      <c r="F137" s="131" t="s">
        <v>201</v>
      </c>
      <c r="G137" s="132" t="s">
        <v>179</v>
      </c>
      <c r="H137" s="133">
        <v>144.408</v>
      </c>
      <c r="I137" s="134"/>
      <c r="J137" s="135">
        <f>ROUND(I137*H137,2)</f>
        <v>0</v>
      </c>
      <c r="K137" s="131" t="s">
        <v>149</v>
      </c>
      <c r="L137" s="29"/>
      <c r="M137" s="136" t="s">
        <v>1</v>
      </c>
      <c r="N137" s="137" t="s">
        <v>43</v>
      </c>
      <c r="P137" s="138">
        <f>O137*H137</f>
        <v>0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150</v>
      </c>
      <c r="AT137" s="140" t="s">
        <v>145</v>
      </c>
      <c r="AU137" s="140" t="s">
        <v>88</v>
      </c>
      <c r="AY137" s="14" t="s">
        <v>143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86</v>
      </c>
      <c r="BK137" s="141">
        <f>ROUND(I137*H137,2)</f>
        <v>0</v>
      </c>
      <c r="BL137" s="14" t="s">
        <v>150</v>
      </c>
      <c r="BM137" s="140" t="s">
        <v>435</v>
      </c>
    </row>
    <row r="138" spans="2:47" s="1" customFormat="1" ht="48.75">
      <c r="B138" s="29"/>
      <c r="D138" s="142" t="s">
        <v>152</v>
      </c>
      <c r="F138" s="143" t="s">
        <v>203</v>
      </c>
      <c r="I138" s="144"/>
      <c r="L138" s="29"/>
      <c r="M138" s="145"/>
      <c r="T138" s="53"/>
      <c r="AT138" s="14" t="s">
        <v>152</v>
      </c>
      <c r="AU138" s="14" t="s">
        <v>88</v>
      </c>
    </row>
    <row r="139" spans="2:51" s="12" customFormat="1" ht="11.25">
      <c r="B139" s="146"/>
      <c r="D139" s="142" t="s">
        <v>154</v>
      </c>
      <c r="E139" s="147" t="s">
        <v>1</v>
      </c>
      <c r="F139" s="148" t="s">
        <v>477</v>
      </c>
      <c r="H139" s="149">
        <v>144.408</v>
      </c>
      <c r="I139" s="150"/>
      <c r="L139" s="146"/>
      <c r="M139" s="151"/>
      <c r="T139" s="152"/>
      <c r="AT139" s="147" t="s">
        <v>154</v>
      </c>
      <c r="AU139" s="147" t="s">
        <v>88</v>
      </c>
      <c r="AV139" s="12" t="s">
        <v>88</v>
      </c>
      <c r="AW139" s="12" t="s">
        <v>34</v>
      </c>
      <c r="AX139" s="12" t="s">
        <v>86</v>
      </c>
      <c r="AY139" s="147" t="s">
        <v>143</v>
      </c>
    </row>
    <row r="140" spans="2:65" s="1" customFormat="1" ht="24.2" customHeight="1">
      <c r="B140" s="29"/>
      <c r="C140" s="129" t="s">
        <v>176</v>
      </c>
      <c r="D140" s="129" t="s">
        <v>145</v>
      </c>
      <c r="E140" s="130" t="s">
        <v>190</v>
      </c>
      <c r="F140" s="131" t="s">
        <v>191</v>
      </c>
      <c r="G140" s="132" t="s">
        <v>179</v>
      </c>
      <c r="H140" s="133">
        <v>14.441</v>
      </c>
      <c r="I140" s="134"/>
      <c r="J140" s="135">
        <f>ROUND(I140*H140,2)</f>
        <v>0</v>
      </c>
      <c r="K140" s="131" t="s">
        <v>149</v>
      </c>
      <c r="L140" s="29"/>
      <c r="M140" s="136" t="s">
        <v>1</v>
      </c>
      <c r="N140" s="137" t="s">
        <v>43</v>
      </c>
      <c r="P140" s="138">
        <f>O140*H140</f>
        <v>0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150</v>
      </c>
      <c r="AT140" s="140" t="s">
        <v>145</v>
      </c>
      <c r="AU140" s="140" t="s">
        <v>88</v>
      </c>
      <c r="AY140" s="14" t="s">
        <v>143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86</v>
      </c>
      <c r="BK140" s="141">
        <f>ROUND(I140*H140,2)</f>
        <v>0</v>
      </c>
      <c r="BL140" s="14" t="s">
        <v>150</v>
      </c>
      <c r="BM140" s="140" t="s">
        <v>437</v>
      </c>
    </row>
    <row r="141" spans="2:47" s="1" customFormat="1" ht="29.25">
      <c r="B141" s="29"/>
      <c r="D141" s="142" t="s">
        <v>152</v>
      </c>
      <c r="F141" s="143" t="s">
        <v>193</v>
      </c>
      <c r="I141" s="144"/>
      <c r="L141" s="29"/>
      <c r="M141" s="145"/>
      <c r="T141" s="53"/>
      <c r="AT141" s="14" t="s">
        <v>152</v>
      </c>
      <c r="AU141" s="14" t="s">
        <v>88</v>
      </c>
    </row>
    <row r="142" spans="2:51" s="12" customFormat="1" ht="11.25">
      <c r="B142" s="146"/>
      <c r="D142" s="142" t="s">
        <v>154</v>
      </c>
      <c r="E142" s="147" t="s">
        <v>1</v>
      </c>
      <c r="F142" s="148" t="s">
        <v>476</v>
      </c>
      <c r="H142" s="149">
        <v>14.441</v>
      </c>
      <c r="I142" s="150"/>
      <c r="L142" s="146"/>
      <c r="M142" s="151"/>
      <c r="T142" s="152"/>
      <c r="AT142" s="147" t="s">
        <v>154</v>
      </c>
      <c r="AU142" s="147" t="s">
        <v>88</v>
      </c>
      <c r="AV142" s="12" t="s">
        <v>88</v>
      </c>
      <c r="AW142" s="12" t="s">
        <v>34</v>
      </c>
      <c r="AX142" s="12" t="s">
        <v>86</v>
      </c>
      <c r="AY142" s="147" t="s">
        <v>143</v>
      </c>
    </row>
    <row r="143" spans="2:65" s="1" customFormat="1" ht="24.2" customHeight="1">
      <c r="B143" s="29"/>
      <c r="C143" s="129" t="s">
        <v>183</v>
      </c>
      <c r="D143" s="129" t="s">
        <v>145</v>
      </c>
      <c r="E143" s="130" t="s">
        <v>206</v>
      </c>
      <c r="F143" s="131" t="s">
        <v>207</v>
      </c>
      <c r="G143" s="132" t="s">
        <v>179</v>
      </c>
      <c r="H143" s="133">
        <v>14.441</v>
      </c>
      <c r="I143" s="134"/>
      <c r="J143" s="135">
        <f>ROUND(I143*H143,2)</f>
        <v>0</v>
      </c>
      <c r="K143" s="131" t="s">
        <v>149</v>
      </c>
      <c r="L143" s="29"/>
      <c r="M143" s="136" t="s">
        <v>1</v>
      </c>
      <c r="N143" s="137" t="s">
        <v>43</v>
      </c>
      <c r="P143" s="138">
        <f>O143*H143</f>
        <v>0</v>
      </c>
      <c r="Q143" s="138">
        <v>0</v>
      </c>
      <c r="R143" s="138">
        <f>Q143*H143</f>
        <v>0</v>
      </c>
      <c r="S143" s="138">
        <v>0</v>
      </c>
      <c r="T143" s="139">
        <f>S143*H143</f>
        <v>0</v>
      </c>
      <c r="AR143" s="140" t="s">
        <v>150</v>
      </c>
      <c r="AT143" s="140" t="s">
        <v>145</v>
      </c>
      <c r="AU143" s="140" t="s">
        <v>88</v>
      </c>
      <c r="AY143" s="14" t="s">
        <v>143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4" t="s">
        <v>86</v>
      </c>
      <c r="BK143" s="141">
        <f>ROUND(I143*H143,2)</f>
        <v>0</v>
      </c>
      <c r="BL143" s="14" t="s">
        <v>150</v>
      </c>
      <c r="BM143" s="140" t="s">
        <v>438</v>
      </c>
    </row>
    <row r="144" spans="2:47" s="1" customFormat="1" ht="29.25">
      <c r="B144" s="29"/>
      <c r="D144" s="142" t="s">
        <v>152</v>
      </c>
      <c r="F144" s="143" t="s">
        <v>209</v>
      </c>
      <c r="I144" s="144"/>
      <c r="L144" s="29"/>
      <c r="M144" s="145"/>
      <c r="T144" s="53"/>
      <c r="AT144" s="14" t="s">
        <v>152</v>
      </c>
      <c r="AU144" s="14" t="s">
        <v>88</v>
      </c>
    </row>
    <row r="145" spans="2:51" s="12" customFormat="1" ht="11.25">
      <c r="B145" s="146"/>
      <c r="D145" s="142" t="s">
        <v>154</v>
      </c>
      <c r="E145" s="147" t="s">
        <v>1</v>
      </c>
      <c r="F145" s="148" t="s">
        <v>476</v>
      </c>
      <c r="H145" s="149">
        <v>14.441</v>
      </c>
      <c r="I145" s="150"/>
      <c r="L145" s="146"/>
      <c r="M145" s="151"/>
      <c r="T145" s="152"/>
      <c r="AT145" s="147" t="s">
        <v>154</v>
      </c>
      <c r="AU145" s="147" t="s">
        <v>88</v>
      </c>
      <c r="AV145" s="12" t="s">
        <v>88</v>
      </c>
      <c r="AW145" s="12" t="s">
        <v>34</v>
      </c>
      <c r="AX145" s="12" t="s">
        <v>86</v>
      </c>
      <c r="AY145" s="147" t="s">
        <v>143</v>
      </c>
    </row>
    <row r="146" spans="2:65" s="1" customFormat="1" ht="24.2" customHeight="1">
      <c r="B146" s="29"/>
      <c r="C146" s="129" t="s">
        <v>189</v>
      </c>
      <c r="D146" s="129" t="s">
        <v>145</v>
      </c>
      <c r="E146" s="130" t="s">
        <v>211</v>
      </c>
      <c r="F146" s="131" t="s">
        <v>212</v>
      </c>
      <c r="G146" s="132" t="s">
        <v>213</v>
      </c>
      <c r="H146" s="133">
        <v>25.993</v>
      </c>
      <c r="I146" s="134"/>
      <c r="J146" s="135">
        <f>ROUND(I146*H146,2)</f>
        <v>0</v>
      </c>
      <c r="K146" s="131" t="s">
        <v>149</v>
      </c>
      <c r="L146" s="29"/>
      <c r="M146" s="136" t="s">
        <v>1</v>
      </c>
      <c r="N146" s="137" t="s">
        <v>43</v>
      </c>
      <c r="P146" s="138">
        <f>O146*H146</f>
        <v>0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150</v>
      </c>
      <c r="AT146" s="140" t="s">
        <v>145</v>
      </c>
      <c r="AU146" s="140" t="s">
        <v>88</v>
      </c>
      <c r="AY146" s="14" t="s">
        <v>143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4" t="s">
        <v>86</v>
      </c>
      <c r="BK146" s="141">
        <f>ROUND(I146*H146,2)</f>
        <v>0</v>
      </c>
      <c r="BL146" s="14" t="s">
        <v>150</v>
      </c>
      <c r="BM146" s="140" t="s">
        <v>439</v>
      </c>
    </row>
    <row r="147" spans="2:47" s="1" customFormat="1" ht="29.25">
      <c r="B147" s="29"/>
      <c r="D147" s="142" t="s">
        <v>152</v>
      </c>
      <c r="F147" s="143" t="s">
        <v>215</v>
      </c>
      <c r="I147" s="144"/>
      <c r="L147" s="29"/>
      <c r="M147" s="145"/>
      <c r="T147" s="53"/>
      <c r="AT147" s="14" t="s">
        <v>152</v>
      </c>
      <c r="AU147" s="14" t="s">
        <v>88</v>
      </c>
    </row>
    <row r="148" spans="2:51" s="12" customFormat="1" ht="11.25">
      <c r="B148" s="146"/>
      <c r="D148" s="142" t="s">
        <v>154</v>
      </c>
      <c r="E148" s="147" t="s">
        <v>1</v>
      </c>
      <c r="F148" s="148" t="s">
        <v>478</v>
      </c>
      <c r="H148" s="149">
        <v>25.993</v>
      </c>
      <c r="I148" s="150"/>
      <c r="L148" s="146"/>
      <c r="M148" s="151"/>
      <c r="T148" s="152"/>
      <c r="AT148" s="147" t="s">
        <v>154</v>
      </c>
      <c r="AU148" s="147" t="s">
        <v>88</v>
      </c>
      <c r="AV148" s="12" t="s">
        <v>88</v>
      </c>
      <c r="AW148" s="12" t="s">
        <v>34</v>
      </c>
      <c r="AX148" s="12" t="s">
        <v>86</v>
      </c>
      <c r="AY148" s="147" t="s">
        <v>143</v>
      </c>
    </row>
    <row r="149" spans="2:65" s="1" customFormat="1" ht="24.2" customHeight="1">
      <c r="B149" s="29"/>
      <c r="C149" s="129" t="s">
        <v>194</v>
      </c>
      <c r="D149" s="129" t="s">
        <v>145</v>
      </c>
      <c r="E149" s="130" t="s">
        <v>218</v>
      </c>
      <c r="F149" s="131" t="s">
        <v>219</v>
      </c>
      <c r="G149" s="132" t="s">
        <v>172</v>
      </c>
      <c r="H149" s="133">
        <v>15.75</v>
      </c>
      <c r="I149" s="134"/>
      <c r="J149" s="135">
        <f>ROUND(I149*H149,2)</f>
        <v>0</v>
      </c>
      <c r="K149" s="131" t="s">
        <v>149</v>
      </c>
      <c r="L149" s="29"/>
      <c r="M149" s="136" t="s">
        <v>1</v>
      </c>
      <c r="N149" s="137" t="s">
        <v>43</v>
      </c>
      <c r="P149" s="138">
        <f>O149*H149</f>
        <v>0</v>
      </c>
      <c r="Q149" s="138">
        <v>0</v>
      </c>
      <c r="R149" s="138">
        <f>Q149*H149</f>
        <v>0</v>
      </c>
      <c r="S149" s="138">
        <v>0</v>
      </c>
      <c r="T149" s="139">
        <f>S149*H149</f>
        <v>0</v>
      </c>
      <c r="AR149" s="140" t="s">
        <v>150</v>
      </c>
      <c r="AT149" s="140" t="s">
        <v>145</v>
      </c>
      <c r="AU149" s="140" t="s">
        <v>88</v>
      </c>
      <c r="AY149" s="14" t="s">
        <v>143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4" t="s">
        <v>86</v>
      </c>
      <c r="BK149" s="141">
        <f>ROUND(I149*H149,2)</f>
        <v>0</v>
      </c>
      <c r="BL149" s="14" t="s">
        <v>150</v>
      </c>
      <c r="BM149" s="140" t="s">
        <v>441</v>
      </c>
    </row>
    <row r="150" spans="2:47" s="1" customFormat="1" ht="19.5">
      <c r="B150" s="29"/>
      <c r="D150" s="142" t="s">
        <v>152</v>
      </c>
      <c r="F150" s="143" t="s">
        <v>221</v>
      </c>
      <c r="I150" s="144"/>
      <c r="L150" s="29"/>
      <c r="M150" s="145"/>
      <c r="T150" s="53"/>
      <c r="AT150" s="14" t="s">
        <v>152</v>
      </c>
      <c r="AU150" s="14" t="s">
        <v>88</v>
      </c>
    </row>
    <row r="151" spans="2:51" s="12" customFormat="1" ht="11.25">
      <c r="B151" s="146"/>
      <c r="D151" s="142" t="s">
        <v>154</v>
      </c>
      <c r="E151" s="147" t="s">
        <v>1</v>
      </c>
      <c r="F151" s="148" t="s">
        <v>474</v>
      </c>
      <c r="H151" s="149">
        <v>15.75</v>
      </c>
      <c r="I151" s="150"/>
      <c r="L151" s="146"/>
      <c r="M151" s="151"/>
      <c r="T151" s="152"/>
      <c r="AT151" s="147" t="s">
        <v>154</v>
      </c>
      <c r="AU151" s="147" t="s">
        <v>88</v>
      </c>
      <c r="AV151" s="12" t="s">
        <v>88</v>
      </c>
      <c r="AW151" s="12" t="s">
        <v>34</v>
      </c>
      <c r="AX151" s="12" t="s">
        <v>86</v>
      </c>
      <c r="AY151" s="147" t="s">
        <v>143</v>
      </c>
    </row>
    <row r="152" spans="2:65" s="1" customFormat="1" ht="24.2" customHeight="1">
      <c r="B152" s="29"/>
      <c r="C152" s="129" t="s">
        <v>199</v>
      </c>
      <c r="D152" s="129" t="s">
        <v>145</v>
      </c>
      <c r="E152" s="130" t="s">
        <v>224</v>
      </c>
      <c r="F152" s="131" t="s">
        <v>225</v>
      </c>
      <c r="G152" s="132" t="s">
        <v>172</v>
      </c>
      <c r="H152" s="133">
        <v>15.75</v>
      </c>
      <c r="I152" s="134"/>
      <c r="J152" s="135">
        <f>ROUND(I152*H152,2)</f>
        <v>0</v>
      </c>
      <c r="K152" s="131" t="s">
        <v>149</v>
      </c>
      <c r="L152" s="29"/>
      <c r="M152" s="136" t="s">
        <v>1</v>
      </c>
      <c r="N152" s="137" t="s">
        <v>43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150</v>
      </c>
      <c r="AT152" s="140" t="s">
        <v>145</v>
      </c>
      <c r="AU152" s="140" t="s">
        <v>88</v>
      </c>
      <c r="AY152" s="14" t="s">
        <v>143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86</v>
      </c>
      <c r="BK152" s="141">
        <f>ROUND(I152*H152,2)</f>
        <v>0</v>
      </c>
      <c r="BL152" s="14" t="s">
        <v>150</v>
      </c>
      <c r="BM152" s="140" t="s">
        <v>443</v>
      </c>
    </row>
    <row r="153" spans="2:47" s="1" customFormat="1" ht="19.5">
      <c r="B153" s="29"/>
      <c r="D153" s="142" t="s">
        <v>152</v>
      </c>
      <c r="F153" s="143" t="s">
        <v>227</v>
      </c>
      <c r="I153" s="144"/>
      <c r="L153" s="29"/>
      <c r="M153" s="145"/>
      <c r="T153" s="53"/>
      <c r="AT153" s="14" t="s">
        <v>152</v>
      </c>
      <c r="AU153" s="14" t="s">
        <v>88</v>
      </c>
    </row>
    <row r="154" spans="2:51" s="12" customFormat="1" ht="11.25">
      <c r="B154" s="146"/>
      <c r="D154" s="142" t="s">
        <v>154</v>
      </c>
      <c r="E154" s="147" t="s">
        <v>1</v>
      </c>
      <c r="F154" s="148" t="s">
        <v>474</v>
      </c>
      <c r="H154" s="149">
        <v>15.75</v>
      </c>
      <c r="I154" s="150"/>
      <c r="L154" s="146"/>
      <c r="M154" s="151"/>
      <c r="T154" s="152"/>
      <c r="AT154" s="147" t="s">
        <v>154</v>
      </c>
      <c r="AU154" s="147" t="s">
        <v>88</v>
      </c>
      <c r="AV154" s="12" t="s">
        <v>88</v>
      </c>
      <c r="AW154" s="12" t="s">
        <v>34</v>
      </c>
      <c r="AX154" s="12" t="s">
        <v>86</v>
      </c>
      <c r="AY154" s="147" t="s">
        <v>143</v>
      </c>
    </row>
    <row r="155" spans="2:65" s="1" customFormat="1" ht="16.5" customHeight="1">
      <c r="B155" s="29"/>
      <c r="C155" s="153" t="s">
        <v>205</v>
      </c>
      <c r="D155" s="153" t="s">
        <v>228</v>
      </c>
      <c r="E155" s="154" t="s">
        <v>229</v>
      </c>
      <c r="F155" s="155" t="s">
        <v>230</v>
      </c>
      <c r="G155" s="156" t="s">
        <v>231</v>
      </c>
      <c r="H155" s="157">
        <v>0.315</v>
      </c>
      <c r="I155" s="158"/>
      <c r="J155" s="159">
        <f>ROUND(I155*H155,2)</f>
        <v>0</v>
      </c>
      <c r="K155" s="155" t="s">
        <v>149</v>
      </c>
      <c r="L155" s="160"/>
      <c r="M155" s="161" t="s">
        <v>1</v>
      </c>
      <c r="N155" s="162" t="s">
        <v>43</v>
      </c>
      <c r="P155" s="138">
        <f>O155*H155</f>
        <v>0</v>
      </c>
      <c r="Q155" s="138">
        <v>0.001</v>
      </c>
      <c r="R155" s="138">
        <f>Q155*H155</f>
        <v>0.000315</v>
      </c>
      <c r="S155" s="138">
        <v>0</v>
      </c>
      <c r="T155" s="139">
        <f>S155*H155</f>
        <v>0</v>
      </c>
      <c r="AR155" s="140" t="s">
        <v>189</v>
      </c>
      <c r="AT155" s="140" t="s">
        <v>228</v>
      </c>
      <c r="AU155" s="140" t="s">
        <v>88</v>
      </c>
      <c r="AY155" s="14" t="s">
        <v>143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4" t="s">
        <v>86</v>
      </c>
      <c r="BK155" s="141">
        <f>ROUND(I155*H155,2)</f>
        <v>0</v>
      </c>
      <c r="BL155" s="14" t="s">
        <v>150</v>
      </c>
      <c r="BM155" s="140" t="s">
        <v>444</v>
      </c>
    </row>
    <row r="156" spans="2:47" s="1" customFormat="1" ht="11.25">
      <c r="B156" s="29"/>
      <c r="D156" s="142" t="s">
        <v>152</v>
      </c>
      <c r="F156" s="143" t="s">
        <v>230</v>
      </c>
      <c r="I156" s="144"/>
      <c r="L156" s="29"/>
      <c r="M156" s="145"/>
      <c r="T156" s="53"/>
      <c r="AT156" s="14" t="s">
        <v>152</v>
      </c>
      <c r="AU156" s="14" t="s">
        <v>88</v>
      </c>
    </row>
    <row r="157" spans="2:51" s="12" customFormat="1" ht="11.25">
      <c r="B157" s="146"/>
      <c r="D157" s="142" t="s">
        <v>154</v>
      </c>
      <c r="E157" s="147" t="s">
        <v>1</v>
      </c>
      <c r="F157" s="148" t="s">
        <v>474</v>
      </c>
      <c r="H157" s="149">
        <v>15.75</v>
      </c>
      <c r="I157" s="150"/>
      <c r="L157" s="146"/>
      <c r="M157" s="151"/>
      <c r="T157" s="152"/>
      <c r="AT157" s="147" t="s">
        <v>154</v>
      </c>
      <c r="AU157" s="147" t="s">
        <v>88</v>
      </c>
      <c r="AV157" s="12" t="s">
        <v>88</v>
      </c>
      <c r="AW157" s="12" t="s">
        <v>34</v>
      </c>
      <c r="AX157" s="12" t="s">
        <v>86</v>
      </c>
      <c r="AY157" s="147" t="s">
        <v>143</v>
      </c>
    </row>
    <row r="158" spans="2:51" s="12" customFormat="1" ht="11.25">
      <c r="B158" s="146"/>
      <c r="D158" s="142" t="s">
        <v>154</v>
      </c>
      <c r="F158" s="148" t="s">
        <v>479</v>
      </c>
      <c r="H158" s="149">
        <v>0.315</v>
      </c>
      <c r="I158" s="150"/>
      <c r="L158" s="146"/>
      <c r="M158" s="151"/>
      <c r="T158" s="152"/>
      <c r="AT158" s="147" t="s">
        <v>154</v>
      </c>
      <c r="AU158" s="147" t="s">
        <v>88</v>
      </c>
      <c r="AV158" s="12" t="s">
        <v>88</v>
      </c>
      <c r="AW158" s="12" t="s">
        <v>4</v>
      </c>
      <c r="AX158" s="12" t="s">
        <v>86</v>
      </c>
      <c r="AY158" s="147" t="s">
        <v>143</v>
      </c>
    </row>
    <row r="159" spans="2:65" s="1" customFormat="1" ht="16.5" customHeight="1">
      <c r="B159" s="29"/>
      <c r="C159" s="129" t="s">
        <v>210</v>
      </c>
      <c r="D159" s="129" t="s">
        <v>145</v>
      </c>
      <c r="E159" s="130" t="s">
        <v>235</v>
      </c>
      <c r="F159" s="131" t="s">
        <v>236</v>
      </c>
      <c r="G159" s="132" t="s">
        <v>148</v>
      </c>
      <c r="H159" s="133">
        <v>3</v>
      </c>
      <c r="I159" s="134"/>
      <c r="J159" s="135">
        <f>ROUND(I159*H159,2)</f>
        <v>0</v>
      </c>
      <c r="K159" s="131" t="s">
        <v>1</v>
      </c>
      <c r="L159" s="29"/>
      <c r="M159" s="136" t="s">
        <v>1</v>
      </c>
      <c r="N159" s="137" t="s">
        <v>43</v>
      </c>
      <c r="P159" s="138">
        <f>O159*H159</f>
        <v>0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150</v>
      </c>
      <c r="AT159" s="140" t="s">
        <v>145</v>
      </c>
      <c r="AU159" s="140" t="s">
        <v>88</v>
      </c>
      <c r="AY159" s="14" t="s">
        <v>143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4" t="s">
        <v>86</v>
      </c>
      <c r="BK159" s="141">
        <f>ROUND(I159*H159,2)</f>
        <v>0</v>
      </c>
      <c r="BL159" s="14" t="s">
        <v>150</v>
      </c>
      <c r="BM159" s="140" t="s">
        <v>446</v>
      </c>
    </row>
    <row r="160" spans="2:47" s="1" customFormat="1" ht="19.5">
      <c r="B160" s="29"/>
      <c r="D160" s="142" t="s">
        <v>152</v>
      </c>
      <c r="F160" s="143" t="s">
        <v>168</v>
      </c>
      <c r="I160" s="144"/>
      <c r="L160" s="29"/>
      <c r="M160" s="145"/>
      <c r="T160" s="53"/>
      <c r="AT160" s="14" t="s">
        <v>152</v>
      </c>
      <c r="AU160" s="14" t="s">
        <v>88</v>
      </c>
    </row>
    <row r="161" spans="2:51" s="12" customFormat="1" ht="11.25">
      <c r="B161" s="146"/>
      <c r="D161" s="142" t="s">
        <v>154</v>
      </c>
      <c r="E161" s="147" t="s">
        <v>1</v>
      </c>
      <c r="F161" s="148" t="s">
        <v>480</v>
      </c>
      <c r="H161" s="149">
        <v>3</v>
      </c>
      <c r="I161" s="150"/>
      <c r="L161" s="146"/>
      <c r="M161" s="151"/>
      <c r="T161" s="152"/>
      <c r="AT161" s="147" t="s">
        <v>154</v>
      </c>
      <c r="AU161" s="147" t="s">
        <v>88</v>
      </c>
      <c r="AV161" s="12" t="s">
        <v>88</v>
      </c>
      <c r="AW161" s="12" t="s">
        <v>34</v>
      </c>
      <c r="AX161" s="12" t="s">
        <v>86</v>
      </c>
      <c r="AY161" s="147" t="s">
        <v>143</v>
      </c>
    </row>
    <row r="162" spans="2:65" s="1" customFormat="1" ht="37.9" customHeight="1">
      <c r="B162" s="29"/>
      <c r="C162" s="129" t="s">
        <v>217</v>
      </c>
      <c r="D162" s="129" t="s">
        <v>145</v>
      </c>
      <c r="E162" s="130" t="s">
        <v>239</v>
      </c>
      <c r="F162" s="131" t="s">
        <v>349</v>
      </c>
      <c r="G162" s="132" t="s">
        <v>148</v>
      </c>
      <c r="H162" s="133">
        <v>3</v>
      </c>
      <c r="I162" s="134"/>
      <c r="J162" s="135">
        <f>ROUND(I162*H162,2)</f>
        <v>0</v>
      </c>
      <c r="K162" s="131" t="s">
        <v>1</v>
      </c>
      <c r="L162" s="29"/>
      <c r="M162" s="136" t="s">
        <v>1</v>
      </c>
      <c r="N162" s="137" t="s">
        <v>43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150</v>
      </c>
      <c r="AT162" s="140" t="s">
        <v>145</v>
      </c>
      <c r="AU162" s="140" t="s">
        <v>88</v>
      </c>
      <c r="AY162" s="14" t="s">
        <v>143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4" t="s">
        <v>86</v>
      </c>
      <c r="BK162" s="141">
        <f>ROUND(I162*H162,2)</f>
        <v>0</v>
      </c>
      <c r="BL162" s="14" t="s">
        <v>150</v>
      </c>
      <c r="BM162" s="140" t="s">
        <v>449</v>
      </c>
    </row>
    <row r="163" spans="2:47" s="1" customFormat="1" ht="19.5">
      <c r="B163" s="29"/>
      <c r="D163" s="142" t="s">
        <v>152</v>
      </c>
      <c r="F163" s="143" t="s">
        <v>349</v>
      </c>
      <c r="I163" s="144"/>
      <c r="L163" s="29"/>
      <c r="M163" s="145"/>
      <c r="T163" s="53"/>
      <c r="AT163" s="14" t="s">
        <v>152</v>
      </c>
      <c r="AU163" s="14" t="s">
        <v>88</v>
      </c>
    </row>
    <row r="164" spans="2:51" s="12" customFormat="1" ht="11.25">
      <c r="B164" s="146"/>
      <c r="D164" s="142" t="s">
        <v>154</v>
      </c>
      <c r="E164" s="147" t="s">
        <v>1</v>
      </c>
      <c r="F164" s="148" t="s">
        <v>480</v>
      </c>
      <c r="H164" s="149">
        <v>3</v>
      </c>
      <c r="I164" s="150"/>
      <c r="L164" s="146"/>
      <c r="M164" s="151"/>
      <c r="T164" s="152"/>
      <c r="AT164" s="147" t="s">
        <v>154</v>
      </c>
      <c r="AU164" s="147" t="s">
        <v>88</v>
      </c>
      <c r="AV164" s="12" t="s">
        <v>88</v>
      </c>
      <c r="AW164" s="12" t="s">
        <v>34</v>
      </c>
      <c r="AX164" s="12" t="s">
        <v>86</v>
      </c>
      <c r="AY164" s="147" t="s">
        <v>143</v>
      </c>
    </row>
    <row r="165" spans="2:63" s="11" customFormat="1" ht="22.9" customHeight="1">
      <c r="B165" s="117"/>
      <c r="D165" s="118" t="s">
        <v>77</v>
      </c>
      <c r="E165" s="127" t="s">
        <v>169</v>
      </c>
      <c r="F165" s="127" t="s">
        <v>242</v>
      </c>
      <c r="I165" s="120"/>
      <c r="J165" s="128">
        <f>BK165</f>
        <v>0</v>
      </c>
      <c r="L165" s="117"/>
      <c r="M165" s="122"/>
      <c r="P165" s="123">
        <f>SUM(P166:P175)</f>
        <v>0</v>
      </c>
      <c r="R165" s="123">
        <f>SUM(R166:R175)</f>
        <v>6.75742824</v>
      </c>
      <c r="T165" s="124">
        <f>SUM(T166:T175)</f>
        <v>0</v>
      </c>
      <c r="AR165" s="118" t="s">
        <v>86</v>
      </c>
      <c r="AT165" s="125" t="s">
        <v>77</v>
      </c>
      <c r="AU165" s="125" t="s">
        <v>86</v>
      </c>
      <c r="AY165" s="118" t="s">
        <v>143</v>
      </c>
      <c r="BK165" s="126">
        <f>SUM(BK166:BK175)</f>
        <v>0</v>
      </c>
    </row>
    <row r="166" spans="2:65" s="1" customFormat="1" ht="21.75" customHeight="1">
      <c r="B166" s="29"/>
      <c r="C166" s="129" t="s">
        <v>223</v>
      </c>
      <c r="D166" s="129" t="s">
        <v>145</v>
      </c>
      <c r="E166" s="130" t="s">
        <v>244</v>
      </c>
      <c r="F166" s="131" t="s">
        <v>245</v>
      </c>
      <c r="G166" s="132" t="s">
        <v>172</v>
      </c>
      <c r="H166" s="133">
        <v>7.392</v>
      </c>
      <c r="I166" s="134"/>
      <c r="J166" s="135">
        <f>ROUND(I166*H166,2)</f>
        <v>0</v>
      </c>
      <c r="K166" s="131" t="s">
        <v>149</v>
      </c>
      <c r="L166" s="29"/>
      <c r="M166" s="136" t="s">
        <v>1</v>
      </c>
      <c r="N166" s="137" t="s">
        <v>43</v>
      </c>
      <c r="P166" s="138">
        <f>O166*H166</f>
        <v>0</v>
      </c>
      <c r="Q166" s="138">
        <v>0.69</v>
      </c>
      <c r="R166" s="138">
        <f>Q166*H166</f>
        <v>5.10048</v>
      </c>
      <c r="S166" s="138">
        <v>0</v>
      </c>
      <c r="T166" s="139">
        <f>S166*H166</f>
        <v>0</v>
      </c>
      <c r="AR166" s="140" t="s">
        <v>150</v>
      </c>
      <c r="AT166" s="140" t="s">
        <v>145</v>
      </c>
      <c r="AU166" s="140" t="s">
        <v>88</v>
      </c>
      <c r="AY166" s="14" t="s">
        <v>143</v>
      </c>
      <c r="BE166" s="141">
        <f>IF(N166="základní",J166,0)</f>
        <v>0</v>
      </c>
      <c r="BF166" s="141">
        <f>IF(N166="snížená",J166,0)</f>
        <v>0</v>
      </c>
      <c r="BG166" s="141">
        <f>IF(N166="zákl. přenesená",J166,0)</f>
        <v>0</v>
      </c>
      <c r="BH166" s="141">
        <f>IF(N166="sníž. přenesená",J166,0)</f>
        <v>0</v>
      </c>
      <c r="BI166" s="141">
        <f>IF(N166="nulová",J166,0)</f>
        <v>0</v>
      </c>
      <c r="BJ166" s="14" t="s">
        <v>86</v>
      </c>
      <c r="BK166" s="141">
        <f>ROUND(I166*H166,2)</f>
        <v>0</v>
      </c>
      <c r="BL166" s="14" t="s">
        <v>150</v>
      </c>
      <c r="BM166" s="140" t="s">
        <v>450</v>
      </c>
    </row>
    <row r="167" spans="2:47" s="1" customFormat="1" ht="19.5">
      <c r="B167" s="29"/>
      <c r="D167" s="142" t="s">
        <v>152</v>
      </c>
      <c r="F167" s="143" t="s">
        <v>247</v>
      </c>
      <c r="I167" s="144"/>
      <c r="L167" s="29"/>
      <c r="M167" s="145"/>
      <c r="T167" s="53"/>
      <c r="AT167" s="14" t="s">
        <v>152</v>
      </c>
      <c r="AU167" s="14" t="s">
        <v>88</v>
      </c>
    </row>
    <row r="168" spans="2:51" s="12" customFormat="1" ht="11.25">
      <c r="B168" s="146"/>
      <c r="D168" s="142" t="s">
        <v>154</v>
      </c>
      <c r="E168" s="147" t="s">
        <v>1</v>
      </c>
      <c r="F168" s="148" t="s">
        <v>481</v>
      </c>
      <c r="H168" s="149">
        <v>7.392</v>
      </c>
      <c r="I168" s="150"/>
      <c r="L168" s="146"/>
      <c r="M168" s="151"/>
      <c r="T168" s="152"/>
      <c r="AT168" s="147" t="s">
        <v>154</v>
      </c>
      <c r="AU168" s="147" t="s">
        <v>88</v>
      </c>
      <c r="AV168" s="12" t="s">
        <v>88</v>
      </c>
      <c r="AW168" s="12" t="s">
        <v>34</v>
      </c>
      <c r="AX168" s="12" t="s">
        <v>86</v>
      </c>
      <c r="AY168" s="147" t="s">
        <v>143</v>
      </c>
    </row>
    <row r="169" spans="2:65" s="1" customFormat="1" ht="24.2" customHeight="1">
      <c r="B169" s="29"/>
      <c r="C169" s="129" t="s">
        <v>8</v>
      </c>
      <c r="D169" s="129" t="s">
        <v>145</v>
      </c>
      <c r="E169" s="130" t="s">
        <v>250</v>
      </c>
      <c r="F169" s="131" t="s">
        <v>251</v>
      </c>
      <c r="G169" s="132" t="s">
        <v>172</v>
      </c>
      <c r="H169" s="133">
        <v>7.392</v>
      </c>
      <c r="I169" s="134"/>
      <c r="J169" s="135">
        <f>ROUND(I169*H169,2)</f>
        <v>0</v>
      </c>
      <c r="K169" s="131" t="s">
        <v>149</v>
      </c>
      <c r="L169" s="29"/>
      <c r="M169" s="136" t="s">
        <v>1</v>
      </c>
      <c r="N169" s="137" t="s">
        <v>43</v>
      </c>
      <c r="P169" s="138">
        <f>O169*H169</f>
        <v>0</v>
      </c>
      <c r="Q169" s="138">
        <v>0.08922</v>
      </c>
      <c r="R169" s="138">
        <f>Q169*H169</f>
        <v>0.65951424</v>
      </c>
      <c r="S169" s="138">
        <v>0</v>
      </c>
      <c r="T169" s="139">
        <f>S169*H169</f>
        <v>0</v>
      </c>
      <c r="AR169" s="140" t="s">
        <v>150</v>
      </c>
      <c r="AT169" s="140" t="s">
        <v>145</v>
      </c>
      <c r="AU169" s="140" t="s">
        <v>88</v>
      </c>
      <c r="AY169" s="14" t="s">
        <v>143</v>
      </c>
      <c r="BE169" s="141">
        <f>IF(N169="základní",J169,0)</f>
        <v>0</v>
      </c>
      <c r="BF169" s="141">
        <f>IF(N169="snížená",J169,0)</f>
        <v>0</v>
      </c>
      <c r="BG169" s="141">
        <f>IF(N169="zákl. přenesená",J169,0)</f>
        <v>0</v>
      </c>
      <c r="BH169" s="141">
        <f>IF(N169="sníž. přenesená",J169,0)</f>
        <v>0</v>
      </c>
      <c r="BI169" s="141">
        <f>IF(N169="nulová",J169,0)</f>
        <v>0</v>
      </c>
      <c r="BJ169" s="14" t="s">
        <v>86</v>
      </c>
      <c r="BK169" s="141">
        <f>ROUND(I169*H169,2)</f>
        <v>0</v>
      </c>
      <c r="BL169" s="14" t="s">
        <v>150</v>
      </c>
      <c r="BM169" s="140" t="s">
        <v>452</v>
      </c>
    </row>
    <row r="170" spans="2:47" s="1" customFormat="1" ht="48.75">
      <c r="B170" s="29"/>
      <c r="D170" s="142" t="s">
        <v>152</v>
      </c>
      <c r="F170" s="143" t="s">
        <v>253</v>
      </c>
      <c r="I170" s="144"/>
      <c r="L170" s="29"/>
      <c r="M170" s="145"/>
      <c r="T170" s="53"/>
      <c r="AT170" s="14" t="s">
        <v>152</v>
      </c>
      <c r="AU170" s="14" t="s">
        <v>88</v>
      </c>
    </row>
    <row r="171" spans="2:51" s="12" customFormat="1" ht="11.25">
      <c r="B171" s="146"/>
      <c r="D171" s="142" t="s">
        <v>154</v>
      </c>
      <c r="E171" s="147" t="s">
        <v>1</v>
      </c>
      <c r="F171" s="148" t="s">
        <v>481</v>
      </c>
      <c r="H171" s="149">
        <v>7.392</v>
      </c>
      <c r="I171" s="150"/>
      <c r="L171" s="146"/>
      <c r="M171" s="151"/>
      <c r="T171" s="152"/>
      <c r="AT171" s="147" t="s">
        <v>154</v>
      </c>
      <c r="AU171" s="147" t="s">
        <v>88</v>
      </c>
      <c r="AV171" s="12" t="s">
        <v>88</v>
      </c>
      <c r="AW171" s="12" t="s">
        <v>34</v>
      </c>
      <c r="AX171" s="12" t="s">
        <v>86</v>
      </c>
      <c r="AY171" s="147" t="s">
        <v>143</v>
      </c>
    </row>
    <row r="172" spans="2:65" s="1" customFormat="1" ht="21.75" customHeight="1">
      <c r="B172" s="29"/>
      <c r="C172" s="153" t="s">
        <v>234</v>
      </c>
      <c r="D172" s="153" t="s">
        <v>228</v>
      </c>
      <c r="E172" s="154" t="s">
        <v>254</v>
      </c>
      <c r="F172" s="155" t="s">
        <v>255</v>
      </c>
      <c r="G172" s="156" t="s">
        <v>172</v>
      </c>
      <c r="H172" s="157">
        <v>7.614</v>
      </c>
      <c r="I172" s="158"/>
      <c r="J172" s="159">
        <f>ROUND(I172*H172,2)</f>
        <v>0</v>
      </c>
      <c r="K172" s="155" t="s">
        <v>149</v>
      </c>
      <c r="L172" s="160"/>
      <c r="M172" s="161" t="s">
        <v>1</v>
      </c>
      <c r="N172" s="162" t="s">
        <v>43</v>
      </c>
      <c r="P172" s="138">
        <f>O172*H172</f>
        <v>0</v>
      </c>
      <c r="Q172" s="138">
        <v>0.131</v>
      </c>
      <c r="R172" s="138">
        <f>Q172*H172</f>
        <v>0.997434</v>
      </c>
      <c r="S172" s="138">
        <v>0</v>
      </c>
      <c r="T172" s="139">
        <f>S172*H172</f>
        <v>0</v>
      </c>
      <c r="AR172" s="140" t="s">
        <v>189</v>
      </c>
      <c r="AT172" s="140" t="s">
        <v>228</v>
      </c>
      <c r="AU172" s="140" t="s">
        <v>88</v>
      </c>
      <c r="AY172" s="14" t="s">
        <v>143</v>
      </c>
      <c r="BE172" s="141">
        <f>IF(N172="základní",J172,0)</f>
        <v>0</v>
      </c>
      <c r="BF172" s="141">
        <f>IF(N172="snížená",J172,0)</f>
        <v>0</v>
      </c>
      <c r="BG172" s="141">
        <f>IF(N172="zákl. přenesená",J172,0)</f>
        <v>0</v>
      </c>
      <c r="BH172" s="141">
        <f>IF(N172="sníž. přenesená",J172,0)</f>
        <v>0</v>
      </c>
      <c r="BI172" s="141">
        <f>IF(N172="nulová",J172,0)</f>
        <v>0</v>
      </c>
      <c r="BJ172" s="14" t="s">
        <v>86</v>
      </c>
      <c r="BK172" s="141">
        <f>ROUND(I172*H172,2)</f>
        <v>0</v>
      </c>
      <c r="BL172" s="14" t="s">
        <v>150</v>
      </c>
      <c r="BM172" s="140" t="s">
        <v>453</v>
      </c>
    </row>
    <row r="173" spans="2:47" s="1" customFormat="1" ht="11.25">
      <c r="B173" s="29"/>
      <c r="D173" s="142" t="s">
        <v>152</v>
      </c>
      <c r="F173" s="143" t="s">
        <v>255</v>
      </c>
      <c r="I173" s="144"/>
      <c r="L173" s="29"/>
      <c r="M173" s="145"/>
      <c r="T173" s="53"/>
      <c r="AT173" s="14" t="s">
        <v>152</v>
      </c>
      <c r="AU173" s="14" t="s">
        <v>88</v>
      </c>
    </row>
    <row r="174" spans="2:51" s="12" customFormat="1" ht="11.25">
      <c r="B174" s="146"/>
      <c r="D174" s="142" t="s">
        <v>154</v>
      </c>
      <c r="E174" s="147" t="s">
        <v>1</v>
      </c>
      <c r="F174" s="148" t="s">
        <v>481</v>
      </c>
      <c r="H174" s="149">
        <v>7.392</v>
      </c>
      <c r="I174" s="150"/>
      <c r="L174" s="146"/>
      <c r="M174" s="151"/>
      <c r="T174" s="152"/>
      <c r="AT174" s="147" t="s">
        <v>154</v>
      </c>
      <c r="AU174" s="147" t="s">
        <v>88</v>
      </c>
      <c r="AV174" s="12" t="s">
        <v>88</v>
      </c>
      <c r="AW174" s="12" t="s">
        <v>34</v>
      </c>
      <c r="AX174" s="12" t="s">
        <v>86</v>
      </c>
      <c r="AY174" s="147" t="s">
        <v>143</v>
      </c>
    </row>
    <row r="175" spans="2:51" s="12" customFormat="1" ht="11.25">
      <c r="B175" s="146"/>
      <c r="D175" s="142" t="s">
        <v>154</v>
      </c>
      <c r="F175" s="148" t="s">
        <v>482</v>
      </c>
      <c r="H175" s="149">
        <v>7.614</v>
      </c>
      <c r="I175" s="150"/>
      <c r="L175" s="146"/>
      <c r="M175" s="151"/>
      <c r="T175" s="152"/>
      <c r="AT175" s="147" t="s">
        <v>154</v>
      </c>
      <c r="AU175" s="147" t="s">
        <v>88</v>
      </c>
      <c r="AV175" s="12" t="s">
        <v>88</v>
      </c>
      <c r="AW175" s="12" t="s">
        <v>4</v>
      </c>
      <c r="AX175" s="12" t="s">
        <v>86</v>
      </c>
      <c r="AY175" s="147" t="s">
        <v>143</v>
      </c>
    </row>
    <row r="176" spans="2:63" s="11" customFormat="1" ht="22.9" customHeight="1">
      <c r="B176" s="117"/>
      <c r="D176" s="118" t="s">
        <v>77</v>
      </c>
      <c r="E176" s="127" t="s">
        <v>194</v>
      </c>
      <c r="F176" s="127" t="s">
        <v>258</v>
      </c>
      <c r="I176" s="120"/>
      <c r="J176" s="128">
        <f>BK176</f>
        <v>0</v>
      </c>
      <c r="L176" s="117"/>
      <c r="M176" s="122"/>
      <c r="P176" s="123">
        <f>SUM(P177:P195)</f>
        <v>0</v>
      </c>
      <c r="R176" s="123">
        <f>SUM(R177:R195)</f>
        <v>8.951723999999999</v>
      </c>
      <c r="T176" s="124">
        <f>SUM(T177:T195)</f>
        <v>7.3099430000000005</v>
      </c>
      <c r="AR176" s="118" t="s">
        <v>86</v>
      </c>
      <c r="AT176" s="125" t="s">
        <v>77</v>
      </c>
      <c r="AU176" s="125" t="s">
        <v>86</v>
      </c>
      <c r="AY176" s="118" t="s">
        <v>143</v>
      </c>
      <c r="BK176" s="126">
        <f>SUM(BK177:BK195)</f>
        <v>0</v>
      </c>
    </row>
    <row r="177" spans="2:65" s="1" customFormat="1" ht="33" customHeight="1">
      <c r="B177" s="29"/>
      <c r="C177" s="129" t="s">
        <v>238</v>
      </c>
      <c r="D177" s="129" t="s">
        <v>145</v>
      </c>
      <c r="E177" s="130" t="s">
        <v>259</v>
      </c>
      <c r="F177" s="131" t="s">
        <v>260</v>
      </c>
      <c r="G177" s="132" t="s">
        <v>261</v>
      </c>
      <c r="H177" s="133">
        <v>8.7</v>
      </c>
      <c r="I177" s="134"/>
      <c r="J177" s="135">
        <f>ROUND(I177*H177,2)</f>
        <v>0</v>
      </c>
      <c r="K177" s="131" t="s">
        <v>149</v>
      </c>
      <c r="L177" s="29"/>
      <c r="M177" s="136" t="s">
        <v>1</v>
      </c>
      <c r="N177" s="137" t="s">
        <v>43</v>
      </c>
      <c r="P177" s="138">
        <f>O177*H177</f>
        <v>0</v>
      </c>
      <c r="Q177" s="138">
        <v>0.1295</v>
      </c>
      <c r="R177" s="138">
        <f>Q177*H177</f>
        <v>1.12665</v>
      </c>
      <c r="S177" s="138">
        <v>0</v>
      </c>
      <c r="T177" s="139">
        <f>S177*H177</f>
        <v>0</v>
      </c>
      <c r="AR177" s="140" t="s">
        <v>150</v>
      </c>
      <c r="AT177" s="140" t="s">
        <v>145</v>
      </c>
      <c r="AU177" s="140" t="s">
        <v>88</v>
      </c>
      <c r="AY177" s="14" t="s">
        <v>143</v>
      </c>
      <c r="BE177" s="141">
        <f>IF(N177="základní",J177,0)</f>
        <v>0</v>
      </c>
      <c r="BF177" s="141">
        <f>IF(N177="snížená",J177,0)</f>
        <v>0</v>
      </c>
      <c r="BG177" s="141">
        <f>IF(N177="zákl. přenesená",J177,0)</f>
        <v>0</v>
      </c>
      <c r="BH177" s="141">
        <f>IF(N177="sníž. přenesená",J177,0)</f>
        <v>0</v>
      </c>
      <c r="BI177" s="141">
        <f>IF(N177="nulová",J177,0)</f>
        <v>0</v>
      </c>
      <c r="BJ177" s="14" t="s">
        <v>86</v>
      </c>
      <c r="BK177" s="141">
        <f>ROUND(I177*H177,2)</f>
        <v>0</v>
      </c>
      <c r="BL177" s="14" t="s">
        <v>150</v>
      </c>
      <c r="BM177" s="140" t="s">
        <v>455</v>
      </c>
    </row>
    <row r="178" spans="2:47" s="1" customFormat="1" ht="29.25">
      <c r="B178" s="29"/>
      <c r="D178" s="142" t="s">
        <v>152</v>
      </c>
      <c r="F178" s="143" t="s">
        <v>263</v>
      </c>
      <c r="I178" s="144"/>
      <c r="L178" s="29"/>
      <c r="M178" s="145"/>
      <c r="T178" s="53"/>
      <c r="AT178" s="14" t="s">
        <v>152</v>
      </c>
      <c r="AU178" s="14" t="s">
        <v>88</v>
      </c>
    </row>
    <row r="179" spans="2:51" s="12" customFormat="1" ht="11.25">
      <c r="B179" s="146"/>
      <c r="D179" s="142" t="s">
        <v>154</v>
      </c>
      <c r="E179" s="147" t="s">
        <v>1</v>
      </c>
      <c r="F179" s="148" t="s">
        <v>483</v>
      </c>
      <c r="H179" s="149">
        <v>8.7</v>
      </c>
      <c r="I179" s="150"/>
      <c r="L179" s="146"/>
      <c r="M179" s="151"/>
      <c r="T179" s="152"/>
      <c r="AT179" s="147" t="s">
        <v>154</v>
      </c>
      <c r="AU179" s="147" t="s">
        <v>88</v>
      </c>
      <c r="AV179" s="12" t="s">
        <v>88</v>
      </c>
      <c r="AW179" s="12" t="s">
        <v>34</v>
      </c>
      <c r="AX179" s="12" t="s">
        <v>86</v>
      </c>
      <c r="AY179" s="147" t="s">
        <v>143</v>
      </c>
    </row>
    <row r="180" spans="2:65" s="1" customFormat="1" ht="16.5" customHeight="1">
      <c r="B180" s="29"/>
      <c r="C180" s="153" t="s">
        <v>243</v>
      </c>
      <c r="D180" s="153" t="s">
        <v>228</v>
      </c>
      <c r="E180" s="154" t="s">
        <v>266</v>
      </c>
      <c r="F180" s="155" t="s">
        <v>267</v>
      </c>
      <c r="G180" s="156" t="s">
        <v>261</v>
      </c>
      <c r="H180" s="157">
        <v>8.874</v>
      </c>
      <c r="I180" s="158"/>
      <c r="J180" s="159">
        <f>ROUND(I180*H180,2)</f>
        <v>0</v>
      </c>
      <c r="K180" s="155" t="s">
        <v>149</v>
      </c>
      <c r="L180" s="160"/>
      <c r="M180" s="161" t="s">
        <v>1</v>
      </c>
      <c r="N180" s="162" t="s">
        <v>43</v>
      </c>
      <c r="P180" s="138">
        <f>O180*H180</f>
        <v>0</v>
      </c>
      <c r="Q180" s="138">
        <v>0.036</v>
      </c>
      <c r="R180" s="138">
        <f>Q180*H180</f>
        <v>0.31946399999999997</v>
      </c>
      <c r="S180" s="138">
        <v>0</v>
      </c>
      <c r="T180" s="139">
        <f>S180*H180</f>
        <v>0</v>
      </c>
      <c r="AR180" s="140" t="s">
        <v>268</v>
      </c>
      <c r="AT180" s="140" t="s">
        <v>228</v>
      </c>
      <c r="AU180" s="140" t="s">
        <v>88</v>
      </c>
      <c r="AY180" s="14" t="s">
        <v>143</v>
      </c>
      <c r="BE180" s="141">
        <f>IF(N180="základní",J180,0)</f>
        <v>0</v>
      </c>
      <c r="BF180" s="141">
        <f>IF(N180="snížená",J180,0)</f>
        <v>0</v>
      </c>
      <c r="BG180" s="141">
        <f>IF(N180="zákl. přenesená",J180,0)</f>
        <v>0</v>
      </c>
      <c r="BH180" s="141">
        <f>IF(N180="sníž. přenesená",J180,0)</f>
        <v>0</v>
      </c>
      <c r="BI180" s="141">
        <f>IF(N180="nulová",J180,0)</f>
        <v>0</v>
      </c>
      <c r="BJ180" s="14" t="s">
        <v>86</v>
      </c>
      <c r="BK180" s="141">
        <f>ROUND(I180*H180,2)</f>
        <v>0</v>
      </c>
      <c r="BL180" s="14" t="s">
        <v>268</v>
      </c>
      <c r="BM180" s="140" t="s">
        <v>457</v>
      </c>
    </row>
    <row r="181" spans="2:47" s="1" customFormat="1" ht="11.25">
      <c r="B181" s="29"/>
      <c r="D181" s="142" t="s">
        <v>152</v>
      </c>
      <c r="F181" s="143" t="s">
        <v>267</v>
      </c>
      <c r="I181" s="144"/>
      <c r="L181" s="29"/>
      <c r="M181" s="145"/>
      <c r="T181" s="53"/>
      <c r="AT181" s="14" t="s">
        <v>152</v>
      </c>
      <c r="AU181" s="14" t="s">
        <v>88</v>
      </c>
    </row>
    <row r="182" spans="2:51" s="12" customFormat="1" ht="11.25">
      <c r="B182" s="146"/>
      <c r="D182" s="142" t="s">
        <v>154</v>
      </c>
      <c r="E182" s="147" t="s">
        <v>1</v>
      </c>
      <c r="F182" s="148" t="s">
        <v>483</v>
      </c>
      <c r="H182" s="149">
        <v>8.7</v>
      </c>
      <c r="I182" s="150"/>
      <c r="L182" s="146"/>
      <c r="M182" s="151"/>
      <c r="T182" s="152"/>
      <c r="AT182" s="147" t="s">
        <v>154</v>
      </c>
      <c r="AU182" s="147" t="s">
        <v>88</v>
      </c>
      <c r="AV182" s="12" t="s">
        <v>88</v>
      </c>
      <c r="AW182" s="12" t="s">
        <v>34</v>
      </c>
      <c r="AX182" s="12" t="s">
        <v>86</v>
      </c>
      <c r="AY182" s="147" t="s">
        <v>143</v>
      </c>
    </row>
    <row r="183" spans="2:51" s="12" customFormat="1" ht="11.25">
      <c r="B183" s="146"/>
      <c r="D183" s="142" t="s">
        <v>154</v>
      </c>
      <c r="F183" s="148" t="s">
        <v>484</v>
      </c>
      <c r="H183" s="149">
        <v>8.874</v>
      </c>
      <c r="I183" s="150"/>
      <c r="L183" s="146"/>
      <c r="M183" s="151"/>
      <c r="T183" s="152"/>
      <c r="AT183" s="147" t="s">
        <v>154</v>
      </c>
      <c r="AU183" s="147" t="s">
        <v>88</v>
      </c>
      <c r="AV183" s="12" t="s">
        <v>88</v>
      </c>
      <c r="AW183" s="12" t="s">
        <v>4</v>
      </c>
      <c r="AX183" s="12" t="s">
        <v>86</v>
      </c>
      <c r="AY183" s="147" t="s">
        <v>143</v>
      </c>
    </row>
    <row r="184" spans="2:65" s="1" customFormat="1" ht="24.2" customHeight="1">
      <c r="B184" s="29"/>
      <c r="C184" s="129" t="s">
        <v>249</v>
      </c>
      <c r="D184" s="129" t="s">
        <v>145</v>
      </c>
      <c r="E184" s="130" t="s">
        <v>272</v>
      </c>
      <c r="F184" s="131" t="s">
        <v>273</v>
      </c>
      <c r="G184" s="132" t="s">
        <v>179</v>
      </c>
      <c r="H184" s="133">
        <v>3</v>
      </c>
      <c r="I184" s="134"/>
      <c r="J184" s="135">
        <f>ROUND(I184*H184,2)</f>
        <v>0</v>
      </c>
      <c r="K184" s="131" t="s">
        <v>149</v>
      </c>
      <c r="L184" s="29"/>
      <c r="M184" s="136" t="s">
        <v>1</v>
      </c>
      <c r="N184" s="137" t="s">
        <v>43</v>
      </c>
      <c r="P184" s="138">
        <f>O184*H184</f>
        <v>0</v>
      </c>
      <c r="Q184" s="138">
        <v>2.50187</v>
      </c>
      <c r="R184" s="138">
        <f>Q184*H184</f>
        <v>7.505609999999999</v>
      </c>
      <c r="S184" s="138">
        <v>0</v>
      </c>
      <c r="T184" s="139">
        <f>S184*H184</f>
        <v>0</v>
      </c>
      <c r="AR184" s="140" t="s">
        <v>150</v>
      </c>
      <c r="AT184" s="140" t="s">
        <v>145</v>
      </c>
      <c r="AU184" s="140" t="s">
        <v>88</v>
      </c>
      <c r="AY184" s="14" t="s">
        <v>143</v>
      </c>
      <c r="BE184" s="141">
        <f>IF(N184="základní",J184,0)</f>
        <v>0</v>
      </c>
      <c r="BF184" s="141">
        <f>IF(N184="snížená",J184,0)</f>
        <v>0</v>
      </c>
      <c r="BG184" s="141">
        <f>IF(N184="zákl. přenesená",J184,0)</f>
        <v>0</v>
      </c>
      <c r="BH184" s="141">
        <f>IF(N184="sníž. přenesená",J184,0)</f>
        <v>0</v>
      </c>
      <c r="BI184" s="141">
        <f>IF(N184="nulová",J184,0)</f>
        <v>0</v>
      </c>
      <c r="BJ184" s="14" t="s">
        <v>86</v>
      </c>
      <c r="BK184" s="141">
        <f>ROUND(I184*H184,2)</f>
        <v>0</v>
      </c>
      <c r="BL184" s="14" t="s">
        <v>150</v>
      </c>
      <c r="BM184" s="140" t="s">
        <v>459</v>
      </c>
    </row>
    <row r="185" spans="2:47" s="1" customFormat="1" ht="19.5">
      <c r="B185" s="29"/>
      <c r="D185" s="142" t="s">
        <v>152</v>
      </c>
      <c r="F185" s="143" t="s">
        <v>275</v>
      </c>
      <c r="I185" s="144"/>
      <c r="L185" s="29"/>
      <c r="M185" s="145"/>
      <c r="T185" s="53"/>
      <c r="AT185" s="14" t="s">
        <v>152</v>
      </c>
      <c r="AU185" s="14" t="s">
        <v>88</v>
      </c>
    </row>
    <row r="186" spans="2:51" s="12" customFormat="1" ht="11.25">
      <c r="B186" s="146"/>
      <c r="D186" s="142" t="s">
        <v>154</v>
      </c>
      <c r="E186" s="147" t="s">
        <v>1</v>
      </c>
      <c r="F186" s="148" t="s">
        <v>480</v>
      </c>
      <c r="H186" s="149">
        <v>3</v>
      </c>
      <c r="I186" s="150"/>
      <c r="L186" s="146"/>
      <c r="M186" s="151"/>
      <c r="T186" s="152"/>
      <c r="AT186" s="147" t="s">
        <v>154</v>
      </c>
      <c r="AU186" s="147" t="s">
        <v>88</v>
      </c>
      <c r="AV186" s="12" t="s">
        <v>88</v>
      </c>
      <c r="AW186" s="12" t="s">
        <v>34</v>
      </c>
      <c r="AX186" s="12" t="s">
        <v>86</v>
      </c>
      <c r="AY186" s="147" t="s">
        <v>143</v>
      </c>
    </row>
    <row r="187" spans="2:65" s="1" customFormat="1" ht="24.2" customHeight="1">
      <c r="B187" s="29"/>
      <c r="C187" s="129" t="s">
        <v>159</v>
      </c>
      <c r="D187" s="129" t="s">
        <v>145</v>
      </c>
      <c r="E187" s="130" t="s">
        <v>385</v>
      </c>
      <c r="F187" s="131" t="s">
        <v>386</v>
      </c>
      <c r="G187" s="132" t="s">
        <v>179</v>
      </c>
      <c r="H187" s="133">
        <v>2.25</v>
      </c>
      <c r="I187" s="134"/>
      <c r="J187" s="135">
        <f>ROUND(I187*H187,2)</f>
        <v>0</v>
      </c>
      <c r="K187" s="131" t="s">
        <v>149</v>
      </c>
      <c r="L187" s="29"/>
      <c r="M187" s="136" t="s">
        <v>1</v>
      </c>
      <c r="N187" s="137" t="s">
        <v>43</v>
      </c>
      <c r="P187" s="138">
        <f>O187*H187</f>
        <v>0</v>
      </c>
      <c r="Q187" s="138">
        <v>0</v>
      </c>
      <c r="R187" s="138">
        <f>Q187*H187</f>
        <v>0</v>
      </c>
      <c r="S187" s="138">
        <v>2.2</v>
      </c>
      <c r="T187" s="139">
        <f>S187*H187</f>
        <v>4.95</v>
      </c>
      <c r="AR187" s="140" t="s">
        <v>150</v>
      </c>
      <c r="AT187" s="140" t="s">
        <v>145</v>
      </c>
      <c r="AU187" s="140" t="s">
        <v>88</v>
      </c>
      <c r="AY187" s="14" t="s">
        <v>143</v>
      </c>
      <c r="BE187" s="141">
        <f>IF(N187="základní",J187,0)</f>
        <v>0</v>
      </c>
      <c r="BF187" s="141">
        <f>IF(N187="snížená",J187,0)</f>
        <v>0</v>
      </c>
      <c r="BG187" s="141">
        <f>IF(N187="zákl. přenesená",J187,0)</f>
        <v>0</v>
      </c>
      <c r="BH187" s="141">
        <f>IF(N187="sníž. přenesená",J187,0)</f>
        <v>0</v>
      </c>
      <c r="BI187" s="141">
        <f>IF(N187="nulová",J187,0)</f>
        <v>0</v>
      </c>
      <c r="BJ187" s="14" t="s">
        <v>86</v>
      </c>
      <c r="BK187" s="141">
        <f>ROUND(I187*H187,2)</f>
        <v>0</v>
      </c>
      <c r="BL187" s="14" t="s">
        <v>150</v>
      </c>
      <c r="BM187" s="140" t="s">
        <v>460</v>
      </c>
    </row>
    <row r="188" spans="2:47" s="1" customFormat="1" ht="11.25">
      <c r="B188" s="29"/>
      <c r="D188" s="142" t="s">
        <v>152</v>
      </c>
      <c r="F188" s="143" t="s">
        <v>388</v>
      </c>
      <c r="I188" s="144"/>
      <c r="L188" s="29"/>
      <c r="M188" s="145"/>
      <c r="T188" s="53"/>
      <c r="AT188" s="14" t="s">
        <v>152</v>
      </c>
      <c r="AU188" s="14" t="s">
        <v>88</v>
      </c>
    </row>
    <row r="189" spans="2:51" s="12" customFormat="1" ht="11.25">
      <c r="B189" s="146"/>
      <c r="D189" s="142" t="s">
        <v>154</v>
      </c>
      <c r="E189" s="147" t="s">
        <v>1</v>
      </c>
      <c r="F189" s="148" t="s">
        <v>485</v>
      </c>
      <c r="H189" s="149">
        <v>2.25</v>
      </c>
      <c r="I189" s="150"/>
      <c r="L189" s="146"/>
      <c r="M189" s="151"/>
      <c r="T189" s="152"/>
      <c r="AT189" s="147" t="s">
        <v>154</v>
      </c>
      <c r="AU189" s="147" t="s">
        <v>88</v>
      </c>
      <c r="AV189" s="12" t="s">
        <v>88</v>
      </c>
      <c r="AW189" s="12" t="s">
        <v>34</v>
      </c>
      <c r="AX189" s="12" t="s">
        <v>86</v>
      </c>
      <c r="AY189" s="147" t="s">
        <v>143</v>
      </c>
    </row>
    <row r="190" spans="2:65" s="1" customFormat="1" ht="33" customHeight="1">
      <c r="B190" s="29"/>
      <c r="C190" s="129" t="s">
        <v>7</v>
      </c>
      <c r="D190" s="129" t="s">
        <v>145</v>
      </c>
      <c r="E190" s="130" t="s">
        <v>389</v>
      </c>
      <c r="F190" s="131" t="s">
        <v>390</v>
      </c>
      <c r="G190" s="132" t="s">
        <v>213</v>
      </c>
      <c r="H190" s="133">
        <v>0.563</v>
      </c>
      <c r="I190" s="134"/>
      <c r="J190" s="135">
        <f>ROUND(I190*H190,2)</f>
        <v>0</v>
      </c>
      <c r="K190" s="131" t="s">
        <v>149</v>
      </c>
      <c r="L190" s="29"/>
      <c r="M190" s="136" t="s">
        <v>1</v>
      </c>
      <c r="N190" s="137" t="s">
        <v>43</v>
      </c>
      <c r="P190" s="138">
        <f>O190*H190</f>
        <v>0</v>
      </c>
      <c r="Q190" s="138">
        <v>0</v>
      </c>
      <c r="R190" s="138">
        <f>Q190*H190</f>
        <v>0</v>
      </c>
      <c r="S190" s="138">
        <v>1.261</v>
      </c>
      <c r="T190" s="139">
        <f>S190*H190</f>
        <v>0.7099429999999999</v>
      </c>
      <c r="AR190" s="140" t="s">
        <v>150</v>
      </c>
      <c r="AT190" s="140" t="s">
        <v>145</v>
      </c>
      <c r="AU190" s="140" t="s">
        <v>88</v>
      </c>
      <c r="AY190" s="14" t="s">
        <v>143</v>
      </c>
      <c r="BE190" s="141">
        <f>IF(N190="základní",J190,0)</f>
        <v>0</v>
      </c>
      <c r="BF190" s="141">
        <f>IF(N190="snížená",J190,0)</f>
        <v>0</v>
      </c>
      <c r="BG190" s="141">
        <f>IF(N190="zákl. přenesená",J190,0)</f>
        <v>0</v>
      </c>
      <c r="BH190" s="141">
        <f>IF(N190="sníž. přenesená",J190,0)</f>
        <v>0</v>
      </c>
      <c r="BI190" s="141">
        <f>IF(N190="nulová",J190,0)</f>
        <v>0</v>
      </c>
      <c r="BJ190" s="14" t="s">
        <v>86</v>
      </c>
      <c r="BK190" s="141">
        <f>ROUND(I190*H190,2)</f>
        <v>0</v>
      </c>
      <c r="BL190" s="14" t="s">
        <v>150</v>
      </c>
      <c r="BM190" s="140" t="s">
        <v>462</v>
      </c>
    </row>
    <row r="191" spans="2:47" s="1" customFormat="1" ht="29.25">
      <c r="B191" s="29"/>
      <c r="D191" s="142" t="s">
        <v>152</v>
      </c>
      <c r="F191" s="143" t="s">
        <v>392</v>
      </c>
      <c r="I191" s="144"/>
      <c r="L191" s="29"/>
      <c r="M191" s="145"/>
      <c r="T191" s="53"/>
      <c r="AT191" s="14" t="s">
        <v>152</v>
      </c>
      <c r="AU191" s="14" t="s">
        <v>88</v>
      </c>
    </row>
    <row r="192" spans="2:51" s="12" customFormat="1" ht="11.25">
      <c r="B192" s="146"/>
      <c r="D192" s="142" t="s">
        <v>154</v>
      </c>
      <c r="E192" s="147" t="s">
        <v>1</v>
      </c>
      <c r="F192" s="148" t="s">
        <v>486</v>
      </c>
      <c r="H192" s="149">
        <v>0.563</v>
      </c>
      <c r="I192" s="150"/>
      <c r="L192" s="146"/>
      <c r="M192" s="151"/>
      <c r="T192" s="152"/>
      <c r="AT192" s="147" t="s">
        <v>154</v>
      </c>
      <c r="AU192" s="147" t="s">
        <v>88</v>
      </c>
      <c r="AV192" s="12" t="s">
        <v>88</v>
      </c>
      <c r="AW192" s="12" t="s">
        <v>34</v>
      </c>
      <c r="AX192" s="12" t="s">
        <v>86</v>
      </c>
      <c r="AY192" s="147" t="s">
        <v>143</v>
      </c>
    </row>
    <row r="193" spans="2:65" s="1" customFormat="1" ht="37.9" customHeight="1">
      <c r="B193" s="29"/>
      <c r="C193" s="129" t="s">
        <v>265</v>
      </c>
      <c r="D193" s="129" t="s">
        <v>145</v>
      </c>
      <c r="E193" s="130" t="s">
        <v>394</v>
      </c>
      <c r="F193" s="131" t="s">
        <v>395</v>
      </c>
      <c r="G193" s="132" t="s">
        <v>179</v>
      </c>
      <c r="H193" s="133">
        <v>0.75</v>
      </c>
      <c r="I193" s="134"/>
      <c r="J193" s="135">
        <f>ROUND(I193*H193,2)</f>
        <v>0</v>
      </c>
      <c r="K193" s="131" t="s">
        <v>149</v>
      </c>
      <c r="L193" s="29"/>
      <c r="M193" s="136" t="s">
        <v>1</v>
      </c>
      <c r="N193" s="137" t="s">
        <v>43</v>
      </c>
      <c r="P193" s="138">
        <f>O193*H193</f>
        <v>0</v>
      </c>
      <c r="Q193" s="138">
        <v>0</v>
      </c>
      <c r="R193" s="138">
        <f>Q193*H193</f>
        <v>0</v>
      </c>
      <c r="S193" s="138">
        <v>2.2</v>
      </c>
      <c r="T193" s="139">
        <f>S193*H193</f>
        <v>1.6500000000000001</v>
      </c>
      <c r="AR193" s="140" t="s">
        <v>150</v>
      </c>
      <c r="AT193" s="140" t="s">
        <v>145</v>
      </c>
      <c r="AU193" s="140" t="s">
        <v>88</v>
      </c>
      <c r="AY193" s="14" t="s">
        <v>143</v>
      </c>
      <c r="BE193" s="141">
        <f>IF(N193="základní",J193,0)</f>
        <v>0</v>
      </c>
      <c r="BF193" s="141">
        <f>IF(N193="snížená",J193,0)</f>
        <v>0</v>
      </c>
      <c r="BG193" s="141">
        <f>IF(N193="zákl. přenesená",J193,0)</f>
        <v>0</v>
      </c>
      <c r="BH193" s="141">
        <f>IF(N193="sníž. přenesená",J193,0)</f>
        <v>0</v>
      </c>
      <c r="BI193" s="141">
        <f>IF(N193="nulová",J193,0)</f>
        <v>0</v>
      </c>
      <c r="BJ193" s="14" t="s">
        <v>86</v>
      </c>
      <c r="BK193" s="141">
        <f>ROUND(I193*H193,2)</f>
        <v>0</v>
      </c>
      <c r="BL193" s="14" t="s">
        <v>150</v>
      </c>
      <c r="BM193" s="140" t="s">
        <v>464</v>
      </c>
    </row>
    <row r="194" spans="2:47" s="1" customFormat="1" ht="19.5">
      <c r="B194" s="29"/>
      <c r="D194" s="142" t="s">
        <v>152</v>
      </c>
      <c r="F194" s="143" t="s">
        <v>397</v>
      </c>
      <c r="I194" s="144"/>
      <c r="L194" s="29"/>
      <c r="M194" s="145"/>
      <c r="T194" s="53"/>
      <c r="AT194" s="14" t="s">
        <v>152</v>
      </c>
      <c r="AU194" s="14" t="s">
        <v>88</v>
      </c>
    </row>
    <row r="195" spans="2:51" s="12" customFormat="1" ht="11.25">
      <c r="B195" s="146"/>
      <c r="D195" s="142" t="s">
        <v>154</v>
      </c>
      <c r="E195" s="147" t="s">
        <v>1</v>
      </c>
      <c r="F195" s="148" t="s">
        <v>487</v>
      </c>
      <c r="H195" s="149">
        <v>0.75</v>
      </c>
      <c r="I195" s="150"/>
      <c r="L195" s="146"/>
      <c r="M195" s="151"/>
      <c r="T195" s="152"/>
      <c r="AT195" s="147" t="s">
        <v>154</v>
      </c>
      <c r="AU195" s="147" t="s">
        <v>88</v>
      </c>
      <c r="AV195" s="12" t="s">
        <v>88</v>
      </c>
      <c r="AW195" s="12" t="s">
        <v>34</v>
      </c>
      <c r="AX195" s="12" t="s">
        <v>86</v>
      </c>
      <c r="AY195" s="147" t="s">
        <v>143</v>
      </c>
    </row>
    <row r="196" spans="2:63" s="11" customFormat="1" ht="22.9" customHeight="1">
      <c r="B196" s="117"/>
      <c r="D196" s="118" t="s">
        <v>77</v>
      </c>
      <c r="E196" s="127" t="s">
        <v>399</v>
      </c>
      <c r="F196" s="127" t="s">
        <v>400</v>
      </c>
      <c r="I196" s="120"/>
      <c r="J196" s="128">
        <f>BK196</f>
        <v>0</v>
      </c>
      <c r="L196" s="117"/>
      <c r="M196" s="122"/>
      <c r="P196" s="123">
        <f>SUM(P197:P208)</f>
        <v>0</v>
      </c>
      <c r="R196" s="123">
        <f>SUM(R197:R208)</f>
        <v>0</v>
      </c>
      <c r="T196" s="124">
        <f>SUM(T197:T208)</f>
        <v>0</v>
      </c>
      <c r="AR196" s="118" t="s">
        <v>86</v>
      </c>
      <c r="AT196" s="125" t="s">
        <v>77</v>
      </c>
      <c r="AU196" s="125" t="s">
        <v>86</v>
      </c>
      <c r="AY196" s="118" t="s">
        <v>143</v>
      </c>
      <c r="BK196" s="126">
        <f>SUM(BK197:BK208)</f>
        <v>0</v>
      </c>
    </row>
    <row r="197" spans="2:65" s="1" customFormat="1" ht="16.5" customHeight="1">
      <c r="B197" s="29"/>
      <c r="C197" s="129" t="s">
        <v>271</v>
      </c>
      <c r="D197" s="129" t="s">
        <v>145</v>
      </c>
      <c r="E197" s="130" t="s">
        <v>401</v>
      </c>
      <c r="F197" s="131" t="s">
        <v>402</v>
      </c>
      <c r="G197" s="132" t="s">
        <v>213</v>
      </c>
      <c r="H197" s="133">
        <v>7.31</v>
      </c>
      <c r="I197" s="134"/>
      <c r="J197" s="135">
        <f>ROUND(I197*H197,2)</f>
        <v>0</v>
      </c>
      <c r="K197" s="131" t="s">
        <v>149</v>
      </c>
      <c r="L197" s="29"/>
      <c r="M197" s="136" t="s">
        <v>1</v>
      </c>
      <c r="N197" s="137" t="s">
        <v>43</v>
      </c>
      <c r="P197" s="138">
        <f>O197*H197</f>
        <v>0</v>
      </c>
      <c r="Q197" s="138">
        <v>0</v>
      </c>
      <c r="R197" s="138">
        <f>Q197*H197</f>
        <v>0</v>
      </c>
      <c r="S197" s="138">
        <v>0</v>
      </c>
      <c r="T197" s="139">
        <f>S197*H197</f>
        <v>0</v>
      </c>
      <c r="AR197" s="140" t="s">
        <v>150</v>
      </c>
      <c r="AT197" s="140" t="s">
        <v>145</v>
      </c>
      <c r="AU197" s="140" t="s">
        <v>88</v>
      </c>
      <c r="AY197" s="14" t="s">
        <v>143</v>
      </c>
      <c r="BE197" s="141">
        <f>IF(N197="základní",J197,0)</f>
        <v>0</v>
      </c>
      <c r="BF197" s="141">
        <f>IF(N197="snížená",J197,0)</f>
        <v>0</v>
      </c>
      <c r="BG197" s="141">
        <f>IF(N197="zákl. přenesená",J197,0)</f>
        <v>0</v>
      </c>
      <c r="BH197" s="141">
        <f>IF(N197="sníž. přenesená",J197,0)</f>
        <v>0</v>
      </c>
      <c r="BI197" s="141">
        <f>IF(N197="nulová",J197,0)</f>
        <v>0</v>
      </c>
      <c r="BJ197" s="14" t="s">
        <v>86</v>
      </c>
      <c r="BK197" s="141">
        <f>ROUND(I197*H197,2)</f>
        <v>0</v>
      </c>
      <c r="BL197" s="14" t="s">
        <v>150</v>
      </c>
      <c r="BM197" s="140" t="s">
        <v>466</v>
      </c>
    </row>
    <row r="198" spans="2:47" s="1" customFormat="1" ht="19.5">
      <c r="B198" s="29"/>
      <c r="D198" s="142" t="s">
        <v>152</v>
      </c>
      <c r="F198" s="143" t="s">
        <v>404</v>
      </c>
      <c r="I198" s="144"/>
      <c r="L198" s="29"/>
      <c r="M198" s="145"/>
      <c r="T198" s="53"/>
      <c r="AT198" s="14" t="s">
        <v>152</v>
      </c>
      <c r="AU198" s="14" t="s">
        <v>88</v>
      </c>
    </row>
    <row r="199" spans="2:51" s="12" customFormat="1" ht="11.25">
      <c r="B199" s="146"/>
      <c r="D199" s="142" t="s">
        <v>154</v>
      </c>
      <c r="E199" s="147" t="s">
        <v>1</v>
      </c>
      <c r="F199" s="148" t="s">
        <v>488</v>
      </c>
      <c r="H199" s="149">
        <v>7.31</v>
      </c>
      <c r="I199" s="150"/>
      <c r="L199" s="146"/>
      <c r="M199" s="151"/>
      <c r="T199" s="152"/>
      <c r="AT199" s="147" t="s">
        <v>154</v>
      </c>
      <c r="AU199" s="147" t="s">
        <v>88</v>
      </c>
      <c r="AV199" s="12" t="s">
        <v>88</v>
      </c>
      <c r="AW199" s="12" t="s">
        <v>34</v>
      </c>
      <c r="AX199" s="12" t="s">
        <v>86</v>
      </c>
      <c r="AY199" s="147" t="s">
        <v>143</v>
      </c>
    </row>
    <row r="200" spans="2:65" s="1" customFormat="1" ht="24.2" customHeight="1">
      <c r="B200" s="29"/>
      <c r="C200" s="129" t="s">
        <v>278</v>
      </c>
      <c r="D200" s="129" t="s">
        <v>145</v>
      </c>
      <c r="E200" s="130" t="s">
        <v>406</v>
      </c>
      <c r="F200" s="131" t="s">
        <v>407</v>
      </c>
      <c r="G200" s="132" t="s">
        <v>213</v>
      </c>
      <c r="H200" s="133">
        <v>142.087</v>
      </c>
      <c r="I200" s="134"/>
      <c r="J200" s="135">
        <f>ROUND(I200*H200,2)</f>
        <v>0</v>
      </c>
      <c r="K200" s="131" t="s">
        <v>149</v>
      </c>
      <c r="L200" s="29"/>
      <c r="M200" s="136" t="s">
        <v>1</v>
      </c>
      <c r="N200" s="137" t="s">
        <v>43</v>
      </c>
      <c r="P200" s="138">
        <f>O200*H200</f>
        <v>0</v>
      </c>
      <c r="Q200" s="138">
        <v>0</v>
      </c>
      <c r="R200" s="138">
        <f>Q200*H200</f>
        <v>0</v>
      </c>
      <c r="S200" s="138">
        <v>0</v>
      </c>
      <c r="T200" s="139">
        <f>S200*H200</f>
        <v>0</v>
      </c>
      <c r="AR200" s="140" t="s">
        <v>150</v>
      </c>
      <c r="AT200" s="140" t="s">
        <v>145</v>
      </c>
      <c r="AU200" s="140" t="s">
        <v>88</v>
      </c>
      <c r="AY200" s="14" t="s">
        <v>143</v>
      </c>
      <c r="BE200" s="141">
        <f>IF(N200="základní",J200,0)</f>
        <v>0</v>
      </c>
      <c r="BF200" s="141">
        <f>IF(N200="snížená",J200,0)</f>
        <v>0</v>
      </c>
      <c r="BG200" s="141">
        <f>IF(N200="zákl. přenesená",J200,0)</f>
        <v>0</v>
      </c>
      <c r="BH200" s="141">
        <f>IF(N200="sníž. přenesená",J200,0)</f>
        <v>0</v>
      </c>
      <c r="BI200" s="141">
        <f>IF(N200="nulová",J200,0)</f>
        <v>0</v>
      </c>
      <c r="BJ200" s="14" t="s">
        <v>86</v>
      </c>
      <c r="BK200" s="141">
        <f>ROUND(I200*H200,2)</f>
        <v>0</v>
      </c>
      <c r="BL200" s="14" t="s">
        <v>150</v>
      </c>
      <c r="BM200" s="140" t="s">
        <v>468</v>
      </c>
    </row>
    <row r="201" spans="2:47" s="1" customFormat="1" ht="29.25">
      <c r="B201" s="29"/>
      <c r="D201" s="142" t="s">
        <v>152</v>
      </c>
      <c r="F201" s="143" t="s">
        <v>409</v>
      </c>
      <c r="I201" s="144"/>
      <c r="L201" s="29"/>
      <c r="M201" s="145"/>
      <c r="T201" s="53"/>
      <c r="AT201" s="14" t="s">
        <v>152</v>
      </c>
      <c r="AU201" s="14" t="s">
        <v>88</v>
      </c>
    </row>
    <row r="202" spans="2:51" s="12" customFormat="1" ht="11.25">
      <c r="B202" s="146"/>
      <c r="D202" s="142" t="s">
        <v>154</v>
      </c>
      <c r="E202" s="147" t="s">
        <v>1</v>
      </c>
      <c r="F202" s="148" t="s">
        <v>489</v>
      </c>
      <c r="H202" s="149">
        <v>142.087</v>
      </c>
      <c r="I202" s="150"/>
      <c r="L202" s="146"/>
      <c r="M202" s="151"/>
      <c r="T202" s="152"/>
      <c r="AT202" s="147" t="s">
        <v>154</v>
      </c>
      <c r="AU202" s="147" t="s">
        <v>88</v>
      </c>
      <c r="AV202" s="12" t="s">
        <v>88</v>
      </c>
      <c r="AW202" s="12" t="s">
        <v>34</v>
      </c>
      <c r="AX202" s="12" t="s">
        <v>86</v>
      </c>
      <c r="AY202" s="147" t="s">
        <v>143</v>
      </c>
    </row>
    <row r="203" spans="2:65" s="1" customFormat="1" ht="24.2" customHeight="1">
      <c r="B203" s="29"/>
      <c r="C203" s="129" t="s">
        <v>411</v>
      </c>
      <c r="D203" s="129" t="s">
        <v>145</v>
      </c>
      <c r="E203" s="130" t="s">
        <v>412</v>
      </c>
      <c r="F203" s="131" t="s">
        <v>413</v>
      </c>
      <c r="G203" s="132" t="s">
        <v>213</v>
      </c>
      <c r="H203" s="133">
        <v>7.31</v>
      </c>
      <c r="I203" s="134"/>
      <c r="J203" s="135">
        <f>ROUND(I203*H203,2)</f>
        <v>0</v>
      </c>
      <c r="K203" s="131" t="s">
        <v>149</v>
      </c>
      <c r="L203" s="29"/>
      <c r="M203" s="136" t="s">
        <v>1</v>
      </c>
      <c r="N203" s="137" t="s">
        <v>43</v>
      </c>
      <c r="P203" s="138">
        <f>O203*H203</f>
        <v>0</v>
      </c>
      <c r="Q203" s="138">
        <v>0</v>
      </c>
      <c r="R203" s="138">
        <f>Q203*H203</f>
        <v>0</v>
      </c>
      <c r="S203" s="138">
        <v>0</v>
      </c>
      <c r="T203" s="139">
        <f>S203*H203</f>
        <v>0</v>
      </c>
      <c r="AR203" s="140" t="s">
        <v>150</v>
      </c>
      <c r="AT203" s="140" t="s">
        <v>145</v>
      </c>
      <c r="AU203" s="140" t="s">
        <v>88</v>
      </c>
      <c r="AY203" s="14" t="s">
        <v>143</v>
      </c>
      <c r="BE203" s="141">
        <f>IF(N203="základní",J203,0)</f>
        <v>0</v>
      </c>
      <c r="BF203" s="141">
        <f>IF(N203="snížená",J203,0)</f>
        <v>0</v>
      </c>
      <c r="BG203" s="141">
        <f>IF(N203="zákl. přenesená",J203,0)</f>
        <v>0</v>
      </c>
      <c r="BH203" s="141">
        <f>IF(N203="sníž. přenesená",J203,0)</f>
        <v>0</v>
      </c>
      <c r="BI203" s="141">
        <f>IF(N203="nulová",J203,0)</f>
        <v>0</v>
      </c>
      <c r="BJ203" s="14" t="s">
        <v>86</v>
      </c>
      <c r="BK203" s="141">
        <f>ROUND(I203*H203,2)</f>
        <v>0</v>
      </c>
      <c r="BL203" s="14" t="s">
        <v>150</v>
      </c>
      <c r="BM203" s="140" t="s">
        <v>470</v>
      </c>
    </row>
    <row r="204" spans="2:47" s="1" customFormat="1" ht="19.5">
      <c r="B204" s="29"/>
      <c r="D204" s="142" t="s">
        <v>152</v>
      </c>
      <c r="F204" s="143" t="s">
        <v>415</v>
      </c>
      <c r="I204" s="144"/>
      <c r="L204" s="29"/>
      <c r="M204" s="145"/>
      <c r="T204" s="53"/>
      <c r="AT204" s="14" t="s">
        <v>152</v>
      </c>
      <c r="AU204" s="14" t="s">
        <v>88</v>
      </c>
    </row>
    <row r="205" spans="2:51" s="12" customFormat="1" ht="11.25">
      <c r="B205" s="146"/>
      <c r="D205" s="142" t="s">
        <v>154</v>
      </c>
      <c r="E205" s="147" t="s">
        <v>1</v>
      </c>
      <c r="F205" s="148" t="s">
        <v>488</v>
      </c>
      <c r="H205" s="149">
        <v>7.31</v>
      </c>
      <c r="I205" s="150"/>
      <c r="L205" s="146"/>
      <c r="M205" s="151"/>
      <c r="T205" s="152"/>
      <c r="AT205" s="147" t="s">
        <v>154</v>
      </c>
      <c r="AU205" s="147" t="s">
        <v>88</v>
      </c>
      <c r="AV205" s="12" t="s">
        <v>88</v>
      </c>
      <c r="AW205" s="12" t="s">
        <v>34</v>
      </c>
      <c r="AX205" s="12" t="s">
        <v>86</v>
      </c>
      <c r="AY205" s="147" t="s">
        <v>143</v>
      </c>
    </row>
    <row r="206" spans="2:65" s="1" customFormat="1" ht="37.9" customHeight="1">
      <c r="B206" s="29"/>
      <c r="C206" s="129" t="s">
        <v>416</v>
      </c>
      <c r="D206" s="129" t="s">
        <v>145</v>
      </c>
      <c r="E206" s="130" t="s">
        <v>417</v>
      </c>
      <c r="F206" s="131" t="s">
        <v>418</v>
      </c>
      <c r="G206" s="132" t="s">
        <v>213</v>
      </c>
      <c r="H206" s="133">
        <v>7.31</v>
      </c>
      <c r="I206" s="134"/>
      <c r="J206" s="135">
        <f>ROUND(I206*H206,2)</f>
        <v>0</v>
      </c>
      <c r="K206" s="131" t="s">
        <v>149</v>
      </c>
      <c r="L206" s="29"/>
      <c r="M206" s="136" t="s">
        <v>1</v>
      </c>
      <c r="N206" s="137" t="s">
        <v>43</v>
      </c>
      <c r="P206" s="138">
        <f>O206*H206</f>
        <v>0</v>
      </c>
      <c r="Q206" s="138">
        <v>0</v>
      </c>
      <c r="R206" s="138">
        <f>Q206*H206</f>
        <v>0</v>
      </c>
      <c r="S206" s="138">
        <v>0</v>
      </c>
      <c r="T206" s="139">
        <f>S206*H206</f>
        <v>0</v>
      </c>
      <c r="AR206" s="140" t="s">
        <v>150</v>
      </c>
      <c r="AT206" s="140" t="s">
        <v>145</v>
      </c>
      <c r="AU206" s="140" t="s">
        <v>88</v>
      </c>
      <c r="AY206" s="14" t="s">
        <v>143</v>
      </c>
      <c r="BE206" s="141">
        <f>IF(N206="základní",J206,0)</f>
        <v>0</v>
      </c>
      <c r="BF206" s="141">
        <f>IF(N206="snížená",J206,0)</f>
        <v>0</v>
      </c>
      <c r="BG206" s="141">
        <f>IF(N206="zákl. přenesená",J206,0)</f>
        <v>0</v>
      </c>
      <c r="BH206" s="141">
        <f>IF(N206="sníž. přenesená",J206,0)</f>
        <v>0</v>
      </c>
      <c r="BI206" s="141">
        <f>IF(N206="nulová",J206,0)</f>
        <v>0</v>
      </c>
      <c r="BJ206" s="14" t="s">
        <v>86</v>
      </c>
      <c r="BK206" s="141">
        <f>ROUND(I206*H206,2)</f>
        <v>0</v>
      </c>
      <c r="BL206" s="14" t="s">
        <v>150</v>
      </c>
      <c r="BM206" s="140" t="s">
        <v>471</v>
      </c>
    </row>
    <row r="207" spans="2:47" s="1" customFormat="1" ht="29.25">
      <c r="B207" s="29"/>
      <c r="D207" s="142" t="s">
        <v>152</v>
      </c>
      <c r="F207" s="143" t="s">
        <v>420</v>
      </c>
      <c r="I207" s="144"/>
      <c r="L207" s="29"/>
      <c r="M207" s="145"/>
      <c r="T207" s="53"/>
      <c r="AT207" s="14" t="s">
        <v>152</v>
      </c>
      <c r="AU207" s="14" t="s">
        <v>88</v>
      </c>
    </row>
    <row r="208" spans="2:51" s="12" customFormat="1" ht="11.25">
      <c r="B208" s="146"/>
      <c r="D208" s="142" t="s">
        <v>154</v>
      </c>
      <c r="E208" s="147" t="s">
        <v>1</v>
      </c>
      <c r="F208" s="148" t="s">
        <v>488</v>
      </c>
      <c r="H208" s="149">
        <v>7.31</v>
      </c>
      <c r="I208" s="150"/>
      <c r="L208" s="146"/>
      <c r="M208" s="151"/>
      <c r="T208" s="152"/>
      <c r="AT208" s="147" t="s">
        <v>154</v>
      </c>
      <c r="AU208" s="147" t="s">
        <v>88</v>
      </c>
      <c r="AV208" s="12" t="s">
        <v>88</v>
      </c>
      <c r="AW208" s="12" t="s">
        <v>34</v>
      </c>
      <c r="AX208" s="12" t="s">
        <v>86</v>
      </c>
      <c r="AY208" s="147" t="s">
        <v>143</v>
      </c>
    </row>
    <row r="209" spans="2:63" s="11" customFormat="1" ht="22.9" customHeight="1">
      <c r="B209" s="117"/>
      <c r="D209" s="118" t="s">
        <v>77</v>
      </c>
      <c r="E209" s="127" t="s">
        <v>276</v>
      </c>
      <c r="F209" s="127" t="s">
        <v>277</v>
      </c>
      <c r="I209" s="120"/>
      <c r="J209" s="128">
        <f>BK209</f>
        <v>0</v>
      </c>
      <c r="L209" s="117"/>
      <c r="M209" s="122"/>
      <c r="P209" s="123">
        <f>SUM(P210:P211)</f>
        <v>0</v>
      </c>
      <c r="R209" s="123">
        <f>SUM(R210:R211)</f>
        <v>0</v>
      </c>
      <c r="T209" s="124">
        <f>SUM(T210:T211)</f>
        <v>0</v>
      </c>
      <c r="AR209" s="118" t="s">
        <v>86</v>
      </c>
      <c r="AT209" s="125" t="s">
        <v>77</v>
      </c>
      <c r="AU209" s="125" t="s">
        <v>86</v>
      </c>
      <c r="AY209" s="118" t="s">
        <v>143</v>
      </c>
      <c r="BK209" s="126">
        <f>SUM(BK210:BK211)</f>
        <v>0</v>
      </c>
    </row>
    <row r="210" spans="2:65" s="1" customFormat="1" ht="24.2" customHeight="1">
      <c r="B210" s="29"/>
      <c r="C210" s="129" t="s">
        <v>421</v>
      </c>
      <c r="D210" s="129" t="s">
        <v>145</v>
      </c>
      <c r="E210" s="130" t="s">
        <v>279</v>
      </c>
      <c r="F210" s="131" t="s">
        <v>280</v>
      </c>
      <c r="G210" s="132" t="s">
        <v>213</v>
      </c>
      <c r="H210" s="133">
        <v>15.39</v>
      </c>
      <c r="I210" s="134"/>
      <c r="J210" s="135">
        <f>ROUND(I210*H210,2)</f>
        <v>0</v>
      </c>
      <c r="K210" s="131" t="s">
        <v>149</v>
      </c>
      <c r="L210" s="29"/>
      <c r="M210" s="136" t="s">
        <v>1</v>
      </c>
      <c r="N210" s="137" t="s">
        <v>43</v>
      </c>
      <c r="P210" s="138">
        <f>O210*H210</f>
        <v>0</v>
      </c>
      <c r="Q210" s="138">
        <v>0</v>
      </c>
      <c r="R210" s="138">
        <f>Q210*H210</f>
        <v>0</v>
      </c>
      <c r="S210" s="138">
        <v>0</v>
      </c>
      <c r="T210" s="139">
        <f>S210*H210</f>
        <v>0</v>
      </c>
      <c r="AR210" s="140" t="s">
        <v>150</v>
      </c>
      <c r="AT210" s="140" t="s">
        <v>145</v>
      </c>
      <c r="AU210" s="140" t="s">
        <v>88</v>
      </c>
      <c r="AY210" s="14" t="s">
        <v>143</v>
      </c>
      <c r="BE210" s="141">
        <f>IF(N210="základní",J210,0)</f>
        <v>0</v>
      </c>
      <c r="BF210" s="141">
        <f>IF(N210="snížená",J210,0)</f>
        <v>0</v>
      </c>
      <c r="BG210" s="141">
        <f>IF(N210="zákl. přenesená",J210,0)</f>
        <v>0</v>
      </c>
      <c r="BH210" s="141">
        <f>IF(N210="sníž. přenesená",J210,0)</f>
        <v>0</v>
      </c>
      <c r="BI210" s="141">
        <f>IF(N210="nulová",J210,0)</f>
        <v>0</v>
      </c>
      <c r="BJ210" s="14" t="s">
        <v>86</v>
      </c>
      <c r="BK210" s="141">
        <f>ROUND(I210*H210,2)</f>
        <v>0</v>
      </c>
      <c r="BL210" s="14" t="s">
        <v>150</v>
      </c>
      <c r="BM210" s="140" t="s">
        <v>472</v>
      </c>
    </row>
    <row r="211" spans="2:47" s="1" customFormat="1" ht="19.5">
      <c r="B211" s="29"/>
      <c r="D211" s="142" t="s">
        <v>152</v>
      </c>
      <c r="F211" s="143" t="s">
        <v>282</v>
      </c>
      <c r="I211" s="144"/>
      <c r="L211" s="29"/>
      <c r="M211" s="163"/>
      <c r="N211" s="164"/>
      <c r="O211" s="164"/>
      <c r="P211" s="164"/>
      <c r="Q211" s="164"/>
      <c r="R211" s="164"/>
      <c r="S211" s="164"/>
      <c r="T211" s="165"/>
      <c r="AT211" s="14" t="s">
        <v>152</v>
      </c>
      <c r="AU211" s="14" t="s">
        <v>88</v>
      </c>
    </row>
    <row r="212" spans="2:12" s="1" customFormat="1" ht="6.95" customHeight="1">
      <c r="B212" s="41"/>
      <c r="C212" s="42"/>
      <c r="D212" s="42"/>
      <c r="E212" s="42"/>
      <c r="F212" s="42"/>
      <c r="G212" s="42"/>
      <c r="H212" s="42"/>
      <c r="I212" s="42"/>
      <c r="J212" s="42"/>
      <c r="K212" s="42"/>
      <c r="L212" s="29"/>
    </row>
  </sheetData>
  <sheetProtection algorithmName="SHA-512" hashValue="V+wf1e9xtnPMSr8kmGW6PG4leLlE9uaTB3H27CzkkB2eeICI6OSEMjNl025aYz8F0mKexC/9HslyiaGjURzcUg==" saltValue="QXeTRqC1rIRpodaxc24LlBBwICLqx7pEtj45HrsMGOV3xrtMiRMWzydqPHvHIE2mL5FScQQDLpkDqZTVyYdEQw==" spinCount="100000" sheet="1" objects="1" scenarios="1" formatColumns="0" formatRows="0" autoFilter="0"/>
  <autoFilter ref="C121:K21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Nemecek Nemecek</dc:creator>
  <cp:keywords/>
  <dc:description/>
  <cp:lastModifiedBy>Korenec Stepan</cp:lastModifiedBy>
  <dcterms:created xsi:type="dcterms:W3CDTF">2023-10-17T09:09:24Z</dcterms:created>
  <dcterms:modified xsi:type="dcterms:W3CDTF">2023-10-18T07:32:05Z</dcterms:modified>
  <cp:category/>
  <cp:version/>
  <cp:contentType/>
  <cp:contentStatus/>
</cp:coreProperties>
</file>